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1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3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14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anSebastián\Desktop\TESIS JS\AVANCES\AVANCES DE DICIEMBRE 2022\Archivos para trabajar\"/>
    </mc:Choice>
  </mc:AlternateContent>
  <xr:revisionPtr revIDLastSave="0" documentId="13_ncr:1_{FBA9C93C-B495-452E-8A15-08FAF0CD5530}" xr6:coauthVersionLast="47" xr6:coauthVersionMax="47" xr10:uidLastSave="{00000000-0000-0000-0000-000000000000}"/>
  <bookViews>
    <workbookView xWindow="-108" yWindow="-108" windowWidth="23256" windowHeight="12576" tabRatio="749" activeTab="6" xr2:uid="{68940E1C-AFCE-4907-B30A-1A64EE6A5B40}"/>
  </bookViews>
  <sheets>
    <sheet name="SUELO" sheetId="1" r:id="rId1"/>
    <sheet name="PRODUCCIÓN" sheetId="3" r:id="rId2"/>
    <sheet name="MERCADEO" sheetId="4" r:id="rId3"/>
    <sheet name="MERCADEO 1.1" sheetId="7" r:id="rId4"/>
    <sheet name="COMERCIALIZACIÓN" sheetId="5" r:id="rId5"/>
    <sheet name="RELACIONES SOCIALES" sheetId="6" r:id="rId6"/>
    <sheet name="VEREDAS" sheetId="8" r:id="rId7"/>
  </sheets>
  <definedNames>
    <definedName name="_xlnm._FilterDatabase" localSheetId="4" hidden="1">COMERCIALIZACIÓN!$A$1:$AG$47</definedName>
    <definedName name="_xlnm._FilterDatabase" localSheetId="2" hidden="1">MERCADEO!$A$1:$AB$56</definedName>
    <definedName name="_xlnm._FilterDatabase" localSheetId="3" hidden="1">'MERCADEO 1.1'!$A$1:$R$47</definedName>
    <definedName name="_xlnm._FilterDatabase" localSheetId="1" hidden="1">PRODUCCIÓN!$A$1:$CP$47</definedName>
    <definedName name="_xlnm._FilterDatabase" localSheetId="5" hidden="1">'RELACIONES SOCIALES'!$A$1:$V$47</definedName>
    <definedName name="_xlnm._FilterDatabase" localSheetId="0" hidden="1">SUELO!$A$1:$BM$47</definedName>
    <definedName name="_xlnm._FilterDatabase" localSheetId="6" hidden="1">VEREDAS!$A$1:$O$47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0" i="3" l="1"/>
  <c r="S11" i="3"/>
  <c r="D52" i="1"/>
  <c r="S52" i="3"/>
  <c r="S4" i="3"/>
  <c r="R52" i="3"/>
  <c r="S49" i="3"/>
  <c r="S48" i="3"/>
  <c r="S40" i="3"/>
  <c r="S38" i="3"/>
  <c r="S34" i="3"/>
  <c r="S31" i="3"/>
  <c r="S30" i="3"/>
  <c r="S29" i="3"/>
  <c r="S28" i="3"/>
  <c r="S27" i="3"/>
  <c r="S26" i="3"/>
  <c r="S24" i="3"/>
  <c r="S23" i="3"/>
  <c r="S22" i="3"/>
  <c r="S21" i="3"/>
  <c r="S18" i="3"/>
  <c r="S14" i="3"/>
  <c r="S13" i="3"/>
  <c r="S9" i="3"/>
  <c r="O50" i="1"/>
  <c r="P50" i="1"/>
  <c r="P51" i="1"/>
  <c r="H50" i="1"/>
  <c r="AN50" i="1"/>
  <c r="AK50" i="1"/>
  <c r="X61" i="4" l="1"/>
  <c r="CK54" i="3"/>
  <c r="CL54" i="3"/>
  <c r="CM54" i="3"/>
  <c r="CJ54" i="3"/>
  <c r="BM54" i="3"/>
  <c r="BN54" i="3"/>
  <c r="BI52" i="3"/>
  <c r="BI54" i="3" s="1"/>
  <c r="C50" i="1"/>
  <c r="D54" i="3"/>
  <c r="E54" i="3"/>
  <c r="F54" i="3"/>
  <c r="G54" i="3"/>
  <c r="H54" i="3"/>
  <c r="I54" i="3"/>
  <c r="J54" i="3"/>
  <c r="K54" i="3"/>
  <c r="L54" i="3"/>
  <c r="M54" i="3"/>
  <c r="C54" i="3"/>
  <c r="AO52" i="1"/>
  <c r="J52" i="1"/>
  <c r="K52" i="1"/>
  <c r="L52" i="1"/>
  <c r="M52" i="1"/>
  <c r="N52" i="1"/>
  <c r="I52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" i="1"/>
  <c r="O3" i="1"/>
  <c r="O2" i="1"/>
  <c r="O51" i="1" s="1"/>
  <c r="L50" i="1"/>
  <c r="M50" i="1"/>
  <c r="E51" i="6"/>
  <c r="T52" i="5"/>
  <c r="H52" i="5"/>
  <c r="E51" i="7"/>
  <c r="E61" i="4"/>
  <c r="D61" i="4"/>
  <c r="BC52" i="3"/>
  <c r="BC54" i="3" s="1"/>
  <c r="BC53" i="3"/>
  <c r="BA11" i="3"/>
  <c r="AM54" i="3"/>
  <c r="Y54" i="3"/>
  <c r="BE52" i="1"/>
  <c r="AD52" i="1"/>
  <c r="Q52" i="1"/>
  <c r="BM51" i="1" l="1"/>
  <c r="BF52" i="1"/>
  <c r="BG52" i="1"/>
  <c r="BH52" i="1"/>
  <c r="BI52" i="1"/>
  <c r="BJ52" i="1"/>
  <c r="N52" i="7"/>
  <c r="M52" i="7"/>
  <c r="J52" i="7"/>
  <c r="K52" i="7"/>
  <c r="L52" i="7"/>
  <c r="I52" i="7"/>
  <c r="H52" i="7"/>
  <c r="F52" i="7"/>
  <c r="C50" i="7"/>
  <c r="Q51" i="7"/>
  <c r="P51" i="7"/>
  <c r="N51" i="7"/>
  <c r="M51" i="7"/>
  <c r="L51" i="7"/>
  <c r="I51" i="7"/>
  <c r="J51" i="7"/>
  <c r="K51" i="7"/>
  <c r="H51" i="7"/>
  <c r="F51" i="7"/>
  <c r="D51" i="7"/>
  <c r="C51" i="7"/>
  <c r="G50" i="1"/>
  <c r="Y61" i="4"/>
  <c r="Z61" i="4"/>
  <c r="AA61" i="4"/>
  <c r="V61" i="4"/>
  <c r="U61" i="4"/>
  <c r="T61" i="4"/>
  <c r="S61" i="4"/>
  <c r="Q61" i="4"/>
  <c r="K61" i="4"/>
  <c r="L61" i="4"/>
  <c r="M61" i="4"/>
  <c r="N61" i="4"/>
  <c r="O61" i="4"/>
  <c r="P61" i="4"/>
  <c r="J61" i="4"/>
  <c r="I61" i="4"/>
  <c r="G61" i="4"/>
  <c r="H61" i="4"/>
  <c r="F61" i="4"/>
  <c r="C61" i="4"/>
  <c r="AB59" i="4"/>
  <c r="AB60" i="4"/>
  <c r="AB61" i="4" s="1"/>
  <c r="AA60" i="4"/>
  <c r="Z60" i="4"/>
  <c r="Y60" i="4"/>
  <c r="X60" i="4"/>
  <c r="U60" i="4"/>
  <c r="V60" i="4"/>
  <c r="T60" i="4"/>
  <c r="S60" i="4"/>
  <c r="K60" i="4"/>
  <c r="L60" i="4"/>
  <c r="M60" i="4"/>
  <c r="N60" i="4"/>
  <c r="O60" i="4"/>
  <c r="P60" i="4"/>
  <c r="J60" i="4"/>
  <c r="G60" i="4"/>
  <c r="H60" i="4"/>
  <c r="F60" i="4"/>
  <c r="U54" i="3"/>
  <c r="CP54" i="3"/>
  <c r="CO54" i="3"/>
  <c r="CN54" i="3"/>
  <c r="CI54" i="3"/>
  <c r="CH54" i="3"/>
  <c r="CG54" i="3"/>
  <c r="BY54" i="3"/>
  <c r="BZ54" i="3"/>
  <c r="CA54" i="3"/>
  <c r="CB54" i="3"/>
  <c r="CC54" i="3"/>
  <c r="CD54" i="3"/>
  <c r="CE54" i="3"/>
  <c r="CF54" i="3"/>
  <c r="BX54" i="3"/>
  <c r="BR54" i="3"/>
  <c r="BS54" i="3"/>
  <c r="BT54" i="3"/>
  <c r="BU54" i="3"/>
  <c r="BV54" i="3"/>
  <c r="BQ54" i="3"/>
  <c r="BP54" i="3"/>
  <c r="BO54" i="3"/>
  <c r="AN54" i="3"/>
  <c r="AO54" i="3"/>
  <c r="AP54" i="3"/>
  <c r="AL54" i="3"/>
  <c r="AH54" i="3"/>
  <c r="AI54" i="3"/>
  <c r="AG54" i="3"/>
  <c r="Z54" i="3"/>
  <c r="AA54" i="3"/>
  <c r="AB54" i="3"/>
  <c r="W54" i="3"/>
  <c r="X54" i="3"/>
  <c r="V54" i="3"/>
  <c r="P54" i="3"/>
  <c r="BW52" i="3"/>
  <c r="BW53" i="3"/>
  <c r="BK52" i="3"/>
  <c r="BK54" i="3" s="1"/>
  <c r="BI53" i="3"/>
  <c r="BD52" i="3"/>
  <c r="BD54" i="3" s="1"/>
  <c r="BE52" i="3"/>
  <c r="BE54" i="3" s="1"/>
  <c r="BG52" i="3"/>
  <c r="BG54" i="3" s="1"/>
  <c r="BA34" i="3"/>
  <c r="BA31" i="3"/>
  <c r="AV52" i="3"/>
  <c r="AV54" i="3" s="1"/>
  <c r="AW52" i="3"/>
  <c r="AW54" i="3" s="1"/>
  <c r="AX52" i="3"/>
  <c r="AX54" i="3" s="1"/>
  <c r="AY52" i="3"/>
  <c r="AY54" i="3" s="1"/>
  <c r="AZ52" i="3"/>
  <c r="AR52" i="3"/>
  <c r="AR54" i="3" s="1"/>
  <c r="AS52" i="3"/>
  <c r="AS54" i="3" s="1"/>
  <c r="AT52" i="3"/>
  <c r="AT54" i="3" s="1"/>
  <c r="AU52" i="3"/>
  <c r="AU54" i="3" s="1"/>
  <c r="AQ52" i="3"/>
  <c r="AQ54" i="3" s="1"/>
  <c r="BA9" i="3"/>
  <c r="AC52" i="3"/>
  <c r="R53" i="3"/>
  <c r="CP10" i="3"/>
  <c r="H53" i="3"/>
  <c r="I53" i="3"/>
  <c r="J53" i="3"/>
  <c r="K53" i="3"/>
  <c r="L53" i="3"/>
  <c r="D53" i="3"/>
  <c r="E53" i="3"/>
  <c r="F53" i="3"/>
  <c r="G53" i="3"/>
  <c r="C53" i="3"/>
  <c r="CN53" i="3"/>
  <c r="CM53" i="3"/>
  <c r="CK53" i="3"/>
  <c r="CL53" i="3"/>
  <c r="CH53" i="3"/>
  <c r="CI53" i="3"/>
  <c r="CJ53" i="3"/>
  <c r="CG53" i="3"/>
  <c r="CD42" i="3"/>
  <c r="CD5" i="3"/>
  <c r="CD3" i="3"/>
  <c r="CD7" i="3"/>
  <c r="CD8" i="3"/>
  <c r="CD10" i="3"/>
  <c r="CD11" i="3"/>
  <c r="CD12" i="3"/>
  <c r="CD14" i="3"/>
  <c r="CD15" i="3"/>
  <c r="CD17" i="3"/>
  <c r="CD18" i="3"/>
  <c r="CD19" i="3"/>
  <c r="CD20" i="3"/>
  <c r="CD21" i="3"/>
  <c r="CD23" i="3"/>
  <c r="CD25" i="3"/>
  <c r="CD26" i="3"/>
  <c r="CD27" i="3"/>
  <c r="CD28" i="3"/>
  <c r="CD31" i="3"/>
  <c r="CD32" i="3"/>
  <c r="CD33" i="3"/>
  <c r="CD34" i="3"/>
  <c r="CD37" i="3"/>
  <c r="CD38" i="3"/>
  <c r="CD39" i="3"/>
  <c r="CD40" i="3"/>
  <c r="CD41" i="3"/>
  <c r="CD43" i="3"/>
  <c r="CD45" i="3"/>
  <c r="CD47" i="3"/>
  <c r="CD2" i="3"/>
  <c r="BV53" i="3"/>
  <c r="BU53" i="3"/>
  <c r="BR53" i="3"/>
  <c r="BS53" i="3"/>
  <c r="BT53" i="3"/>
  <c r="BQ53" i="3"/>
  <c r="BP53" i="3"/>
  <c r="BO53" i="3"/>
  <c r="BN53" i="3"/>
  <c r="BM53" i="3"/>
  <c r="BK53" i="3"/>
  <c r="BD53" i="3"/>
  <c r="BE53" i="3"/>
  <c r="BG53" i="3"/>
  <c r="BA3" i="3"/>
  <c r="BA4" i="3"/>
  <c r="BA5" i="3"/>
  <c r="BA6" i="3"/>
  <c r="BA7" i="3"/>
  <c r="BA8" i="3"/>
  <c r="BA10" i="3"/>
  <c r="BA12" i="3"/>
  <c r="BA13" i="3"/>
  <c r="BA14" i="3"/>
  <c r="BA15" i="3"/>
  <c r="BA16" i="3"/>
  <c r="BA17" i="3"/>
  <c r="BA18" i="3"/>
  <c r="BA19" i="3"/>
  <c r="BA20" i="3"/>
  <c r="BA21" i="3"/>
  <c r="BA22" i="3"/>
  <c r="BA23" i="3"/>
  <c r="BA24" i="3"/>
  <c r="BA25" i="3"/>
  <c r="BA26" i="3"/>
  <c r="BA27" i="3"/>
  <c r="BA28" i="3"/>
  <c r="BA29" i="3"/>
  <c r="BA30" i="3"/>
  <c r="BA32" i="3"/>
  <c r="BA33" i="3"/>
  <c r="BA35" i="3"/>
  <c r="BA36" i="3"/>
  <c r="BA37" i="3"/>
  <c r="BA38" i="3"/>
  <c r="BA39" i="3"/>
  <c r="BA40" i="3"/>
  <c r="BA41" i="3"/>
  <c r="BA42" i="3"/>
  <c r="BA43" i="3"/>
  <c r="BA44" i="3"/>
  <c r="BA45" i="3"/>
  <c r="BA46" i="3"/>
  <c r="BA47" i="3"/>
  <c r="BA2" i="3"/>
  <c r="AY53" i="3"/>
  <c r="AZ53" i="3"/>
  <c r="AX53" i="3"/>
  <c r="AW53" i="3"/>
  <c r="AV53" i="3"/>
  <c r="AU53" i="3"/>
  <c r="AT53" i="3"/>
  <c r="AS53" i="3"/>
  <c r="AR53" i="3"/>
  <c r="AQ53" i="3"/>
  <c r="AP53" i="3"/>
  <c r="AO53" i="3"/>
  <c r="AN53" i="3"/>
  <c r="AM53" i="3"/>
  <c r="AH53" i="3"/>
  <c r="AI53" i="3"/>
  <c r="AG53" i="3"/>
  <c r="AD53" i="3"/>
  <c r="AC53" i="3"/>
  <c r="Y53" i="3"/>
  <c r="Z53" i="3"/>
  <c r="AA53" i="3"/>
  <c r="AB53" i="3"/>
  <c r="V53" i="3"/>
  <c r="W53" i="3"/>
  <c r="X53" i="3"/>
  <c r="U53" i="3"/>
  <c r="C50" i="6"/>
  <c r="G50" i="5"/>
  <c r="BF53" i="3" l="1"/>
  <c r="BA52" i="3"/>
  <c r="BA54" i="3" s="1"/>
  <c r="AZ54" i="3"/>
  <c r="BF52" i="3"/>
  <c r="BF54" i="3" s="1"/>
  <c r="AC54" i="3"/>
  <c r="BW54" i="3"/>
  <c r="R54" i="3"/>
  <c r="J52" i="6"/>
  <c r="K52" i="6"/>
  <c r="L52" i="6"/>
  <c r="M52" i="6"/>
  <c r="N52" i="6"/>
  <c r="H52" i="6"/>
  <c r="I52" i="6"/>
  <c r="F52" i="6"/>
  <c r="G52" i="6"/>
  <c r="E52" i="6"/>
  <c r="D52" i="6"/>
  <c r="C52" i="6"/>
  <c r="R51" i="6"/>
  <c r="S51" i="6"/>
  <c r="T51" i="6"/>
  <c r="Q51" i="6"/>
  <c r="J51" i="6"/>
  <c r="K51" i="6"/>
  <c r="L51" i="6"/>
  <c r="M51" i="6"/>
  <c r="N51" i="6"/>
  <c r="F51" i="6"/>
  <c r="G51" i="6"/>
  <c r="H51" i="6"/>
  <c r="I51" i="6"/>
  <c r="D51" i="6"/>
  <c r="AG52" i="5"/>
  <c r="I51" i="5"/>
  <c r="AD52" i="5"/>
  <c r="AF52" i="5"/>
  <c r="AE52" i="5"/>
  <c r="AC52" i="5"/>
  <c r="AA52" i="5"/>
  <c r="AB52" i="5"/>
  <c r="Y52" i="5"/>
  <c r="Z52" i="5"/>
  <c r="X52" i="5"/>
  <c r="U52" i="5"/>
  <c r="V52" i="5"/>
  <c r="W52" i="5"/>
  <c r="I52" i="5"/>
  <c r="J52" i="5"/>
  <c r="K52" i="5"/>
  <c r="L52" i="5"/>
  <c r="M52" i="5"/>
  <c r="N52" i="5"/>
  <c r="O52" i="5"/>
  <c r="P52" i="5"/>
  <c r="Q52" i="5"/>
  <c r="R52" i="5"/>
  <c r="E52" i="5"/>
  <c r="D52" i="5"/>
  <c r="C52" i="5"/>
  <c r="AD51" i="5"/>
  <c r="AF51" i="5"/>
  <c r="AE51" i="5"/>
  <c r="AC51" i="5"/>
  <c r="AB51" i="5"/>
  <c r="W51" i="5"/>
  <c r="X51" i="5"/>
  <c r="Y51" i="5"/>
  <c r="Z51" i="5"/>
  <c r="AA51" i="5"/>
  <c r="U51" i="5"/>
  <c r="V51" i="5"/>
  <c r="T51" i="5"/>
  <c r="P51" i="5"/>
  <c r="Q51" i="5"/>
  <c r="R51" i="5"/>
  <c r="N51" i="5"/>
  <c r="O51" i="5"/>
  <c r="M51" i="5"/>
  <c r="L51" i="5"/>
  <c r="K51" i="5"/>
  <c r="J51" i="5"/>
  <c r="H51" i="5"/>
  <c r="E51" i="5"/>
  <c r="G51" i="5"/>
  <c r="D51" i="5"/>
  <c r="AN49" i="1"/>
  <c r="AW49" i="1"/>
  <c r="BA49" i="1"/>
  <c r="BD49" i="1"/>
  <c r="BM49" i="1"/>
  <c r="BK52" i="1"/>
  <c r="BB52" i="1"/>
  <c r="AX50" i="1"/>
  <c r="BA3" i="1"/>
  <c r="BA4" i="1"/>
  <c r="BA5" i="1"/>
  <c r="BA6" i="1"/>
  <c r="BA7" i="1"/>
  <c r="BA8" i="1"/>
  <c r="BA9" i="1"/>
  <c r="BA10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35" i="1"/>
  <c r="BA36" i="1"/>
  <c r="BA37" i="1"/>
  <c r="BA38" i="1"/>
  <c r="BA39" i="1"/>
  <c r="BA40" i="1"/>
  <c r="BA41" i="1"/>
  <c r="BA42" i="1"/>
  <c r="BA43" i="1"/>
  <c r="BA44" i="1"/>
  <c r="BA45" i="1"/>
  <c r="BA46" i="1"/>
  <c r="BA47" i="1"/>
  <c r="BA2" i="1"/>
  <c r="AY50" i="1"/>
  <c r="AV50" i="1"/>
  <c r="AW45" i="1"/>
  <c r="AR50" i="1"/>
  <c r="AW47" i="1"/>
  <c r="AW3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6" i="1"/>
  <c r="AW2" i="1"/>
  <c r="AZ50" i="1"/>
  <c r="AO50" i="1"/>
  <c r="BA50" i="1" l="1"/>
  <c r="BA52" i="1" s="1"/>
  <c r="AW50" i="1"/>
  <c r="AR52" i="1" s="1"/>
  <c r="AW51" i="1"/>
  <c r="AX52" i="1" l="1"/>
  <c r="AY52" i="1"/>
  <c r="AZ52" i="1"/>
  <c r="AV52" i="1"/>
  <c r="AW52" i="1"/>
  <c r="AM51" i="1" l="1"/>
  <c r="AL51" i="1"/>
  <c r="AK51" i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2" i="1"/>
  <c r="S52" i="1"/>
  <c r="R52" i="1"/>
  <c r="Q51" i="1"/>
  <c r="C49" i="1"/>
  <c r="D49" i="1"/>
  <c r="E49" i="1"/>
  <c r="F49" i="1"/>
  <c r="G49" i="1"/>
  <c r="H49" i="1"/>
  <c r="I49" i="1"/>
  <c r="J49" i="1"/>
  <c r="K49" i="1"/>
  <c r="L49" i="1"/>
  <c r="M49" i="1"/>
  <c r="N49" i="1"/>
  <c r="P49" i="1"/>
  <c r="C51" i="1"/>
  <c r="BL52" i="1"/>
  <c r="BC52" i="1"/>
  <c r="BB51" i="1"/>
  <c r="AM50" i="1"/>
  <c r="AL50" i="1"/>
  <c r="AJ52" i="1"/>
  <c r="AI52" i="1"/>
  <c r="AH52" i="1"/>
  <c r="AG52" i="1"/>
  <c r="AF52" i="1"/>
  <c r="AE52" i="1"/>
  <c r="AC52" i="1"/>
  <c r="AB52" i="1"/>
  <c r="AA52" i="1"/>
  <c r="Z52" i="1"/>
  <c r="Y52" i="1"/>
  <c r="X52" i="1"/>
  <c r="W52" i="1"/>
  <c r="V52" i="1"/>
  <c r="U52" i="1"/>
  <c r="T52" i="1"/>
  <c r="BM50" i="1"/>
  <c r="BD50" i="1"/>
  <c r="AS50" i="1"/>
  <c r="AS52" i="1" s="1"/>
  <c r="AT50" i="1"/>
  <c r="AT52" i="1" s="1"/>
  <c r="AU50" i="1"/>
  <c r="AU52" i="1" s="1"/>
  <c r="AP50" i="1"/>
  <c r="AP52" i="1" s="1"/>
  <c r="AQ50" i="1"/>
  <c r="AQ52" i="1" s="1"/>
  <c r="I50" i="1"/>
  <c r="D50" i="1"/>
  <c r="E50" i="1"/>
  <c r="F50" i="1"/>
  <c r="J50" i="1"/>
  <c r="K50" i="1"/>
  <c r="N50" i="1"/>
  <c r="BG51" i="1"/>
  <c r="BH51" i="1"/>
  <c r="BI51" i="1"/>
  <c r="BJ51" i="1"/>
  <c r="BK51" i="1"/>
  <c r="BL51" i="1"/>
  <c r="BF51" i="1"/>
  <c r="BE51" i="1"/>
  <c r="BD51" i="1"/>
  <c r="BC51" i="1"/>
  <c r="AO51" i="1"/>
  <c r="AP51" i="1"/>
  <c r="AQ51" i="1"/>
  <c r="AR51" i="1"/>
  <c r="AS51" i="1"/>
  <c r="AT51" i="1"/>
  <c r="AU51" i="1"/>
  <c r="AV51" i="1"/>
  <c r="AX51" i="1"/>
  <c r="AY51" i="1"/>
  <c r="AZ51" i="1"/>
  <c r="AG51" i="1"/>
  <c r="AH51" i="1"/>
  <c r="AI51" i="1"/>
  <c r="AJ51" i="1"/>
  <c r="AE51" i="1"/>
  <c r="AF51" i="1"/>
  <c r="AB51" i="1"/>
  <c r="AC51" i="1"/>
  <c r="AD51" i="1"/>
  <c r="Z51" i="1"/>
  <c r="AA51" i="1"/>
  <c r="Y51" i="1"/>
  <c r="W51" i="1"/>
  <c r="R51" i="1"/>
  <c r="S51" i="1"/>
  <c r="T51" i="1"/>
  <c r="U51" i="1"/>
  <c r="V51" i="1"/>
  <c r="N51" i="1"/>
  <c r="M51" i="1"/>
  <c r="I51" i="1"/>
  <c r="J51" i="1"/>
  <c r="K51" i="1"/>
  <c r="L51" i="1"/>
  <c r="D51" i="1"/>
  <c r="E51" i="1"/>
  <c r="F51" i="1"/>
  <c r="G51" i="1"/>
  <c r="BA51" i="1" l="1"/>
  <c r="AN51" i="1"/>
  <c r="AN52" i="1"/>
  <c r="H47" i="1"/>
  <c r="P47" i="1" s="1"/>
  <c r="H46" i="1"/>
  <c r="P46" i="1" s="1"/>
  <c r="H45" i="1"/>
  <c r="P45" i="1" s="1"/>
  <c r="H44" i="1"/>
  <c r="P44" i="1" s="1"/>
  <c r="H43" i="1"/>
  <c r="P43" i="1" s="1"/>
  <c r="H42" i="1"/>
  <c r="P42" i="1" s="1"/>
  <c r="H41" i="1"/>
  <c r="P41" i="1" s="1"/>
  <c r="H40" i="1"/>
  <c r="P40" i="1" s="1"/>
  <c r="H39" i="1"/>
  <c r="P39" i="1" s="1"/>
  <c r="H38" i="1"/>
  <c r="P38" i="1" s="1"/>
  <c r="H37" i="1"/>
  <c r="P37" i="1" s="1"/>
  <c r="H36" i="1"/>
  <c r="P36" i="1" s="1"/>
  <c r="H35" i="1"/>
  <c r="P35" i="1" s="1"/>
  <c r="H34" i="1"/>
  <c r="P34" i="1" s="1"/>
  <c r="H33" i="1"/>
  <c r="P33" i="1" s="1"/>
  <c r="H32" i="1"/>
  <c r="P32" i="1" s="1"/>
  <c r="H31" i="1"/>
  <c r="P31" i="1" s="1"/>
  <c r="H30" i="1"/>
  <c r="P30" i="1" s="1"/>
  <c r="H29" i="1"/>
  <c r="P29" i="1" s="1"/>
  <c r="H28" i="1"/>
  <c r="P28" i="1" s="1"/>
  <c r="H27" i="1"/>
  <c r="P27" i="1" s="1"/>
  <c r="H26" i="1"/>
  <c r="P26" i="1" s="1"/>
  <c r="H25" i="1"/>
  <c r="P25" i="1" s="1"/>
  <c r="H24" i="1"/>
  <c r="P24" i="1" s="1"/>
  <c r="H23" i="1"/>
  <c r="P23" i="1" s="1"/>
  <c r="H22" i="1"/>
  <c r="P22" i="1" s="1"/>
  <c r="H21" i="1"/>
  <c r="P21" i="1" s="1"/>
  <c r="H20" i="1"/>
  <c r="P20" i="1" s="1"/>
  <c r="H19" i="1"/>
  <c r="P19" i="1" s="1"/>
  <c r="H18" i="1"/>
  <c r="P18" i="1" s="1"/>
  <c r="H17" i="1"/>
  <c r="P17" i="1" s="1"/>
  <c r="H16" i="1"/>
  <c r="P16" i="1" s="1"/>
  <c r="H15" i="1"/>
  <c r="P15" i="1" s="1"/>
  <c r="H14" i="1"/>
  <c r="P14" i="1" s="1"/>
  <c r="H13" i="1"/>
  <c r="P13" i="1" s="1"/>
  <c r="H12" i="1"/>
  <c r="H11" i="1"/>
  <c r="P11" i="1" s="1"/>
  <c r="H10" i="1"/>
  <c r="P10" i="1" s="1"/>
  <c r="H9" i="1"/>
  <c r="H8" i="1"/>
  <c r="H7" i="1"/>
  <c r="P7" i="1" s="1"/>
  <c r="H6" i="1"/>
  <c r="P6" i="1" s="1"/>
  <c r="H5" i="1"/>
  <c r="P5" i="1" s="1"/>
  <c r="H4" i="1"/>
  <c r="H3" i="1"/>
  <c r="P3" i="1" s="1"/>
  <c r="H2" i="1"/>
  <c r="C52" i="1" l="1"/>
  <c r="AK52" i="1"/>
  <c r="AM52" i="1"/>
  <c r="AL52" i="1"/>
  <c r="P4" i="1"/>
  <c r="P2" i="1"/>
  <c r="H51" i="1"/>
  <c r="P52" i="1" l="1"/>
  <c r="H52" i="1"/>
  <c r="G52" i="1"/>
  <c r="F52" i="1"/>
  <c r="E52" i="1"/>
</calcChain>
</file>

<file path=xl/sharedStrings.xml><?xml version="1.0" encoding="utf-8"?>
<sst xmlns="http://schemas.openxmlformats.org/spreadsheetml/2006/main" count="3458" uniqueCount="766">
  <si>
    <t>ID Predio</t>
  </si>
  <si>
    <t>Nombre del Encuestado</t>
  </si>
  <si>
    <t>Área en otro cultivo</t>
  </si>
  <si>
    <t>Parcelas</t>
  </si>
  <si>
    <t xml:space="preserve">Área Total </t>
  </si>
  <si>
    <t>Área en Humedales</t>
  </si>
  <si>
    <t xml:space="preserve">TOTAL </t>
  </si>
  <si>
    <t xml:space="preserve">Uso del Bosque natural: Conservación </t>
  </si>
  <si>
    <t xml:space="preserve">Uso del Bosque natural: Aprovechamiento </t>
  </si>
  <si>
    <t xml:space="preserve">Uso del Bosque natural: Recreación </t>
  </si>
  <si>
    <t>Uso del Bosque natural: Actividades Académicas e Inv</t>
  </si>
  <si>
    <t>Uso del bosque plantado: Aprovechamiento</t>
  </si>
  <si>
    <t>Uso del bosque plantado: Conectividad</t>
  </si>
  <si>
    <t>Uso del bosque plantado: Otro</t>
  </si>
  <si>
    <t>Uso del Bosque natural: Conectividad</t>
  </si>
  <si>
    <t xml:space="preserve">Uso del Páramo: Conservación </t>
  </si>
  <si>
    <t>Uso del Páramo: Aprovechamiento</t>
  </si>
  <si>
    <t>Uso del Páramo:Conectividad</t>
  </si>
  <si>
    <t>Uso del Páramo: Recreación</t>
  </si>
  <si>
    <t>Uso del Páramo: Actividades académicas e Inv</t>
  </si>
  <si>
    <t>Uso de las zonas con humedales y lagunas: Conservación</t>
  </si>
  <si>
    <t>Nombre del encuestado</t>
  </si>
  <si>
    <t>Conservación</t>
  </si>
  <si>
    <t>Otros</t>
  </si>
  <si>
    <t>Fernanda cuchillo</t>
  </si>
  <si>
    <t>x</t>
  </si>
  <si>
    <t>Lorenzo Cuchillo</t>
  </si>
  <si>
    <t>Antonio Muelas tuubalá</t>
  </si>
  <si>
    <t>José Vicente Tombé Cuchillo</t>
  </si>
  <si>
    <t>Cruz Muelas Tunubalá</t>
  </si>
  <si>
    <t>Reinel Erazo</t>
  </si>
  <si>
    <t>Alfredo Guauña</t>
  </si>
  <si>
    <t>conservación</t>
  </si>
  <si>
    <t>Octavio Muñoz</t>
  </si>
  <si>
    <t>X</t>
  </si>
  <si>
    <t>Rafael Fernández Rengifo</t>
  </si>
  <si>
    <t>Mirza Johana Manquillo</t>
  </si>
  <si>
    <t>Víctor Diomedes Camayo</t>
  </si>
  <si>
    <t>Andrés Giraldo Chirán</t>
  </si>
  <si>
    <t>Hernán Hurtado</t>
  </si>
  <si>
    <t>Irnel Cometa</t>
  </si>
  <si>
    <t>Gabino Sánchez</t>
  </si>
  <si>
    <t>Evelio Mamiam</t>
  </si>
  <si>
    <t>Jaime Parra Garcés</t>
  </si>
  <si>
    <t>Crisanto Cuaji Sánchez</t>
  </si>
  <si>
    <t>cercas</t>
  </si>
  <si>
    <t>Enrrique Bahos</t>
  </si>
  <si>
    <t>Rafael López</t>
  </si>
  <si>
    <t xml:space="preserve"> Rosa Sánchez - Bolívar Manquillo</t>
  </si>
  <si>
    <t>Jeison Rivera</t>
  </si>
  <si>
    <t>0.5</t>
  </si>
  <si>
    <t>Harol Orozco</t>
  </si>
  <si>
    <t>Heidy Lame Rivera</t>
  </si>
  <si>
    <t>Sixto Manquillo</t>
  </si>
  <si>
    <t>Fernando Sánchez</t>
  </si>
  <si>
    <t>Mónica Varona</t>
  </si>
  <si>
    <t>Fernando Parra</t>
  </si>
  <si>
    <t>Carlos Ceballos</t>
  </si>
  <si>
    <t>Luis Germán Campo de Sánchez</t>
  </si>
  <si>
    <t>Ricardo Hurtado Fernández</t>
  </si>
  <si>
    <t>William Yesid Cometa</t>
  </si>
  <si>
    <t>Rosa Luligo</t>
  </si>
  <si>
    <t>Edilverto pizo</t>
  </si>
  <si>
    <t>Asdrual Cometa</t>
  </si>
  <si>
    <t>José Gallego Pizo - Fernando Pizo</t>
  </si>
  <si>
    <t>conservacion</t>
  </si>
  <si>
    <t>José Gallego Pizo  - Fernando Pizo</t>
  </si>
  <si>
    <t>José Rafael Pizo García</t>
  </si>
  <si>
    <t>Irnel Nivaldo Cometa Muñoz</t>
  </si>
  <si>
    <t>Sonia Hernández</t>
  </si>
  <si>
    <t xml:space="preserve">Uso de las zonas con humedales y lagunas: Aprovechamiento </t>
  </si>
  <si>
    <t>Uso de las zonas con humedales y lagunas: Conectividad</t>
  </si>
  <si>
    <t>Uso de las zonas con humedales y lagunas: Recreación</t>
  </si>
  <si>
    <t>Uso de las zonas con humedales y lagunas: Actividades académicas e Inv.</t>
  </si>
  <si>
    <t>SI ¿Realiza actividades para proteger las áreas de bosques y/o páramo?</t>
  </si>
  <si>
    <t>NO ¿Realiza actividades para proteger las áreas de bosques y/o páramo?</t>
  </si>
  <si>
    <t>Si la respuesta es afirmativa, especifique las áreas protegidas en ha de acuerdo a: Conservación (Ha)</t>
  </si>
  <si>
    <t>Si la respuesta es afirmativa, especifique las áreas protegidas en ha de acuerdo a: Aislamiento (km)</t>
  </si>
  <si>
    <t xml:space="preserve">Si la respuesta es afirmativa, especifique las áreas protegidas en ha de acuerdo a: Otro (Preservación, restricciones por parte de la comunidad) </t>
  </si>
  <si>
    <t>Especifique las Áreas de terreno (en hectáreas) de la finca utilizadas para pastoreo en los siguientes casos: Vacas en Lactancia</t>
  </si>
  <si>
    <t>Especifique las Áreas de terreno (en hectáreas) de la finca utilizadas para pastoreo en los siguientes casos: Vacas Horras (Secas)</t>
  </si>
  <si>
    <t>Especifique las Áreas de terreno (en hectáreas) de la finca utilizadas para pastoreo en los siguientes casos: Terneras y Terneros</t>
  </si>
  <si>
    <t>Especifique las Áreas de terreno (en hectáreas) de la finca utilizadas para pastoreo en los siguientes casos: Novillas</t>
  </si>
  <si>
    <t>Especifique las Áreas de terreno (en hectáreas) de la finca utilizadas para pastoreo en los siguientes casos: Novillos</t>
  </si>
  <si>
    <t>Especifique las Áreas de terreno (en hectáreas) de la finca utilizadas para pastoreo en los siguientes casos: Equinos</t>
  </si>
  <si>
    <t>Especifique las Áreas de terreno (en hectáreas) de la finca utilizadas para pastoreo en los siguientes casos: Bovinos y luego Equinos</t>
  </si>
  <si>
    <t>Especifique las Áreas de terreno (en hectáreas) de la finca utilizadas para pastoreo en los siguientes casos: Otros</t>
  </si>
  <si>
    <t xml:space="preserve">Topografía del área total de la finca (ha): Plano </t>
  </si>
  <si>
    <t>Topografía del área total de la finca (ha): Ondulado o Pendiente Suave</t>
  </si>
  <si>
    <t>Topografía del área total de la finca (ha): Quebrado o Pendiente Fuerte</t>
  </si>
  <si>
    <t>¿Tiene cercas vivas en su predio? / SI</t>
  </si>
  <si>
    <t xml:space="preserve">¿Tiene cercas vivas en su predio? / NO </t>
  </si>
  <si>
    <t xml:space="preserve">¿Tiene cercas vivas en su predio? / AREA DE CERCAS VIVAS KM </t>
  </si>
  <si>
    <t xml:space="preserve">¿Tiene cercas vivas en su predio? / USO DE LAS CERCAS VIVAS / Aislamiento de Coberturas </t>
  </si>
  <si>
    <t>¿Tiene cercas vivas en su predio? / USO DE LAS CERCAS VIVAS / Barreras Rompevientos</t>
  </si>
  <si>
    <t>¿Tiene cercas vivas en su predio? / USO DE LAS CERCAS VIVAS / División de Potreros</t>
  </si>
  <si>
    <t>¿Tiene cercas vivas en su predio? / USO DE LAS CERCAS VIVAS / Conectividad</t>
  </si>
  <si>
    <t xml:space="preserve">¿Tiene cercas vivas en su predio? / USO DE LAS CERCAS VIVAS / Linderos </t>
  </si>
  <si>
    <t xml:space="preserve">¿Tiene cercas vivas en su predio? / USO DE LAS CERCAS VIVAS / Otras </t>
  </si>
  <si>
    <t>¿Tiene algún área de su predio en arriendo? / SI</t>
  </si>
  <si>
    <t>¿Tiene algún área de su predio en arriendo? / NO</t>
  </si>
  <si>
    <t>¿Tiene algún área de su predio en arriendo? / AREA HA</t>
  </si>
  <si>
    <t>Su finca le genera ingresos por: Cultivos</t>
  </si>
  <si>
    <t>Su finca le genera ingresos por: Venta de Leche</t>
  </si>
  <si>
    <t>Su finca le genera ingresos por: Venta de Ganado</t>
  </si>
  <si>
    <t>Su finca le genera ingresos por: Venta de Terneros</t>
  </si>
  <si>
    <t>Su finca le genera ingresos por: Venta de Novillos</t>
  </si>
  <si>
    <t>Su finca le genera ingresos por: Venta de Especies menores</t>
  </si>
  <si>
    <t>Su finca le genera ingresos por: Psicultura</t>
  </si>
  <si>
    <t>Su finca le genera ingresos por: Extracción de Madera</t>
  </si>
  <si>
    <t>Su finca le genera ingresos por: Venta de Plantas Aromáticas</t>
  </si>
  <si>
    <t>Su finca le genera ingresos por: Turismo</t>
  </si>
  <si>
    <t>PRODUCCIÓN AGRÍCOLA / ID Predio</t>
  </si>
  <si>
    <t>PRODUCCIÓN AGRÍCOLA / ¿Qué productos cultiva en su finca?</t>
  </si>
  <si>
    <t>PRODUCCIÓN AGRÍCOLA / Producción por cosecha (en bultos, libras, kilos)/ Ha.</t>
  </si>
  <si>
    <t xml:space="preserve">PRODUCCIÓN AGRÍCOLA / Tipos de Semillas Utilizadas / Nativas </t>
  </si>
  <si>
    <t xml:space="preserve">PRODUCCIÓN AGRÍCOLA / Tipos de Semillas Utilizadas / Mejoradas  </t>
  </si>
  <si>
    <t xml:space="preserve">PRODUCCIÓN AGRÍCOLA / Modelo Productivo / Orgánico </t>
  </si>
  <si>
    <t>PRODUCCIÓN AGRÍCOLA / Modelo Productivo / Químico</t>
  </si>
  <si>
    <t>PRODUCCIÓN AGRÍCOLA / Método preparación del suelo / Mixto</t>
  </si>
  <si>
    <t>PRODUCCIÓN AGRÍCOLA / Método preparación del suelo / Manual</t>
  </si>
  <si>
    <t>PRODUCCIÓN AGRÍCOLA / Método preparación del suelo / Labranza mínima</t>
  </si>
  <si>
    <t>PRODUCCIÓN AGRÍCOLA / Método preparación del suelo / Labranza mecánica</t>
  </si>
  <si>
    <t>PRODUCCIÓN AGRÍCOLA / ¿Cuantas siembras realiza por lote al año?</t>
  </si>
  <si>
    <t>PRODUCCIÓN AGRÍCOLA / Rotación de la papa (parda y amar, parda- parda , etc)</t>
  </si>
  <si>
    <t>PRODUCCIÓN AGRÍCOLA / Época de siembra (mes)</t>
  </si>
  <si>
    <t>PRODUCCIÓN AGRÍCOLA / Época de cosecha (mes)</t>
  </si>
  <si>
    <t xml:space="preserve">PRODUCCIÓN AGRÍCOLA / Usos después de la cosecha / Regeneración Natural </t>
  </si>
  <si>
    <t xml:space="preserve">PRODUCCIÓN AGRÍCOLA / Usos después de la cosecha / Establecimiento de pastos </t>
  </si>
  <si>
    <t>PRODUCCIÓN AGRÍCOLA / Usos después de la cosecha / Establecimiento de un nuevo cultivo</t>
  </si>
  <si>
    <t>PRODUCCIÓN PECUARIA/ ID Predio</t>
  </si>
  <si>
    <t>PRODUCCIÓN PECUARIA/ SISTEMA DE PRODUCCIÓN / Especializada</t>
  </si>
  <si>
    <t xml:space="preserve">PRODUCCIÓN PECUARIA/ SISTEMA DE PRODUCCIÓN / Doble Propósito </t>
  </si>
  <si>
    <t>PRODUCCIÓN PECUARIA/ SISTEMA DE PRODUCCIÓN / Ceba</t>
  </si>
  <si>
    <t>PRODUCCIÓN PECUARIA/ SISTEMA DE PRODUCCIÓN / Mixto</t>
  </si>
  <si>
    <t>PRODUCCIÓN PECUARIA/ Cantidad de ganado que tiene en la Finca (hato) / Terneros 0-1 año</t>
  </si>
  <si>
    <t>PRODUCCIÓN PECUARIA/ Cantidad de ganado que tiene en la Finca (hato) / Terneras 0-1 año</t>
  </si>
  <si>
    <t>PRODUCCIÓN PECUARIA/ Cantidad de ganado que tiene en la Finca (hato) / Novillas de levante 1-2 años</t>
  </si>
  <si>
    <t>PRODUCCIÓN PECUARIA/ Cantidad de ganado que tiene en la Finca (hato) / Novillas de vientre 2-3 años</t>
  </si>
  <si>
    <t>PRODUCCIÓN PECUARIA/ Cantidad de ganado que tiene en la Finca (hato) / Vacas (mayores de 3 años)</t>
  </si>
  <si>
    <t>PRODUCCIÓN PECUARIA/ Cantidad de ganado que tiene en la Finca (hato) / Machos de levante 1-2 años</t>
  </si>
  <si>
    <t>PRODUCCIÓN PECUARIA/ Cantidad de ganado que tiene en la Finca (hato) / Novillo o torunos (mayores de 2 años)</t>
  </si>
  <si>
    <t>PRODUCCIÓN PECUARIA/ Cantidad de ganado que tiene en la Finca (hato) / Reproductores</t>
  </si>
  <si>
    <t>PRODUCCIÓN PECUARIA/ Cantidad de ganado que tiene en la Finca (hato) / Equinos</t>
  </si>
  <si>
    <t>PRODUCCIÓN PECUARIA/ Cantidad de ganado que tiene en la Finca (hato) / Otros Bovinos</t>
  </si>
  <si>
    <t xml:space="preserve">PRODUCCIÓN PECUARIA/ Cantidad de ganado que tiene en la Finca (hato) / TOTAL </t>
  </si>
  <si>
    <t>PRODUCCIÓN PECUARIA/ Tipo de razas o cruces de ganado que se manejan</t>
  </si>
  <si>
    <t>PRODUCCIÓN PECUARIA/ Cuántas cabezas son para / Levante</t>
  </si>
  <si>
    <t>PRODUCCIÓN PECUARIA/ Cuántas cabezas son para / Leche</t>
  </si>
  <si>
    <t>PRODUCCIÓN PECUARIA/ Cuántas cabezas son para / Doble propósito</t>
  </si>
  <si>
    <t>CLASES DE PASTURA / Pasto Nativo / N° Ha</t>
  </si>
  <si>
    <t>CLASES DE PASTURA / Pasto Nativo / Tipo de pasto</t>
  </si>
  <si>
    <t>CLASES DE PASTURA / Pasto Mejorado / Tipo de pasto</t>
  </si>
  <si>
    <t>CLASES DE PASTURA / Pasto Mejorado / N° Ha</t>
  </si>
  <si>
    <t>CLASES DE PASTURA / Pasto Mixto/ Tipo de pasto</t>
  </si>
  <si>
    <t>CLASES DE PASTURA / Pasto Mixto/ N° Ha</t>
  </si>
  <si>
    <t>CLASES DE PASTURA / Otro pasto/ N° Ha</t>
  </si>
  <si>
    <t xml:space="preserve">CLASES DE PASTURA / Otro pasto/ Tipo de pasto </t>
  </si>
  <si>
    <t xml:space="preserve">¿Cuenta con sistema silvopastoril? / SI </t>
  </si>
  <si>
    <t xml:space="preserve">¿Cuenta con sistema silvopastoril? / NO </t>
  </si>
  <si>
    <t>Sistemas de pastoreo utilizado en el predio / Extensivo</t>
  </si>
  <si>
    <t>Sistemas de pastoreo utilizado en el predio / Alterno</t>
  </si>
  <si>
    <t>Sistemas de pastoreo utilizado en el predio / Continuo</t>
  </si>
  <si>
    <t>Sistemas de pastoreo utilizado en el predio / Rotacional</t>
  </si>
  <si>
    <t>Sistemas de pastoreo utilizado en el predio / en franjas</t>
  </si>
  <si>
    <t>Sistemas de pastoreo utilizado en el predio / Nulo</t>
  </si>
  <si>
    <t>Producción de leche en la finca y destino / Cantidad de litros producidos al día</t>
  </si>
  <si>
    <t>Producción de leche en la finca y destino / % destinado a cría de terneros y terneras</t>
  </si>
  <si>
    <t>Producción de leche en la finca y destino / % destinado a venta</t>
  </si>
  <si>
    <t>Producción de leche en la finca y destino / % destinado a consumo familiar</t>
  </si>
  <si>
    <t>Producción de leche en la finca y destino / % transformado en queso</t>
  </si>
  <si>
    <t>Producción de leche en la finca y destino / % transformado en yogurt</t>
  </si>
  <si>
    <t>Producción de leche en la finca y destino / % transformado en otro</t>
  </si>
  <si>
    <t>Precios / Precio de venta del litro de leche</t>
  </si>
  <si>
    <t>Precios / Precio de venta por kilo en pie</t>
  </si>
  <si>
    <t>INSEMINACIÓN / ¿Realiza inseminación? / SI</t>
  </si>
  <si>
    <t>INSEMINACIÓN / ¿Realiza inseminación? / NO</t>
  </si>
  <si>
    <t>INSEMINACIÓN / ¿Realiza inseminación? / Porcentaje de las vacas que insemina</t>
  </si>
  <si>
    <t>Tipo de enfermedades y plagas más frecuentes / Brucelosis</t>
  </si>
  <si>
    <t>Tipo de enfermedades y plagas más frecuentes / Carbón Sintomático</t>
  </si>
  <si>
    <t>Tipo de enfermedades y plagas más frecuentes / Mastitis</t>
  </si>
  <si>
    <t>Tipo de enfermedades y plagas más frecuentes / Otro</t>
  </si>
  <si>
    <t>Cantidad de servicos prestados al día</t>
  </si>
  <si>
    <t>Precio por cada servicio</t>
  </si>
  <si>
    <t>Papa</t>
  </si>
  <si>
    <t>luna cualquier mes</t>
  </si>
  <si>
    <t>a los 6 meses</t>
  </si>
  <si>
    <t>Normando</t>
  </si>
  <si>
    <t>POA</t>
  </si>
  <si>
    <t>normando</t>
  </si>
  <si>
    <t>Hortalizas</t>
  </si>
  <si>
    <t>10 kilos</t>
  </si>
  <si>
    <t>todos</t>
  </si>
  <si>
    <t>semanal</t>
  </si>
  <si>
    <t>ninguno</t>
  </si>
  <si>
    <t>Ninguno</t>
  </si>
  <si>
    <t xml:space="preserve"> Holstein x Normando Holstein x Jersey</t>
  </si>
  <si>
    <t>POA, Ryegrass, trébol, azul orchoro</t>
  </si>
  <si>
    <t>poa</t>
  </si>
  <si>
    <t>carbón, mosco</t>
  </si>
  <si>
    <t>febrero</t>
  </si>
  <si>
    <t>agosto</t>
  </si>
  <si>
    <t>Alquiler de equinos para carga</t>
  </si>
  <si>
    <t>1000 bultos</t>
  </si>
  <si>
    <t>abril</t>
  </si>
  <si>
    <t>diciembre</t>
  </si>
  <si>
    <t xml:space="preserve">Normando y Holstein y su cruce </t>
  </si>
  <si>
    <t>40 bultos</t>
  </si>
  <si>
    <t>octubre</t>
  </si>
  <si>
    <t>Normando,redpol</t>
  </si>
  <si>
    <t>raigrass</t>
  </si>
  <si>
    <t>mosco</t>
  </si>
  <si>
    <t>Nomando, Holstein, Jersey, cruces entre estas razas</t>
  </si>
  <si>
    <t>800 bultos</t>
  </si>
  <si>
    <t>sep</t>
  </si>
  <si>
    <t>Normandos</t>
  </si>
  <si>
    <t>todo elaño</t>
  </si>
  <si>
    <t>todo el año</t>
  </si>
  <si>
    <t>Normando y Reypol</t>
  </si>
  <si>
    <t>Fiebre, colicos</t>
  </si>
  <si>
    <t>Normando y Reypol y Yerjol</t>
  </si>
  <si>
    <t>Afectaciones al higado por caracol de agua</t>
  </si>
  <si>
    <t>normando y reypol</t>
  </si>
  <si>
    <t>Cruce Holstein y Normando</t>
  </si>
  <si>
    <t>POA,</t>
  </si>
  <si>
    <t>Insuficiencia cardiaca, fasiola</t>
  </si>
  <si>
    <t>15 bultos</t>
  </si>
  <si>
    <t>Normando con Holstein</t>
  </si>
  <si>
    <t>RYEGRASS, POA KIKUYO</t>
  </si>
  <si>
    <t>diarreas</t>
  </si>
  <si>
    <t>Ulluco</t>
  </si>
  <si>
    <t>300 kilos</t>
  </si>
  <si>
    <t>Nomando</t>
  </si>
  <si>
    <t>600 bultos</t>
  </si>
  <si>
    <t>Falsa poha</t>
  </si>
  <si>
    <t>Falsa-poha</t>
  </si>
  <si>
    <t>350  bultos</t>
  </si>
  <si>
    <t>sept-enro</t>
  </si>
  <si>
    <t>marzo - julio</t>
  </si>
  <si>
    <t>poha</t>
  </si>
  <si>
    <t>rehigras</t>
  </si>
  <si>
    <t>aptosa</t>
  </si>
  <si>
    <t>400 bulto</t>
  </si>
  <si>
    <t>enero-junio</t>
  </si>
  <si>
    <t>mezcla</t>
  </si>
  <si>
    <t>arveja</t>
  </si>
  <si>
    <t>apenas estableció el cultivo</t>
  </si>
  <si>
    <t>Normando y Holstein cruzado</t>
  </si>
  <si>
    <t>300 bultos</t>
  </si>
  <si>
    <t>enero-</t>
  </si>
  <si>
    <t>julio</t>
  </si>
  <si>
    <t>Holstein</t>
  </si>
  <si>
    <t>raigras</t>
  </si>
  <si>
    <t>Holstein Normando</t>
  </si>
  <si>
    <t>POA, KIKUYO</t>
  </si>
  <si>
    <t xml:space="preserve">mezclas </t>
  </si>
  <si>
    <t>poa- nativo</t>
  </si>
  <si>
    <t>mal de altura</t>
  </si>
  <si>
    <t>Normando  con Holstein</t>
  </si>
  <si>
    <t>kikuyo y poa</t>
  </si>
  <si>
    <t>30 bultos</t>
  </si>
  <si>
    <t>marzo agosto septiembre-</t>
  </si>
  <si>
    <t>septiembre - febrero- marzo</t>
  </si>
  <si>
    <t xml:space="preserve">Holstein </t>
  </si>
  <si>
    <t>falsa poha</t>
  </si>
  <si>
    <t xml:space="preserve">No tiene cultivos </t>
  </si>
  <si>
    <t>1.000 bultos</t>
  </si>
  <si>
    <t>enero feb. Marzo</t>
  </si>
  <si>
    <t>julio a octubre</t>
  </si>
  <si>
    <t>Normando y Holstein y cruces</t>
  </si>
  <si>
    <t>NINGUNA</t>
  </si>
  <si>
    <t>Normando,redpol holstein</t>
  </si>
  <si>
    <t xml:space="preserve">poa </t>
  </si>
  <si>
    <t>200 bultos</t>
  </si>
  <si>
    <t>1ª parda luego colorada</t>
  </si>
  <si>
    <t>junio</t>
  </si>
  <si>
    <t>Normando Holstein</t>
  </si>
  <si>
    <t>fiebre</t>
  </si>
  <si>
    <t>Normando con Raypol</t>
  </si>
  <si>
    <t>Aguvade</t>
  </si>
  <si>
    <t>mal de altura , curso de mariposa</t>
  </si>
  <si>
    <t>POA Kikuyo</t>
  </si>
  <si>
    <t>Raigras</t>
  </si>
  <si>
    <t>no se han enfermado</t>
  </si>
  <si>
    <t>Holstein, Normando</t>
  </si>
  <si>
    <t xml:space="preserve"> POA Kikuyo</t>
  </si>
  <si>
    <t>tretrablen</t>
  </si>
  <si>
    <t>colicos, mosco, fiebre</t>
  </si>
  <si>
    <t>parda-  amarilla</t>
  </si>
  <si>
    <t>enero - juinio - octubre</t>
  </si>
  <si>
    <t>Julio-Diciembre - abril</t>
  </si>
  <si>
    <t>parda - amarilla</t>
  </si>
  <si>
    <t>500 por Ha</t>
  </si>
  <si>
    <t>enero - junio</t>
  </si>
  <si>
    <t>julio - diciembre</t>
  </si>
  <si>
    <t>Comercialización de productos / ¿Qué productos de su finca comercializa?</t>
  </si>
  <si>
    <t>Comercialización de productos / % destinado a autoconsumo</t>
  </si>
  <si>
    <t>Comercialización de productos / % destinado a comercialización</t>
  </si>
  <si>
    <t xml:space="preserve">¿Cómo se determina el precio de los productos que se comercializan? / De acuerdo a lo invertido </t>
  </si>
  <si>
    <t xml:space="preserve">¿Cómo se determina el precio de los productos que se comercializan? / Es fijado por el comprador </t>
  </si>
  <si>
    <t xml:space="preserve">¿Cómo se determina el precio de los productos que se comercializan? / Es fijado por el productor </t>
  </si>
  <si>
    <t>¿Cómo se determina el precio de los productos que se comercializan? / Otro</t>
  </si>
  <si>
    <t>Principales compradores del producto / Intermediario</t>
  </si>
  <si>
    <t>Principales compradores del producto / Vecinos</t>
  </si>
  <si>
    <t>Principales compradores del producto / Mercado local (galería)</t>
  </si>
  <si>
    <t>Principales compradores del producto / Mercados regionales</t>
  </si>
  <si>
    <t>Principales compradores del producto / Asociaciones</t>
  </si>
  <si>
    <t xml:space="preserve">Principales compradores del producto / Centros de acopio </t>
  </si>
  <si>
    <t>Principales compradores del producto / Empresas</t>
  </si>
  <si>
    <t>Principales compradores del producto / Otro</t>
  </si>
  <si>
    <t>Principales compradores del producto / Nombres de los compradores</t>
  </si>
  <si>
    <t>¿Realiza alianzas de comercialización con sus vecinos? / SI</t>
  </si>
  <si>
    <t>¿Realiza alianzas de comercialización con sus vecinos? / NO</t>
  </si>
  <si>
    <t>¿Recibe o ha recibido asesoría técnica o financiera para sus proyectos productivos? / SI</t>
  </si>
  <si>
    <t>¿Recibe o ha recibido asesoría técnica o financiera para sus proyectos productivos? / NO</t>
  </si>
  <si>
    <t>¿Recibe o ha recibido asesoría técnica o financiera para sus proyectos productivos? / ¿Cuál?</t>
  </si>
  <si>
    <t xml:space="preserve">¿De dónde provienen los principales recursos económicos para los proyectos productivos de su finca? / Préstamos bancarios </t>
  </si>
  <si>
    <t xml:space="preserve">¿De dónde provienen los principales recursos económicos para los proyectos productivos de su finca? / Asociaciones </t>
  </si>
  <si>
    <t xml:space="preserve">¿De dónde provienen los principales recursos económicos para los proyectos productivos de su finca? / Recursos propios </t>
  </si>
  <si>
    <t xml:space="preserve">¿De dónde provienen los principales recursos económicos para los proyectos productivos de su finca? / Proyectos </t>
  </si>
  <si>
    <t>¿De dónde provienen los principales recursos económicos para los proyectos productivos de su finca? / Otros</t>
  </si>
  <si>
    <t>¿Participa o ha participado de proyectos relacionados con la conservación del medio ambiente? / NO</t>
  </si>
  <si>
    <t>¿Participa o ha participado de proyectos relacionados con la conservación del medio ambiente? / ¿Cuales?</t>
  </si>
  <si>
    <t>Tipo de trayectoria productiva que ha llevado en el predio / Cíclica y de rotación (Agricultura-barbecho/descanso; agricultura-barbecho/descanso.
Ó, Agricultura-Tumba y roza; Agricultura-Tumba y roza; conversión forestal- Bosques)</t>
  </si>
  <si>
    <t>Tipo de trayectoria productiva que ha llevado en el predio / Transitoria hacia plantaciones o agroforestería (Pastos para ganadería-Barbecho/desacanso; Agricultura-Conversión Forestal-Bosques.
Ó, Cultivos permanentes de agroforestería-Agricultura-conversión forestal-Bosques)</t>
  </si>
  <si>
    <t>Tipo de trayectoria productiva que ha llevado en el predio / Conversión directa hacia plantaciones o agroforestería (Pastos para ganadería-Conversión forestal-Bosques.
Ó, Cultivos permanentes -conversión forestal-Bosques)</t>
  </si>
  <si>
    <t>Tipo de trayectoria productiva que ha llevado en el predio / Productos forestales maderables y no maderables (Aprovechamiento de productos forestales maderables y no maderables - Bosques)</t>
  </si>
  <si>
    <t>Tipo de trayectoria productiva que ha llevado en el predio / Reforestación (Reforestación - área forestal)</t>
  </si>
  <si>
    <t>¿Estaría interesado en establcer algún sistema de producción diferente al que está desarrollando actualmente? / SI</t>
  </si>
  <si>
    <t>¿Estaría interesado en establcer algún sistema de producción diferente al que está desarrollando actualmente? / NO</t>
  </si>
  <si>
    <t>¿Estaría interesado en establcer algún sistema de producción diferente al que está desarrollando actualmente? / ¿Cuál?</t>
  </si>
  <si>
    <t>¿Estaría interesado en realizar transformación de algún producto de su finca? / SI</t>
  </si>
  <si>
    <t>¿Estaría interesado en realizar transformación de algún producto de su finca? / NO</t>
  </si>
  <si>
    <t>¿Estaría interesado en realizar transformación de algún producto de su finca? / ¿Cuál?</t>
  </si>
  <si>
    <t>Leche</t>
  </si>
  <si>
    <t>Carlos vecino</t>
  </si>
  <si>
    <t>Queso y yogurt</t>
  </si>
  <si>
    <t>Carlos Vecino</t>
  </si>
  <si>
    <t>Otra variedad de ganadería mejorada</t>
  </si>
  <si>
    <t>Ganado en pie</t>
  </si>
  <si>
    <t>Avicultura</t>
  </si>
  <si>
    <t>Alpina</t>
  </si>
  <si>
    <t>Fedegan: salud animal; contador,</t>
  </si>
  <si>
    <t>Fresas y piscicultura</t>
  </si>
  <si>
    <t>Turismo</t>
  </si>
  <si>
    <t>Sacar carga</t>
  </si>
  <si>
    <t>muchos productores con garga</t>
  </si>
  <si>
    <t>Derivados lácteos</t>
  </si>
  <si>
    <t>Fedegan: salud animal;</t>
  </si>
  <si>
    <t>Ganadería</t>
  </si>
  <si>
    <t>comprador de Leche cruda</t>
  </si>
  <si>
    <t>Alberto Muñoz</t>
  </si>
  <si>
    <t>Aagrónomos,veterinarios,SENA</t>
  </si>
  <si>
    <t>PROVEEDORES DE INSUMOS</t>
  </si>
  <si>
    <t>Papas fritas</t>
  </si>
  <si>
    <t>FUNDACION ALPINA</t>
  </si>
  <si>
    <t>Aislamiento fuentes hídricas</t>
  </si>
  <si>
    <t>Carne en canal</t>
  </si>
  <si>
    <t>Lucha por sensibilizar uso de agroquímicos</t>
  </si>
  <si>
    <t>Cultivos orgánicos de Papa y otros</t>
  </si>
  <si>
    <t>Capacitación SENA CAUCA</t>
  </si>
  <si>
    <t>Fresa, arándano</t>
  </si>
  <si>
    <t xml:space="preserve">Planta de beneficios </t>
  </si>
  <si>
    <t>Piscicultura</t>
  </si>
  <si>
    <t>Ganado de ceba</t>
  </si>
  <si>
    <t>precio de plaza</t>
  </si>
  <si>
    <t>alpina</t>
  </si>
  <si>
    <t>Ecoturismo</t>
  </si>
  <si>
    <t>Lechero- semilleros agricultura- forestal</t>
  </si>
  <si>
    <t>piendamo manizales</t>
  </si>
  <si>
    <t>Fresa</t>
  </si>
  <si>
    <t>Papa-ganado</t>
  </si>
  <si>
    <t>Mejoramiento bovino</t>
  </si>
  <si>
    <t>Artemio- Lechero</t>
  </si>
  <si>
    <t>Agrónomo -Papa</t>
  </si>
  <si>
    <t>Agrónomo - Papa</t>
  </si>
  <si>
    <t>fernando parra</t>
  </si>
  <si>
    <t>Fedegan: veterinario,</t>
  </si>
  <si>
    <t>Alverto Muñoz</t>
  </si>
  <si>
    <t xml:space="preserve"> Agrónomos, Veterinarios,SENA</t>
  </si>
  <si>
    <t>Producción de verduras y hortalizas</t>
  </si>
  <si>
    <t>Yogurt quesos</t>
  </si>
  <si>
    <t>No tiene actividades productivas</t>
  </si>
  <si>
    <t>Sistema silvopastoril</t>
  </si>
  <si>
    <t>Proveedores de insumos</t>
  </si>
  <si>
    <t>Sistema silvo- Fresa y trucha</t>
  </si>
  <si>
    <t>no sabe</t>
  </si>
  <si>
    <t>Veterinario particular</t>
  </si>
  <si>
    <t>indeterminados</t>
  </si>
  <si>
    <t>de la zona</t>
  </si>
  <si>
    <t>Depende de lo rentable que sea</t>
  </si>
  <si>
    <t>el mercado</t>
  </si>
  <si>
    <t>de popayan</t>
  </si>
  <si>
    <t>calidad</t>
  </si>
  <si>
    <t>derivados lácteos</t>
  </si>
  <si>
    <t>con tanque de enfirmiento</t>
  </si>
  <si>
    <t>Alcaldía de Totoró</t>
  </si>
  <si>
    <t>CRC - Asociacion campecina ACUT-GL</t>
  </si>
  <si>
    <t>Depende de las ventajas y que no se afecte la tierra</t>
  </si>
  <si>
    <t>acueducto</t>
  </si>
  <si>
    <t>Nayiber Sanchez</t>
  </si>
  <si>
    <t>carlos rodrigez</t>
  </si>
  <si>
    <t>Jose Gallego Pizo - Fernando Pizo</t>
  </si>
  <si>
    <t>Jose Gallego Pizo  - Fernando Pizo</t>
  </si>
  <si>
    <t>Jose Rafael Pizo Garcia</t>
  </si>
  <si>
    <t>Papa- Leche-Ullucos</t>
  </si>
  <si>
    <t>son varios</t>
  </si>
  <si>
    <t>Alpina- FedePapa</t>
  </si>
  <si>
    <t>Sonia Hernandez</t>
  </si>
  <si>
    <t xml:space="preserve">ID Predio </t>
  </si>
  <si>
    <t>¿Es Usted quien comercializa los productos de su finca directamente al consumidor final? / SI</t>
  </si>
  <si>
    <t>¿Es Usted quien comercializa los productos de su finca directamente al consumidor final? / NO</t>
  </si>
  <si>
    <t>Si la respuesta es negativa, continuen en la columa Q contestar las demás preguntas de esta hoja de cálculo</t>
  </si>
  <si>
    <t>¿Qué tipo de negocio tiene constituído? / Mayorista</t>
  </si>
  <si>
    <t>¿Qué tipo de negocio tiene constituído? / Minorista</t>
  </si>
  <si>
    <t xml:space="preserve">¿Bajo qué tipo de sociedad? / Familiar </t>
  </si>
  <si>
    <t>¿Bajo qué tipo de sociedad? / Individual</t>
  </si>
  <si>
    <t>¿Bajo qué tipo de sociedad? / Limitada</t>
  </si>
  <si>
    <t>¿Bajo qué tipo de sociedad? / En Comandita</t>
  </si>
  <si>
    <t>¿Bajo qué tipo de sociedad? / Anónima</t>
  </si>
  <si>
    <t>¿Bajo qué tipo de sociedad? / Cooperativa</t>
  </si>
  <si>
    <t>Tipo de establecimiento / Puesto de plaza</t>
  </si>
  <si>
    <t>Tipo de establecimiento / Supermercado</t>
  </si>
  <si>
    <t>Tipo de establecimiento / Hipermercado</t>
  </si>
  <si>
    <t>Tipo de establecimiento / Otra</t>
  </si>
  <si>
    <t>¿Cuál es su relación con los compradores? / Coordinación (usted lo lidera)</t>
  </si>
  <si>
    <t>¿Cuál es su relación con los compradores? / Integración (todos aportan y se articulan)</t>
  </si>
  <si>
    <t>¿Cuál es su relación con los compradores? / Subordinación (otro lidera y usted acata)</t>
  </si>
  <si>
    <t>¿Cuál es su relación con los compradores? / Ninguna</t>
  </si>
  <si>
    <t>¿Cómo determina el precio de los productos? / Lo fija el comprador</t>
  </si>
  <si>
    <t>¿Cómo determina el precio de los productos? / Lo fija el vendedor</t>
  </si>
  <si>
    <t>¿Cómo determina el precio de los productos? / Lo fija el mercado</t>
  </si>
  <si>
    <t>¿El lugar donde comercializa sus productos es propio? / SI</t>
  </si>
  <si>
    <t>¿El lugar donde comercializa sus productos es propio? / NO</t>
  </si>
  <si>
    <t>¿El lugar donde comercializa sus productos es propio? / Valor Arriendo</t>
  </si>
  <si>
    <t>¿Utiliza algún tipo de almacenamiento para sus productos? / Bodegas</t>
  </si>
  <si>
    <t>¿Utiliza algún tipo de almacenamiento para sus productos? / Alberca</t>
  </si>
  <si>
    <t>¿Utiliza algún tipo de almacenamiento para sus productos? / Refrigerador</t>
  </si>
  <si>
    <t>¿Utiliza algún tipo de almacenamiento para sus productos? / Otro</t>
  </si>
  <si>
    <t>bodega mayorista</t>
  </si>
  <si>
    <t>acopio de papa</t>
  </si>
  <si>
    <t>Tiene familiares que vivan en la zona (corregimiento, vereda) / SI</t>
  </si>
  <si>
    <t>Tiene familiares que vivan en la zona (corregimiento, vereda) / NO</t>
  </si>
  <si>
    <t>Su relación con sus familiares es / Cercana</t>
  </si>
  <si>
    <t>Su relación con sus familiares es / Distante</t>
  </si>
  <si>
    <t>La relación con sus vecinos es / Cercana</t>
  </si>
  <si>
    <t>La relación con sus vecinos es / Distante</t>
  </si>
  <si>
    <t xml:space="preserve">¿Participa en alguno de los siguientes grupos? (cuales?) / Juntas de acción comunal </t>
  </si>
  <si>
    <t xml:space="preserve">¿Participa en alguno de los siguientes grupos? (cuales?) / Asociaciones  </t>
  </si>
  <si>
    <t xml:space="preserve">¿Participa en alguno de los siguientes grupos? (cuales?) / Grupos artísticos y culturales  </t>
  </si>
  <si>
    <t xml:space="preserve">¿Participa en alguno de los siguientes grupos? (cuales?) / Grupos religiosos </t>
  </si>
  <si>
    <t>¿Participa en alguno de los siguientes grupos? (cuales?) / otros</t>
  </si>
  <si>
    <t>¿Participa en alguno de los siguientes grupos? (cuales?) / Por favor nombrarlas</t>
  </si>
  <si>
    <t>¿Cuándo alguien de la familia necesita atención médica, en qué vereda, corregimiento o municipio es atendido?</t>
  </si>
  <si>
    <t>La atención en salud es realizada en / Hospital</t>
  </si>
  <si>
    <t>La atención en salud es realizada en / Clínica</t>
  </si>
  <si>
    <t xml:space="preserve">La atención en salud es realizada en / Puesto de salud </t>
  </si>
  <si>
    <t>La atención en salud es realizada en / Otros</t>
  </si>
  <si>
    <t>Tipo de medicina tradicional que utiliza (Plantas, rezos, rituales, baños, fumar, pendulos, etc)</t>
  </si>
  <si>
    <t>Principales fuentes de empleo en la vereda o corregimiento donde se encuentra el predio</t>
  </si>
  <si>
    <t>Salud</t>
  </si>
  <si>
    <t>Brigadas</t>
  </si>
  <si>
    <t>Plantas medicinales</t>
  </si>
  <si>
    <t>Agricultura y ganaderia</t>
  </si>
  <si>
    <t>No se practica</t>
  </si>
  <si>
    <t>Cultivos  cría e ganao</t>
  </si>
  <si>
    <t>Arco iris  grupo musical</t>
  </si>
  <si>
    <t>ganaería</t>
  </si>
  <si>
    <t>Totoró</t>
  </si>
  <si>
    <t>Ganadería y Agricultura</t>
  </si>
  <si>
    <t>Cristiano</t>
  </si>
  <si>
    <t>Cultivos, fincas ganaderas (mayordomos)</t>
  </si>
  <si>
    <t>ACUC-GL</t>
  </si>
  <si>
    <t>Cultivos, fincas ganaderas (mayordomos),trabajo con equinos</t>
  </si>
  <si>
    <t>ANZORC</t>
  </si>
  <si>
    <t>Ganaderia y agrficultura</t>
  </si>
  <si>
    <t>Popayán</t>
  </si>
  <si>
    <t>Jornal</t>
  </si>
  <si>
    <t>Aventurto</t>
  </si>
  <si>
    <t>Plantas rituales</t>
  </si>
  <si>
    <t>Jornaleros</t>
  </si>
  <si>
    <t>Papa, ganaería y trucha</t>
  </si>
  <si>
    <t>JAC Chuscales, ACUCGL</t>
  </si>
  <si>
    <t>Ruda, manzanilla, caléndula, yerbabuena</t>
  </si>
  <si>
    <t>papa y ganaderia</t>
  </si>
  <si>
    <t>papa-ganado</t>
  </si>
  <si>
    <t>papa - ganado</t>
  </si>
  <si>
    <t>ACUCGL</t>
  </si>
  <si>
    <t>ganaderia - Agricultura- comercio</t>
  </si>
  <si>
    <t>Asotabaco</t>
  </si>
  <si>
    <t>Totoró y Popayán</t>
  </si>
  <si>
    <t>Frailejón, Plantas mediinales, agua de cacho ganado</t>
  </si>
  <si>
    <t>Totoró - cali</t>
  </si>
  <si>
    <t>medicina tradicional</t>
  </si>
  <si>
    <t>Caficauca</t>
  </si>
  <si>
    <t>TOTAL GENERAL</t>
  </si>
  <si>
    <t xml:space="preserve">////// </t>
  </si>
  <si>
    <t>Área en Pastos (ha.)</t>
  </si>
  <si>
    <t>Área en Papa</t>
  </si>
  <si>
    <t>Área en Fresa</t>
  </si>
  <si>
    <t>Área en Bosque Natural</t>
  </si>
  <si>
    <t>Área en Páramo</t>
  </si>
  <si>
    <t>Área en Lagunas</t>
  </si>
  <si>
    <t>Área en Bosque Plantado</t>
  </si>
  <si>
    <t>Áreas con Explotación Minera</t>
  </si>
  <si>
    <t>TOTAL ÁREA PASTOREO</t>
  </si>
  <si>
    <t>TOTAL TOPOGRAFÍA</t>
  </si>
  <si>
    <t xml:space="preserve">Tipo de Producto </t>
  </si>
  <si>
    <t xml:space="preserve">TOTAL GENERAL </t>
  </si>
  <si>
    <t>Antigüedad en la actividad productiva (Años)</t>
  </si>
  <si>
    <t>bodega mayorista/acopio de papa</t>
  </si>
  <si>
    <t>Casa</t>
  </si>
  <si>
    <t>TOTAL EN PRODUCTORES DE PAPA</t>
  </si>
  <si>
    <t>PORCENTAJE EN PRODUCTORES DE PAPA</t>
  </si>
  <si>
    <t>/</t>
  </si>
  <si>
    <t>En la Finca en Pastoreo</t>
  </si>
  <si>
    <t>Estanques</t>
  </si>
  <si>
    <t xml:space="preserve">OTROS </t>
  </si>
  <si>
    <t>Tipo de Producto</t>
  </si>
  <si>
    <t>/////////</t>
  </si>
  <si>
    <t>Totoró (31), Popayán (7); Cali (1)</t>
  </si>
  <si>
    <t>//////////</t>
  </si>
  <si>
    <t>///////////</t>
  </si>
  <si>
    <t>////////</t>
  </si>
  <si>
    <t>Totoró ( 72,72%) Popayán(18,18%) Cali(4,54%)</t>
  </si>
  <si>
    <t>/////</t>
  </si>
  <si>
    <t xml:space="preserve">Promedio ($37.000) </t>
  </si>
  <si>
    <t>VARIOS MESES DEL AÑO</t>
  </si>
  <si>
    <t>PRODUCCIÓN AGRÍCOLA / Usos después de la cosecha / Tiempo de descanso del suelo (años)</t>
  </si>
  <si>
    <t>Promedio (2,57 años)</t>
  </si>
  <si>
    <t>//////</t>
  </si>
  <si>
    <t>////</t>
  </si>
  <si>
    <t>Promedio (93%)</t>
  </si>
  <si>
    <t>TOTAL PORCENTAJE PRODUCCIÓN EN LECHE / USO</t>
  </si>
  <si>
    <t>Promedio (2%)</t>
  </si>
  <si>
    <t>Promedio (0%)</t>
  </si>
  <si>
    <t>Promedio (1%)</t>
  </si>
  <si>
    <t>Promedio (100%)</t>
  </si>
  <si>
    <t>PROMEDIO ($ 4400)</t>
  </si>
  <si>
    <t>PROMEDIO ($ 963)</t>
  </si>
  <si>
    <t>TOTAL EN SERVICIOS</t>
  </si>
  <si>
    <t>PROMEDIO ($ 3000)</t>
  </si>
  <si>
    <t>Promedio ( 4%)</t>
  </si>
  <si>
    <t>Promedio (94%)</t>
  </si>
  <si>
    <t>Promedio (3%)</t>
  </si>
  <si>
    <t>PROMEDIO ($992)</t>
  </si>
  <si>
    <t>PROMEDIO ($ 4530)</t>
  </si>
  <si>
    <t>Promedio (8,73%)</t>
  </si>
  <si>
    <t>Promedio (91,27%)</t>
  </si>
  <si>
    <t xml:space="preserve">El mercado, plaza, calidad </t>
  </si>
  <si>
    <t>Comprador de leche cruda y Alpina</t>
  </si>
  <si>
    <t>Promedio (89,95%)</t>
  </si>
  <si>
    <t>Promedio (10,05%)</t>
  </si>
  <si>
    <t>Productor de Papa</t>
  </si>
  <si>
    <t>///////</t>
  </si>
  <si>
    <t>Derivados Lácteos/ Papas Fritas</t>
  </si>
  <si>
    <t xml:space="preserve">Conservación </t>
  </si>
  <si>
    <t xml:space="preserve">Aprovechamiento </t>
  </si>
  <si>
    <t>Conectividad</t>
  </si>
  <si>
    <t xml:space="preserve">Recreación </t>
  </si>
  <si>
    <t>Aprovechamiento</t>
  </si>
  <si>
    <t>Actividades Académicas e Inv</t>
  </si>
  <si>
    <t>Recreación</t>
  </si>
  <si>
    <t>SI</t>
  </si>
  <si>
    <t>NO</t>
  </si>
  <si>
    <t xml:space="preserve">Aislamiento </t>
  </si>
  <si>
    <t>Preservación, restricciones por parte de la Comunidad</t>
  </si>
  <si>
    <t>Vacas en lactancia</t>
  </si>
  <si>
    <t>Vacas Horras (Secas)</t>
  </si>
  <si>
    <t>Terneras y Terneros</t>
  </si>
  <si>
    <t>Novillas</t>
  </si>
  <si>
    <t>Novillos</t>
  </si>
  <si>
    <t>Equinos</t>
  </si>
  <si>
    <t xml:space="preserve"> Bovinos y luego Equinos</t>
  </si>
  <si>
    <t>Plano</t>
  </si>
  <si>
    <t>Ondulado o Pendiente Suave</t>
  </si>
  <si>
    <t>Quebrado o Pendiente Fuerte</t>
  </si>
  <si>
    <t xml:space="preserve">Aislamiento de Coberturas </t>
  </si>
  <si>
    <t>Barreras Rompevientos</t>
  </si>
  <si>
    <t>División de Potreros</t>
  </si>
  <si>
    <t xml:space="preserve">Linderos </t>
  </si>
  <si>
    <t xml:space="preserve">Otras </t>
  </si>
  <si>
    <t>Cultivos</t>
  </si>
  <si>
    <t>Venta de Leche</t>
  </si>
  <si>
    <t>Venta de Ganado</t>
  </si>
  <si>
    <t>Alquiler de Equinos</t>
  </si>
  <si>
    <t>Producción por cosecha (en kilos/ Ha.)</t>
  </si>
  <si>
    <t>PRODUCCIÓN AGRÍCOLA / Precios de venta (por bulto)</t>
  </si>
  <si>
    <t xml:space="preserve">Promedio ($573) </t>
  </si>
  <si>
    <t>PRODUCCIÓN AGRÍCOLA / Precios de venta (por kilo)</t>
  </si>
  <si>
    <t>Precios de venta (por kilo)</t>
  </si>
  <si>
    <t>Precios de venta (por Bulto)</t>
  </si>
  <si>
    <t xml:space="preserve">Nativas </t>
  </si>
  <si>
    <t>Mejoradas</t>
  </si>
  <si>
    <t>Orgánico</t>
  </si>
  <si>
    <t>Químico</t>
  </si>
  <si>
    <t xml:space="preserve"> Mixto</t>
  </si>
  <si>
    <t>Manual</t>
  </si>
  <si>
    <t>Labranza mínima</t>
  </si>
  <si>
    <t>Labranza mecánica</t>
  </si>
  <si>
    <t xml:space="preserve"> Regeneración Natural </t>
  </si>
  <si>
    <t xml:space="preserve"> Establecimiento de pastos </t>
  </si>
  <si>
    <t>Establecimiento de un nuevo cultivo</t>
  </si>
  <si>
    <t>Especializada</t>
  </si>
  <si>
    <t xml:space="preserve">Doble Propósito </t>
  </si>
  <si>
    <t>Ceba</t>
  </si>
  <si>
    <t>Mixto</t>
  </si>
  <si>
    <t xml:space="preserve"> Terneros 0-1 año</t>
  </si>
  <si>
    <t>Terneras 0-1 año</t>
  </si>
  <si>
    <t>Novillas de levante 1-2 años</t>
  </si>
  <si>
    <t>Novillas de vientre 2-3 años</t>
  </si>
  <si>
    <t>Vacas (mayores de 3 años)</t>
  </si>
  <si>
    <t>Machos de levante 1-2 años</t>
  </si>
  <si>
    <t>Novillo o torunos (mayores de 2 años)</t>
  </si>
  <si>
    <t>Reproductores</t>
  </si>
  <si>
    <t>Otros Bovinos</t>
  </si>
  <si>
    <t xml:space="preserve"> Equinos</t>
  </si>
  <si>
    <t>PRODUCCIÓN PECUARIA/ Cuántas cabezas son para / Otros propósitos</t>
  </si>
  <si>
    <t>Levante</t>
  </si>
  <si>
    <t>Doble propósito</t>
  </si>
  <si>
    <t>Otros propósitos</t>
  </si>
  <si>
    <t>Otro pasto</t>
  </si>
  <si>
    <t>Pasto Mixto</t>
  </si>
  <si>
    <t xml:space="preserve">Pasto Mejorado </t>
  </si>
  <si>
    <t xml:space="preserve">Pasto Nativo </t>
  </si>
  <si>
    <t>Extensivo</t>
  </si>
  <si>
    <t>Alterno</t>
  </si>
  <si>
    <t>Rotacional</t>
  </si>
  <si>
    <t>En franjas</t>
  </si>
  <si>
    <t>Brucelosis</t>
  </si>
  <si>
    <t>Carbón Sintomático</t>
  </si>
  <si>
    <t>Mastitis</t>
  </si>
  <si>
    <t>Otro</t>
  </si>
  <si>
    <t>De acuerdo a lo invertido</t>
  </si>
  <si>
    <t xml:space="preserve">Es fijado por el comprador </t>
  </si>
  <si>
    <t xml:space="preserve">Es fijado por el productor </t>
  </si>
  <si>
    <t>Intermediario</t>
  </si>
  <si>
    <t>Mercado local (galería)</t>
  </si>
  <si>
    <t>Mercados regionales</t>
  </si>
  <si>
    <t>Asociaciones</t>
  </si>
  <si>
    <t xml:space="preserve">Centros de acopio </t>
  </si>
  <si>
    <t xml:space="preserve">Préstamos bancarios </t>
  </si>
  <si>
    <t>Recursos propios</t>
  </si>
  <si>
    <t xml:space="preserve">Proyectos </t>
  </si>
  <si>
    <t>Autoconsumo</t>
  </si>
  <si>
    <t xml:space="preserve">Comercialización </t>
  </si>
  <si>
    <t>¿Participa o ha participado de proyectos relacionados con la conservación del medio ambiente? / SI</t>
  </si>
  <si>
    <t xml:space="preserve">SI </t>
  </si>
  <si>
    <t>Mayorista</t>
  </si>
  <si>
    <t>Minorista</t>
  </si>
  <si>
    <t>Familiar</t>
  </si>
  <si>
    <t>Individual</t>
  </si>
  <si>
    <t xml:space="preserve"> Ninguna</t>
  </si>
  <si>
    <t>Lo fija el comprador</t>
  </si>
  <si>
    <t xml:space="preserve"> Lo fija el vendedor</t>
  </si>
  <si>
    <t>Lo fija el mercado</t>
  </si>
  <si>
    <t>Bodegas</t>
  </si>
  <si>
    <t xml:space="preserve"> Alberca</t>
  </si>
  <si>
    <t>Refrigerador</t>
  </si>
  <si>
    <t>Almacenamiento en la Casa</t>
  </si>
  <si>
    <t>Cercana</t>
  </si>
  <si>
    <t>Distante</t>
  </si>
  <si>
    <t xml:space="preserve">Juntas de acción comunal </t>
  </si>
  <si>
    <t xml:space="preserve"> Asociaciones  </t>
  </si>
  <si>
    <t xml:space="preserve">Grupos artísticos y culturales  </t>
  </si>
  <si>
    <t xml:space="preserve">Grupos religiosos </t>
  </si>
  <si>
    <t>Cali</t>
  </si>
  <si>
    <t>Clínica</t>
  </si>
  <si>
    <t xml:space="preserve">Puesto de salud </t>
  </si>
  <si>
    <t>Hospital</t>
  </si>
  <si>
    <t>Nombre</t>
  </si>
  <si>
    <t>Fecha de la Encuesta</t>
  </si>
  <si>
    <t>Cédula de Ciudadanía</t>
  </si>
  <si>
    <t>Relación con el Propietario de la Finca</t>
  </si>
  <si>
    <t>Nombre de la Finca</t>
  </si>
  <si>
    <t>Propietario</t>
  </si>
  <si>
    <t>Teléfono</t>
  </si>
  <si>
    <t>Agua Bonita</t>
  </si>
  <si>
    <t>Calvache</t>
  </si>
  <si>
    <t>Chuscales</t>
  </si>
  <si>
    <t>Tabaco</t>
  </si>
  <si>
    <t>San Pedro</t>
  </si>
  <si>
    <t>CP Gabriel López</t>
  </si>
  <si>
    <t>hija</t>
  </si>
  <si>
    <t>Santa Teresa</t>
  </si>
  <si>
    <t>José Anastasio Cuchillo</t>
  </si>
  <si>
    <t>hijo</t>
  </si>
  <si>
    <t>El Bosque</t>
  </si>
  <si>
    <t>mismo</t>
  </si>
  <si>
    <t>Montevideo</t>
  </si>
  <si>
    <t>San Carlos</t>
  </si>
  <si>
    <t>no tiene</t>
  </si>
  <si>
    <t>Mayordomo</t>
  </si>
  <si>
    <t>Alaska</t>
  </si>
  <si>
    <t>Ignacio Castro</t>
  </si>
  <si>
    <t>hermano</t>
  </si>
  <si>
    <t>Andalucía</t>
  </si>
  <si>
    <t>propietario</t>
  </si>
  <si>
    <t>Dos Quebradas</t>
  </si>
  <si>
    <t>Agua Clara</t>
  </si>
  <si>
    <t>Bolívar Manquillo</t>
  </si>
  <si>
    <t>Nuera</t>
  </si>
  <si>
    <t>El Porvenir</t>
  </si>
  <si>
    <t>Víctor Piso</t>
  </si>
  <si>
    <t>Lourdes</t>
  </si>
  <si>
    <t>Héctor Flor</t>
  </si>
  <si>
    <t>Buena Vista</t>
  </si>
  <si>
    <t>San Gerardo</t>
  </si>
  <si>
    <t>Víctor  Hugo Gutierrez</t>
  </si>
  <si>
    <t>El Retiro</t>
  </si>
  <si>
    <t>Propietario (poseedorç)</t>
  </si>
  <si>
    <t>El Halcón</t>
  </si>
  <si>
    <t>Loma Alta</t>
  </si>
  <si>
    <t>Jorge Castro</t>
  </si>
  <si>
    <t>La Chorrera</t>
  </si>
  <si>
    <t>Jaime P</t>
  </si>
  <si>
    <t>La Mireya</t>
  </si>
  <si>
    <t>Belén</t>
  </si>
  <si>
    <t>La Montaña</t>
  </si>
  <si>
    <t>El Trébol</t>
  </si>
  <si>
    <t>311 2841794</t>
  </si>
  <si>
    <t>la Laguna</t>
  </si>
  <si>
    <t>El Ranchón</t>
  </si>
  <si>
    <t>Cleotilde Varona</t>
  </si>
  <si>
    <t>Camilo Varona</t>
  </si>
  <si>
    <t>Cazadores</t>
  </si>
  <si>
    <t>Administradora</t>
  </si>
  <si>
    <t>INRI</t>
  </si>
  <si>
    <t>Víctor orozco</t>
  </si>
  <si>
    <t>la Marqueza</t>
  </si>
  <si>
    <t xml:space="preserve">Sixto Manquillo- </t>
  </si>
  <si>
    <t>3187615233 - 3165838299</t>
  </si>
  <si>
    <t>Scandia</t>
  </si>
  <si>
    <t>José Cornelio Sánchez</t>
  </si>
  <si>
    <t>propietaria</t>
  </si>
  <si>
    <t>Chuscal</t>
  </si>
  <si>
    <t>Mónica varona</t>
  </si>
  <si>
    <t>El Regalo</t>
  </si>
  <si>
    <t>El Carmen</t>
  </si>
  <si>
    <t>La Ensenada</t>
  </si>
  <si>
    <t>El Mirador Santa Rosa</t>
  </si>
  <si>
    <t>prpietRIO</t>
  </si>
  <si>
    <t>la Selva</t>
  </si>
  <si>
    <t>Reinaldo Varona</t>
  </si>
  <si>
    <t>Patricia Varona</t>
  </si>
  <si>
    <t>Juan Carlos Varona</t>
  </si>
  <si>
    <t>El Trebol</t>
  </si>
  <si>
    <t>Hijo</t>
  </si>
  <si>
    <t>la Paula El Porvenir</t>
  </si>
  <si>
    <t>José Gallego Pizo</t>
  </si>
  <si>
    <t>NN</t>
  </si>
  <si>
    <t>José gallego pizo</t>
  </si>
  <si>
    <t>potrero de seba</t>
  </si>
  <si>
    <t>José rafael Piz García</t>
  </si>
  <si>
    <t>Irnel Nivaldo Cometa</t>
  </si>
  <si>
    <t>Propietaria</t>
  </si>
  <si>
    <t>Total en Áreas Ambientales</t>
  </si>
  <si>
    <t>-</t>
  </si>
  <si>
    <t xml:space="preserve">Cíclica y de rotación </t>
  </si>
  <si>
    <t>Transitoria hacia plantaciones o agroforestería</t>
  </si>
  <si>
    <t xml:space="preserve">Coordinación </t>
  </si>
  <si>
    <t xml:space="preserve">Integración </t>
  </si>
  <si>
    <t xml:space="preserve">Subordinación </t>
  </si>
  <si>
    <t>Totoró (16); Popayán (5); Cali (1)</t>
  </si>
  <si>
    <t>1200 bultos</t>
  </si>
  <si>
    <t>13535 bultos/ha/cosecha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</si>
</sst>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44" formatCode="_-&quot;$&quot;\ * #,##0.00_-;\-&quot;$&quot;\ * #,##0.00_-;_-&quot;$&quot;\ * &quot;-&quot;??_-;_-@_-"/>
    <numFmt numFmtId="164" formatCode="0.0"/>
    <numFmt numFmtId="165" formatCode="&quot;$&quot;#,##0;[Red]\-&quot;$&quot;#,##0"/>
    <numFmt numFmtId="166" formatCode="0.0%"/>
    <numFmt numFmtId="167" formatCode="&quot;$&quot;\ #,##0.00"/>
    <numFmt numFmtId="168" formatCode="&quot;$&quot;\ #,##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7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/>
    <xf numFmtId="1" fontId="0" fillId="0" borderId="1" xfId="0" applyNumberFormat="1" applyBorder="1"/>
    <xf numFmtId="0" fontId="3" fillId="0" borderId="0" xfId="0" applyFont="1" applyAlignment="1">
      <alignment horizontal="center" vertical="center"/>
    </xf>
    <xf numFmtId="16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3" xfId="0" applyFont="1" applyBorder="1"/>
    <xf numFmtId="2" fontId="4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0" fontId="6" fillId="0" borderId="3" xfId="2" applyFont="1" applyFill="1" applyBorder="1" applyAlignment="1">
      <alignment horizontal="center" vertical="center" wrapText="1"/>
    </xf>
    <xf numFmtId="1" fontId="6" fillId="0" borderId="3" xfId="2" applyNumberFormat="1" applyFont="1" applyFill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center" vertical="center"/>
    </xf>
    <xf numFmtId="6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4" fontId="4" fillId="0" borderId="0" xfId="1" applyFont="1" applyFill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0" fillId="7" borderId="1" xfId="0" applyFill="1" applyBorder="1"/>
    <xf numFmtId="0" fontId="3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3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2" fillId="0" borderId="0" xfId="0" applyFont="1" applyAlignment="1">
      <alignment horizontal="center"/>
    </xf>
    <xf numFmtId="164" fontId="4" fillId="0" borderId="0" xfId="0" applyNumberFormat="1" applyFont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/>
    </xf>
    <xf numFmtId="10" fontId="0" fillId="15" borderId="1" xfId="3" applyNumberFormat="1" applyFont="1" applyFill="1" applyBorder="1"/>
    <xf numFmtId="9" fontId="0" fillId="15" borderId="1" xfId="3" applyFont="1" applyFill="1" applyBorder="1"/>
    <xf numFmtId="166" fontId="0" fillId="15" borderId="1" xfId="3" applyNumberFormat="1" applyFont="1" applyFill="1" applyBorder="1"/>
    <xf numFmtId="0" fontId="0" fillId="8" borderId="1" xfId="0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0" xfId="3" applyNumberFormat="1" applyFont="1" applyFill="1" applyAlignment="1">
      <alignment horizontal="center"/>
    </xf>
    <xf numFmtId="9" fontId="0" fillId="0" borderId="0" xfId="3" applyFont="1" applyFill="1" applyAlignment="1">
      <alignment horizontal="center"/>
    </xf>
    <xf numFmtId="0" fontId="2" fillId="15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10" fontId="0" fillId="0" borderId="0" xfId="3" applyNumberFormat="1" applyFont="1" applyFill="1" applyAlignment="1">
      <alignment horizontal="center" vertical="center"/>
    </xf>
    <xf numFmtId="10" fontId="2" fillId="14" borderId="1" xfId="3" applyNumberFormat="1" applyFont="1" applyFill="1" applyBorder="1" applyAlignment="1">
      <alignment horizontal="center" vertical="center"/>
    </xf>
    <xf numFmtId="10" fontId="0" fillId="14" borderId="1" xfId="3" applyNumberFormat="1" applyFont="1" applyFill="1" applyBorder="1" applyAlignment="1">
      <alignment horizontal="center" vertical="center"/>
    </xf>
    <xf numFmtId="10" fontId="0" fillId="14" borderId="1" xfId="3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/>
    </xf>
    <xf numFmtId="44" fontId="4" fillId="7" borderId="1" xfId="1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44" fontId="4" fillId="8" borderId="1" xfId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7" fontId="4" fillId="0" borderId="1" xfId="0" applyNumberFormat="1" applyFont="1" applyBorder="1" applyAlignment="1">
      <alignment horizontal="center"/>
    </xf>
    <xf numFmtId="168" fontId="4" fillId="0" borderId="3" xfId="1" applyNumberFormat="1" applyFont="1" applyFill="1" applyBorder="1" applyAlignment="1">
      <alignment horizontal="center" vertical="center"/>
    </xf>
    <xf numFmtId="168" fontId="4" fillId="0" borderId="1" xfId="1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 vertical="center"/>
    </xf>
    <xf numFmtId="168" fontId="4" fillId="0" borderId="1" xfId="1" applyNumberFormat="1" applyFont="1" applyFill="1" applyBorder="1" applyAlignment="1">
      <alignment horizontal="center"/>
    </xf>
    <xf numFmtId="168" fontId="4" fillId="0" borderId="3" xfId="0" applyNumberFormat="1" applyFont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/>
    </xf>
    <xf numFmtId="18" fontId="4" fillId="0" borderId="1" xfId="0" applyNumberFormat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8" borderId="0" xfId="0" applyFont="1" applyFill="1" applyAlignment="1">
      <alignment horizontal="center" vertical="center" wrapText="1"/>
    </xf>
    <xf numFmtId="168" fontId="4" fillId="0" borderId="3" xfId="0" applyNumberFormat="1" applyFont="1" applyBorder="1" applyAlignment="1">
      <alignment horizontal="center"/>
    </xf>
    <xf numFmtId="168" fontId="4" fillId="7" borderId="1" xfId="0" applyNumberFormat="1" applyFont="1" applyFill="1" applyBorder="1" applyAlignment="1">
      <alignment horizontal="center"/>
    </xf>
    <xf numFmtId="168" fontId="4" fillId="8" borderId="1" xfId="0" applyNumberFormat="1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10" fontId="4" fillId="0" borderId="0" xfId="0" applyNumberFormat="1" applyFont="1"/>
    <xf numFmtId="0" fontId="3" fillId="13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/>
    </xf>
    <xf numFmtId="10" fontId="4" fillId="14" borderId="1" xfId="3" applyNumberFormat="1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168" fontId="4" fillId="1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2" fontId="0" fillId="0" borderId="1" xfId="0" applyNumberForma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wrapText="1"/>
    </xf>
    <xf numFmtId="0" fontId="0" fillId="7" borderId="1" xfId="0" applyFill="1" applyBorder="1" applyAlignment="1">
      <alignment horizontal="left"/>
    </xf>
    <xf numFmtId="0" fontId="4" fillId="7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left"/>
    </xf>
    <xf numFmtId="0" fontId="2" fillId="14" borderId="1" xfId="0" applyFont="1" applyFill="1" applyBorder="1" applyAlignment="1">
      <alignment horizontal="center" vertical="center"/>
    </xf>
    <xf numFmtId="10" fontId="0" fillId="14" borderId="1" xfId="3" applyNumberFormat="1" applyFont="1" applyFill="1" applyBorder="1" applyAlignment="1">
      <alignment horizontal="center"/>
    </xf>
    <xf numFmtId="0" fontId="0" fillId="14" borderId="1" xfId="0" applyFill="1" applyBorder="1" applyAlignment="1">
      <alignment horizontal="left"/>
    </xf>
    <xf numFmtId="0" fontId="0" fillId="14" borderId="1" xfId="0" applyFill="1" applyBorder="1" applyAlignment="1">
      <alignment horizontal="center"/>
    </xf>
    <xf numFmtId="0" fontId="4" fillId="7" borderId="1" xfId="0" applyFont="1" applyFill="1" applyBorder="1" applyAlignment="1">
      <alignment horizontal="center" wrapText="1"/>
    </xf>
    <xf numFmtId="0" fontId="0" fillId="7" borderId="1" xfId="0" applyFill="1" applyBorder="1" applyAlignment="1">
      <alignment horizontal="center" wrapText="1"/>
    </xf>
    <xf numFmtId="0" fontId="4" fillId="8" borderId="1" xfId="0" applyFont="1" applyFill="1" applyBorder="1" applyAlignment="1">
      <alignment horizontal="center" wrapText="1"/>
    </xf>
    <xf numFmtId="0" fontId="0" fillId="8" borderId="1" xfId="0" applyFill="1" applyBorder="1" applyAlignment="1">
      <alignment horizontal="center" wrapText="1"/>
    </xf>
    <xf numFmtId="0" fontId="4" fillId="10" borderId="1" xfId="0" applyFont="1" applyFill="1" applyBorder="1" applyAlignment="1">
      <alignment horizontal="center" wrapText="1"/>
    </xf>
    <xf numFmtId="10" fontId="0" fillId="10" borderId="1" xfId="3" applyNumberFormat="1" applyFont="1" applyFill="1" applyBorder="1" applyAlignment="1">
      <alignment horizontal="center" wrapText="1"/>
    </xf>
    <xf numFmtId="0" fontId="0" fillId="10" borderId="1" xfId="0" applyFill="1" applyBorder="1" applyAlignment="1">
      <alignment horizontal="center" wrapText="1"/>
    </xf>
    <xf numFmtId="0" fontId="2" fillId="10" borderId="1" xfId="0" applyFont="1" applyFill="1" applyBorder="1" applyAlignment="1">
      <alignment horizontal="center"/>
    </xf>
    <xf numFmtId="10" fontId="0" fillId="15" borderId="1" xfId="3" applyNumberFormat="1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 vertical="center" wrapText="1"/>
    </xf>
    <xf numFmtId="168" fontId="4" fillId="0" borderId="0" xfId="1" applyNumberFormat="1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16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2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wrapText="1"/>
    </xf>
    <xf numFmtId="0" fontId="2" fillId="0" borderId="0" xfId="0" applyFont="1" applyAlignment="1">
      <alignment horizontal="left"/>
    </xf>
    <xf numFmtId="2" fontId="4" fillId="14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/>
    <xf numFmtId="14" fontId="0" fillId="0" borderId="1" xfId="0" applyNumberForma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 wrapText="1"/>
    </xf>
    <xf numFmtId="10" fontId="0" fillId="0" borderId="0" xfId="3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4">
    <cellStyle name="Hipervínculo" xfId="2" builtinId="8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9C5BCD"/>
      <color rgb="FFFF330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ysClr val="windowText" lastClr="000000"/>
                </a:solidFill>
              </a:rPr>
              <a:t>Uso</a:t>
            </a:r>
            <a:r>
              <a:rPr lang="es-CO" baseline="0">
                <a:solidFill>
                  <a:sysClr val="windowText" lastClr="000000"/>
                </a:solidFill>
              </a:rPr>
              <a:t> del suelo en porcentaje y en hectáreas</a:t>
            </a:r>
            <a:endParaRPr lang="es-CO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274A99E-EBED-4F72-A0F1-248EF7B5022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BE9DF90-7236-4561-AD15-41AB9860667B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32B-4A4E-B0B6-E7C4B6AE0D4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05A9F82-920A-4E62-A7C8-9E336BE77FB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29B5C1B3-A3B1-4B6E-85D7-C0971CEEB013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232B-4A4E-B0B6-E7C4B6AE0D4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ECB84E6-A9A1-4E26-BB3A-DB7FF3D6C209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75AAB5B5-58A1-475E-8ABE-836456748C00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232B-4A4E-B0B6-E7C4B6AE0D4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987965F-E310-4A9D-B740-AC4A1E4762B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D98EF736-428A-4765-AF9C-BEE2B56A898F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232B-4A4E-B0B6-E7C4B6AE0D4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BED7B0F-9CB8-4750-BBD8-82E45A8BF09A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E8211BA-C1A9-43BD-BCF4-8B11DE857CBF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232B-4A4E-B0B6-E7C4B6AE0D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SUELO!$C$49:$G$49</c:f>
              <c:strCache>
                <c:ptCount val="5"/>
                <c:pt idx="0">
                  <c:v>Área en Pastos (ha.)</c:v>
                </c:pt>
                <c:pt idx="1">
                  <c:v>Área en Papa</c:v>
                </c:pt>
                <c:pt idx="2">
                  <c:v>Área en Fresa</c:v>
                </c:pt>
                <c:pt idx="3">
                  <c:v>Área en otro cultivo</c:v>
                </c:pt>
                <c:pt idx="4">
                  <c:v>Parcelas</c:v>
                </c:pt>
              </c:strCache>
            </c:strRef>
          </c:cat>
          <c:val>
            <c:numRef>
              <c:f>SUELO!$C$50:$G$50</c:f>
              <c:numCache>
                <c:formatCode>General</c:formatCode>
                <c:ptCount val="5"/>
                <c:pt idx="0">
                  <c:v>560.4</c:v>
                </c:pt>
                <c:pt idx="1">
                  <c:v>97.14</c:v>
                </c:pt>
                <c:pt idx="2">
                  <c:v>0.5</c:v>
                </c:pt>
                <c:pt idx="3">
                  <c:v>6.64</c:v>
                </c:pt>
                <c:pt idx="4">
                  <c:v>3.5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SUELO!$C$52:$G$52</c15:f>
                <c15:dlblRangeCache>
                  <c:ptCount val="5"/>
                  <c:pt idx="0">
                    <c:v>83,87%</c:v>
                  </c:pt>
                  <c:pt idx="1">
                    <c:v>14,54%</c:v>
                  </c:pt>
                  <c:pt idx="2">
                    <c:v>0,07%</c:v>
                  </c:pt>
                  <c:pt idx="3">
                    <c:v>0,99%</c:v>
                  </c:pt>
                  <c:pt idx="4">
                    <c:v>0,52%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232B-4A4E-B0B6-E7C4B6AE0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8821360"/>
        <c:axId val="1868814704"/>
      </c:barChart>
      <c:catAx>
        <c:axId val="186882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8814704"/>
        <c:crosses val="autoZero"/>
        <c:auto val="1"/>
        <c:lblAlgn val="ctr"/>
        <c:lblOffset val="100"/>
        <c:noMultiLvlLbl val="0"/>
      </c:catAx>
      <c:valAx>
        <c:axId val="186881470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6882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Topografía</a:t>
            </a:r>
            <a:r>
              <a:rPr lang="es-CO" baseline="0"/>
              <a:t> de la finca (ha)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SUELO!$AX$49:$AZ$49</c:f>
              <c:strCache>
                <c:ptCount val="3"/>
                <c:pt idx="0">
                  <c:v>Plano</c:v>
                </c:pt>
                <c:pt idx="1">
                  <c:v>Ondulado o Pendiente Suave</c:v>
                </c:pt>
                <c:pt idx="2">
                  <c:v>Quebrado o Pendiente Fuerte</c:v>
                </c:pt>
              </c:strCache>
            </c:strRef>
          </c:cat>
          <c:val>
            <c:numRef>
              <c:f>SUELO!$AX$50:$AZ$50</c:f>
              <c:numCache>
                <c:formatCode>General</c:formatCode>
                <c:ptCount val="3"/>
                <c:pt idx="0">
                  <c:v>264.3</c:v>
                </c:pt>
                <c:pt idx="1">
                  <c:v>620.59999999999991</c:v>
                </c:pt>
                <c:pt idx="2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CE-4C21-8A89-49E4CDDDF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8817200"/>
        <c:axId val="1868819280"/>
      </c:barChart>
      <c:catAx>
        <c:axId val="1868817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8819280"/>
        <c:crosses val="autoZero"/>
        <c:auto val="1"/>
        <c:lblAlgn val="ctr"/>
        <c:lblOffset val="100"/>
        <c:noMultiLvlLbl val="0"/>
      </c:catAx>
      <c:valAx>
        <c:axId val="18688192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68817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¿Tiene cercas vivas en su predio?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DD4-4391-9DEA-A63E40AD98A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890-4556-BF17-02E49C6505B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SUELO!$BB$49:$BC$49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SUELO!$BB$50:$BC$50</c:f>
              <c:numCache>
                <c:formatCode>General</c:formatCode>
                <c:ptCount val="2"/>
                <c:pt idx="0">
                  <c:v>11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D4-4391-9DEA-A63E40AD9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</a:t>
            </a:r>
            <a:r>
              <a:rPr lang="es-CO" baseline="0"/>
              <a:t>so de cercas vivas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643-4211-B762-CA02BFFCA1B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643-4211-B762-CA02BFFCA1B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643-4211-B762-CA02BFFCA1B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643-4211-B762-CA02BFFCA1B9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DA2-4E84-AECC-8D6E7AFD101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SUELO!$BE$49:$BI$49</c:f>
              <c:strCache>
                <c:ptCount val="5"/>
                <c:pt idx="0">
                  <c:v>Aislamiento de Coberturas </c:v>
                </c:pt>
                <c:pt idx="1">
                  <c:v>Barreras Rompevientos</c:v>
                </c:pt>
                <c:pt idx="2">
                  <c:v>División de Potreros</c:v>
                </c:pt>
                <c:pt idx="3">
                  <c:v>Conectividad</c:v>
                </c:pt>
                <c:pt idx="4">
                  <c:v>Linderos </c:v>
                </c:pt>
              </c:strCache>
            </c:strRef>
          </c:cat>
          <c:val>
            <c:numRef>
              <c:f>SUELO!$BE$50:$BI$50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5</c:v>
                </c:pt>
                <c:pt idx="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A2-4E84-AECC-8D6E7AFD1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¿Tiene algún área de su predio en arriendo?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180-486A-8318-40C286D674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7DD-4205-859E-BC7F32B7DD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SUELO!$BK$49:$BL$49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SUELO!$BK$50:$BL$50</c:f>
              <c:numCache>
                <c:formatCode>General</c:formatCode>
                <c:ptCount val="2"/>
                <c:pt idx="0">
                  <c:v>2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80-486A-8318-40C286D67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Tipos de semillas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34-4560-A0C9-75FA11FCD61E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534-4560-A0C9-75FA11FCD6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PRODUCCIÓN!$U$51:$V$51</c:f>
              <c:strCache>
                <c:ptCount val="2"/>
                <c:pt idx="0">
                  <c:v>Nativas </c:v>
                </c:pt>
                <c:pt idx="1">
                  <c:v>Mejoradas</c:v>
                </c:pt>
              </c:strCache>
            </c:strRef>
          </c:cat>
          <c:val>
            <c:numRef>
              <c:f>PRODUCCIÓN!$U$52:$V$52</c:f>
              <c:numCache>
                <c:formatCode>General</c:formatCode>
                <c:ptCount val="2"/>
                <c:pt idx="0">
                  <c:v>8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34-4560-A0C9-75FA11FCD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Modelo Productivo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7602-40EB-8A36-FEA44C272AA9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02-40EB-8A36-FEA44C272AA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PRODUCCIÓN!$W$51:$X$51</c:f>
              <c:strCache>
                <c:ptCount val="2"/>
                <c:pt idx="0">
                  <c:v>Orgánico</c:v>
                </c:pt>
                <c:pt idx="1">
                  <c:v>Químico</c:v>
                </c:pt>
              </c:strCache>
            </c:strRef>
          </c:cat>
          <c:val>
            <c:numRef>
              <c:f>PRODUCCIÓN!$W$52:$X$52</c:f>
              <c:numCache>
                <c:formatCode>General</c:formatCode>
                <c:ptCount val="2"/>
                <c:pt idx="0">
                  <c:v>8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2-40EB-8A36-FEA44C272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Método de preparación del suelo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327-46D1-B795-177E0D2427F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327-46D1-B795-177E0D2427FB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B4C-4E15-8AB1-23A490D32F0A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B4C-4E15-8AB1-23A490D32F0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PRODUCCIÓN!$Y$51:$AB$51</c:f>
              <c:strCache>
                <c:ptCount val="4"/>
                <c:pt idx="0">
                  <c:v> Mixto</c:v>
                </c:pt>
                <c:pt idx="1">
                  <c:v>Manual</c:v>
                </c:pt>
                <c:pt idx="2">
                  <c:v>Labranza mínima</c:v>
                </c:pt>
                <c:pt idx="3">
                  <c:v>Labranza mecánica</c:v>
                </c:pt>
              </c:strCache>
            </c:strRef>
          </c:cat>
          <c:val>
            <c:numRef>
              <c:f>PRODUCCIÓN!$Y$52:$AB$52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C-4E15-8AB1-23A490D32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Usos del</a:t>
            </a:r>
            <a:r>
              <a:rPr lang="es-CO" baseline="0"/>
              <a:t> suelo después de la cosecha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297-4EFC-9BFA-E6799E7216B7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297-4EFC-9BFA-E6799E7216B7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297-4EFC-9BFA-E6799E7216B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PRODUCCIÓN!$AG$51:$AI$51</c:f>
              <c:strCache>
                <c:ptCount val="3"/>
                <c:pt idx="0">
                  <c:v> Regeneración Natural </c:v>
                </c:pt>
                <c:pt idx="1">
                  <c:v> Establecimiento de pastos </c:v>
                </c:pt>
                <c:pt idx="2">
                  <c:v>Establecimiento de un nuevo cultivo</c:v>
                </c:pt>
              </c:strCache>
            </c:strRef>
          </c:cat>
          <c:val>
            <c:numRef>
              <c:f>PRODUCCIÓN!$AG$52:$AI$52</c:f>
              <c:numCache>
                <c:formatCode>General</c:formatCode>
                <c:ptCount val="3"/>
                <c:pt idx="0">
                  <c:v>2</c:v>
                </c:pt>
                <c:pt idx="1">
                  <c:v>19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03-472E-A321-04502CA02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Producción pecuaria:</a:t>
            </a:r>
            <a:r>
              <a:rPr lang="es-CO" baseline="0"/>
              <a:t> sistema de producción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C44E-4745-BFAC-8FB9BAD70A06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6D-4603-B970-7EF28A694CAA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6D-4603-B970-7EF28A694CAA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44E-4745-BFAC-8FB9BAD70A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PRODUCCIÓN!$AM$51:$AP$51</c:f>
              <c:strCache>
                <c:ptCount val="4"/>
                <c:pt idx="0">
                  <c:v>Especializada</c:v>
                </c:pt>
                <c:pt idx="1">
                  <c:v>Doble Propósito </c:v>
                </c:pt>
                <c:pt idx="2">
                  <c:v>Ceba</c:v>
                </c:pt>
                <c:pt idx="3">
                  <c:v>Mixto</c:v>
                </c:pt>
              </c:strCache>
            </c:strRef>
          </c:cat>
          <c:val>
            <c:numRef>
              <c:f>PRODUCCIÓN!$AM$52:$AP$52</c:f>
              <c:numCache>
                <c:formatCode>General</c:formatCode>
                <c:ptCount val="4"/>
                <c:pt idx="0">
                  <c:v>7</c:v>
                </c:pt>
                <c:pt idx="1">
                  <c:v>9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4E-4745-BFAC-8FB9BAD70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Cantidad</a:t>
            </a:r>
            <a:r>
              <a:rPr lang="es-CO" baseline="0"/>
              <a:t> de ganado en la finca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PRODUCCIÓN!$AQ$51:$AY$51</c:f>
              <c:strCache>
                <c:ptCount val="9"/>
                <c:pt idx="0">
                  <c:v> Terneros 0-1 año</c:v>
                </c:pt>
                <c:pt idx="1">
                  <c:v>Terneras 0-1 año</c:v>
                </c:pt>
                <c:pt idx="2">
                  <c:v>Novillas de levante 1-2 años</c:v>
                </c:pt>
                <c:pt idx="3">
                  <c:v>Novillas de vientre 2-3 años</c:v>
                </c:pt>
                <c:pt idx="4">
                  <c:v>Vacas (mayores de 3 años)</c:v>
                </c:pt>
                <c:pt idx="5">
                  <c:v>Machos de levante 1-2 años</c:v>
                </c:pt>
                <c:pt idx="6">
                  <c:v>Novillo o torunos (mayores de 2 años)</c:v>
                </c:pt>
                <c:pt idx="7">
                  <c:v>Reproductores</c:v>
                </c:pt>
                <c:pt idx="8">
                  <c:v>Otros Bovinos</c:v>
                </c:pt>
              </c:strCache>
            </c:strRef>
          </c:cat>
          <c:val>
            <c:numRef>
              <c:f>PRODUCCIÓN!$AQ$52:$AY$52</c:f>
              <c:numCache>
                <c:formatCode>General</c:formatCode>
                <c:ptCount val="9"/>
                <c:pt idx="0">
                  <c:v>66</c:v>
                </c:pt>
                <c:pt idx="1">
                  <c:v>76</c:v>
                </c:pt>
                <c:pt idx="2">
                  <c:v>93</c:v>
                </c:pt>
                <c:pt idx="3">
                  <c:v>79</c:v>
                </c:pt>
                <c:pt idx="4">
                  <c:v>316</c:v>
                </c:pt>
                <c:pt idx="5">
                  <c:v>24</c:v>
                </c:pt>
                <c:pt idx="6">
                  <c:v>3</c:v>
                </c:pt>
                <c:pt idx="7">
                  <c:v>18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B0-4441-9110-DE04E83031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15440"/>
        <c:axId val="47725008"/>
      </c:barChart>
      <c:catAx>
        <c:axId val="47715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725008"/>
        <c:crosses val="autoZero"/>
        <c:auto val="1"/>
        <c:lblAlgn val="ctr"/>
        <c:lblOffset val="100"/>
        <c:noMultiLvlLbl val="0"/>
      </c:catAx>
      <c:valAx>
        <c:axId val="477250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71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</a:t>
            </a:r>
            <a:r>
              <a:rPr lang="es-CO" baseline="0"/>
              <a:t> Ambiental en porcentaje y hectáreas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E04385B-7F1C-48A4-A9D4-A9635F95092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E28E3C4-FC0B-4813-91F0-5B5071133E13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D2E8-4400-931B-540130D9E64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1A5782D-53CF-4ED2-829D-8B2A2B11AF3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B3C5A21-1B6C-48C6-8FB5-9703E3F85856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D2E8-4400-931B-540130D9E64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BE3417A-B28A-4D5A-841F-AA5E2A55A81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2519D14-D5F6-4D75-B456-C1835F3656EC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D2E8-4400-931B-540130D9E64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10025AF-E652-437A-8572-7707764AE16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D1545299-C7CE-4CA8-A1CD-EBD0FB657E7F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D2E8-4400-931B-540130D9E64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82F4F8A-142B-43C3-8DC8-ADD9E2BBAF5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98A3B54-3927-41A4-8271-FB59DCAD6A55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D2E8-4400-931B-540130D9E64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6D40C07-37F8-4732-A82B-FF6FA5CD8E2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26F039D-0BC4-4AD6-9BC4-34700DE5AEFF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D2E8-4400-931B-540130D9E6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SUELO!$I$49:$N$49</c:f>
              <c:strCache>
                <c:ptCount val="6"/>
                <c:pt idx="0">
                  <c:v>Área en Bosque Natural</c:v>
                </c:pt>
                <c:pt idx="1">
                  <c:v>Área en Páramo</c:v>
                </c:pt>
                <c:pt idx="2">
                  <c:v>Área en Lagunas</c:v>
                </c:pt>
                <c:pt idx="3">
                  <c:v>Área en Humedales</c:v>
                </c:pt>
                <c:pt idx="4">
                  <c:v>Área en Bosque Plantado</c:v>
                </c:pt>
                <c:pt idx="5">
                  <c:v>Áreas con Explotación Minera</c:v>
                </c:pt>
              </c:strCache>
            </c:strRef>
          </c:cat>
          <c:val>
            <c:numRef>
              <c:f>SUELO!$I$50:$N$50</c:f>
              <c:numCache>
                <c:formatCode>General</c:formatCode>
                <c:ptCount val="6"/>
                <c:pt idx="0">
                  <c:v>229.65</c:v>
                </c:pt>
                <c:pt idx="1">
                  <c:v>182</c:v>
                </c:pt>
                <c:pt idx="2">
                  <c:v>24</c:v>
                </c:pt>
                <c:pt idx="3">
                  <c:v>57.5</c:v>
                </c:pt>
                <c:pt idx="4">
                  <c:v>6.64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SUELO!$I$52:$N$52</c15:f>
                <c15:dlblRangeCache>
                  <c:ptCount val="6"/>
                  <c:pt idx="0">
                    <c:v>45,95%</c:v>
                  </c:pt>
                  <c:pt idx="1">
                    <c:v>36,42%</c:v>
                  </c:pt>
                  <c:pt idx="2">
                    <c:v>4,80%</c:v>
                  </c:pt>
                  <c:pt idx="3">
                    <c:v>11,50%</c:v>
                  </c:pt>
                  <c:pt idx="4">
                    <c:v>1,33%</c:v>
                  </c:pt>
                  <c:pt idx="5">
                    <c:v>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D2E8-4400-931B-540130D9E6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3062512"/>
        <c:axId val="1813065008"/>
      </c:barChart>
      <c:catAx>
        <c:axId val="181306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13065008"/>
        <c:crosses val="autoZero"/>
        <c:auto val="1"/>
        <c:lblAlgn val="ctr"/>
        <c:lblOffset val="100"/>
        <c:noMultiLvlLbl val="0"/>
      </c:catAx>
      <c:valAx>
        <c:axId val="181306500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1306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Ganado por propósito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PRODUCCIÓN!$BC$51:$BF$51</c:f>
              <c:strCache>
                <c:ptCount val="4"/>
                <c:pt idx="0">
                  <c:v>Levante</c:v>
                </c:pt>
                <c:pt idx="1">
                  <c:v>Leche</c:v>
                </c:pt>
                <c:pt idx="2">
                  <c:v>Doble propósito</c:v>
                </c:pt>
                <c:pt idx="3">
                  <c:v>Otros propósitos</c:v>
                </c:pt>
              </c:strCache>
            </c:strRef>
          </c:cat>
          <c:val>
            <c:numRef>
              <c:f>PRODUCCIÓN!$BC$52:$BF$52</c:f>
              <c:numCache>
                <c:formatCode>General</c:formatCode>
                <c:ptCount val="4"/>
                <c:pt idx="0">
                  <c:v>177</c:v>
                </c:pt>
                <c:pt idx="1">
                  <c:v>262</c:v>
                </c:pt>
                <c:pt idx="2">
                  <c:v>109</c:v>
                </c:pt>
                <c:pt idx="3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CD-404C-85E2-A719F6B5F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58704"/>
        <c:axId val="47736656"/>
      </c:barChart>
      <c:catAx>
        <c:axId val="4775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736656"/>
        <c:crosses val="autoZero"/>
        <c:auto val="1"/>
        <c:lblAlgn val="ctr"/>
        <c:lblOffset val="100"/>
        <c:noMultiLvlLbl val="0"/>
      </c:catAx>
      <c:valAx>
        <c:axId val="4773665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775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Tipos de pastos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(PRODUCCIÓN!$BG$51,PRODUCCIÓN!$BI$51,PRODUCCIÓN!$BK$51,PRODUCCIÓN!$BM$51)</c:f>
              <c:strCache>
                <c:ptCount val="4"/>
                <c:pt idx="0">
                  <c:v>Pasto Nativo </c:v>
                </c:pt>
                <c:pt idx="1">
                  <c:v>Pasto Mejorado </c:v>
                </c:pt>
                <c:pt idx="2">
                  <c:v>Pasto Mixto</c:v>
                </c:pt>
                <c:pt idx="3">
                  <c:v>Otro pasto</c:v>
                </c:pt>
              </c:strCache>
            </c:strRef>
          </c:cat>
          <c:val>
            <c:numRef>
              <c:f>(PRODUCCIÓN!$BG$52,PRODUCCIÓN!$BI$52,PRODUCCIÓN!$BK$52,PRODUCCIÓN!$BM$52)</c:f>
              <c:numCache>
                <c:formatCode>General</c:formatCode>
                <c:ptCount val="4"/>
                <c:pt idx="0">
                  <c:v>257</c:v>
                </c:pt>
                <c:pt idx="1">
                  <c:v>212.4</c:v>
                </c:pt>
                <c:pt idx="2">
                  <c:v>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DB-40E9-84A4-82FCF0E039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63280"/>
        <c:axId val="47787408"/>
      </c:barChart>
      <c:catAx>
        <c:axId val="4776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787408"/>
        <c:crosses val="autoZero"/>
        <c:auto val="1"/>
        <c:lblAlgn val="ctr"/>
        <c:lblOffset val="100"/>
        <c:noMultiLvlLbl val="0"/>
      </c:catAx>
      <c:valAx>
        <c:axId val="4778740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776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¿Cuenta con sistema silvopastoril?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928-48FF-90B1-1A8ECF08D60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F00-4976-9906-4CA46F871A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PRODUCCIÓN!$BO$51:$BP$51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PRODUCCIÓN!$BO$52:$BP$52</c:f>
              <c:numCache>
                <c:formatCode>General</c:formatCode>
                <c:ptCount val="2"/>
                <c:pt idx="0">
                  <c:v>8</c:v>
                </c:pt>
                <c:pt idx="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28-48FF-90B1-1A8ECF08D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Sistemas</a:t>
            </a:r>
            <a:r>
              <a:rPr lang="en-US" baseline="0"/>
              <a:t> de pastoreo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1C9-4720-BD26-F1C852DB551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1C9-4720-BD26-F1C852DB5518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BED-4E97-A022-4835614B85D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1C9-4720-BD26-F1C852DB551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(PRODUCCIÓN!$BQ$51:$BR$51,PRODUCCIÓN!$BT$51:$BU$51)</c:f>
              <c:strCache>
                <c:ptCount val="4"/>
                <c:pt idx="0">
                  <c:v>Extensivo</c:v>
                </c:pt>
                <c:pt idx="1">
                  <c:v>Alterno</c:v>
                </c:pt>
                <c:pt idx="2">
                  <c:v>Rotacional</c:v>
                </c:pt>
                <c:pt idx="3">
                  <c:v>En franjas</c:v>
                </c:pt>
              </c:strCache>
            </c:strRef>
          </c:cat>
          <c:val>
            <c:numRef>
              <c:f>(PRODUCCIÓN!$BQ$52:$BR$52,PRODUCCIÓN!$BT$52:$BU$52)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17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ED-4E97-A022-4835614B8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</a:t>
            </a:r>
            <a:r>
              <a:rPr lang="es-CO" baseline="0"/>
              <a:t> de enfermedades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F-4D3F-B479-00BE694350C5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F-4D3F-B479-00BE694350C5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F-4D3F-B479-00BE694350C5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8DA-46BE-8F45-8171C601F5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PRODUCCIÓN!$CJ$51:$CM$51</c:f>
              <c:strCache>
                <c:ptCount val="4"/>
                <c:pt idx="0">
                  <c:v>Brucelosis</c:v>
                </c:pt>
                <c:pt idx="1">
                  <c:v>Carbón Sintomático</c:v>
                </c:pt>
                <c:pt idx="2">
                  <c:v>Mastitis</c:v>
                </c:pt>
                <c:pt idx="3">
                  <c:v>Otro</c:v>
                </c:pt>
              </c:strCache>
            </c:strRef>
          </c:cat>
          <c:val>
            <c:numRef>
              <c:f>PRODUCCIÓN!$CJ$52:$CM$52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6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DA-46BE-8F45-8171C601F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Generación de ingresos por actividad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2EE-4CFF-814D-6BD39BF3997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2EE-4CFF-814D-6BD39BF3997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2EE-4CFF-814D-6BD39BF3997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2EE-4CFF-814D-6BD39BF39974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C1-486D-9188-504DD8FFB52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(PRODUCCIÓN!$C$51:$E$51,PRODUCCIÓN!$I$51,PRODUCCIÓN!$M$51)</c:f>
              <c:strCache>
                <c:ptCount val="5"/>
                <c:pt idx="0">
                  <c:v>Cultivos</c:v>
                </c:pt>
                <c:pt idx="1">
                  <c:v>Venta de Leche</c:v>
                </c:pt>
                <c:pt idx="2">
                  <c:v>Venta de Ganado</c:v>
                </c:pt>
                <c:pt idx="3">
                  <c:v>Piscicultura</c:v>
                </c:pt>
                <c:pt idx="4">
                  <c:v>Alquiler de Equinos</c:v>
                </c:pt>
              </c:strCache>
            </c:strRef>
          </c:cat>
          <c:val>
            <c:numRef>
              <c:f>(PRODUCCIÓN!$C$52:$E$52,PRODUCCIÓN!$I$52,PRODUCCIÓN!$M$52)</c:f>
              <c:numCache>
                <c:formatCode>General</c:formatCode>
                <c:ptCount val="5"/>
                <c:pt idx="0">
                  <c:v>22</c:v>
                </c:pt>
                <c:pt idx="1">
                  <c:v>15</c:v>
                </c:pt>
                <c:pt idx="2">
                  <c:v>13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C1-486D-9188-504DD8FFB5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Fijación de precio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83C-4E93-8A26-86B3CDA2D544}"/>
              </c:ext>
            </c:extLst>
          </c:dPt>
          <c:dPt>
            <c:idx val="1"/>
            <c:bubble3D val="0"/>
            <c:spPr>
              <a:solidFill>
                <a:schemeClr val="accent5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83C-4E93-8A26-86B3CDA2D54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DC-4DBD-8013-E0429054A88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MERCADEO!$F$58:$H$58</c:f>
              <c:strCache>
                <c:ptCount val="3"/>
                <c:pt idx="0">
                  <c:v>De acuerdo a lo invertido</c:v>
                </c:pt>
                <c:pt idx="1">
                  <c:v>Es fijado por el comprador </c:v>
                </c:pt>
                <c:pt idx="2">
                  <c:v>Es fijado por el productor </c:v>
                </c:pt>
              </c:strCache>
            </c:strRef>
          </c:cat>
          <c:val>
            <c:numRef>
              <c:f>MERCADEO!$F$59:$H$59</c:f>
              <c:numCache>
                <c:formatCode>General</c:formatCode>
                <c:ptCount val="3"/>
                <c:pt idx="0">
                  <c:v>1</c:v>
                </c:pt>
                <c:pt idx="1">
                  <c:v>20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C-4E93-8A26-86B3CDA2D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Principales</a:t>
            </a:r>
            <a:r>
              <a:rPr lang="es-CO" baseline="0"/>
              <a:t> compradores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B9-4A14-A658-374DB14906D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B9-4A14-A658-374DB14906D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BB9-4A14-A658-374DB14906D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BB9-4A14-A658-374DB14906D3}"/>
              </c:ext>
            </c:extLst>
          </c:dPt>
          <c:dPt>
            <c:idx val="4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323-4409-9017-C4AAEB936CA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(MERCADEO!$J$58,MERCADEO!$L$58,MERCADEO!$M$58,MERCADEO!$N$58,MERCADEO!$O$58)</c:f>
              <c:strCache>
                <c:ptCount val="5"/>
                <c:pt idx="0">
                  <c:v>Intermediario</c:v>
                </c:pt>
                <c:pt idx="1">
                  <c:v>Mercado local (galería)</c:v>
                </c:pt>
                <c:pt idx="2">
                  <c:v>Mercados regionales</c:v>
                </c:pt>
                <c:pt idx="3">
                  <c:v>Asociaciones</c:v>
                </c:pt>
                <c:pt idx="4">
                  <c:v>Centros de acopio </c:v>
                </c:pt>
              </c:strCache>
            </c:strRef>
          </c:cat>
          <c:val>
            <c:numRef>
              <c:f>(MERCADEO!$J$59,MERCADEO!$L$59,MERCADEO!$M$59,MERCADEO!$N$59,MERCADEO!$O$59)</c:f>
              <c:numCache>
                <c:formatCode>General</c:formatCode>
                <c:ptCount val="5"/>
                <c:pt idx="0">
                  <c:v>8</c:v>
                </c:pt>
                <c:pt idx="1">
                  <c:v>4</c:v>
                </c:pt>
                <c:pt idx="2">
                  <c:v>7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23-4409-9017-C4AAEB936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¿Realiza alianzas de comercialización con sus vecinos?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7EA1-4136-AD29-DF9CF4BA6A4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C04-4CF7-8FA3-670B4F4927AA}"/>
              </c:ext>
            </c:extLst>
          </c:dPt>
          <c:dLbls>
            <c:dLbl>
              <c:idx val="0"/>
              <c:layout>
                <c:manualLayout>
                  <c:x val="2.3183070866141731E-2"/>
                  <c:y val="7.1274424030329546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A1-4136-AD29-DF9CF4BA6A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MERCADEO!$S$58:$T$58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MERCADEO!$S$59:$T$59</c:f>
              <c:numCache>
                <c:formatCode>General</c:formatCode>
                <c:ptCount val="2"/>
                <c:pt idx="0">
                  <c:v>1</c:v>
                </c:pt>
                <c:pt idx="1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A1-4136-AD29-DF9CF4BA6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¿Recibe o ha recibido asesoría técnica o financiera para sus proyectos productivos?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E6C-4B54-87F9-DA4DE6F97EB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E6C-4B54-87F9-DA4DE6F97EB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MERCADEO!$U$58:$V$58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MERCADEO!$U$59:$V$59</c:f>
              <c:numCache>
                <c:formatCode>General</c:formatCode>
                <c:ptCount val="2"/>
                <c:pt idx="0">
                  <c:v>13</c:v>
                </c:pt>
                <c:pt idx="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6C-4B54-87F9-DA4DE6F97E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del Bosque</a:t>
            </a:r>
            <a:r>
              <a:rPr lang="es-CO" baseline="0"/>
              <a:t> Plantado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8589501312335963"/>
          <c:y val="0.20615558471857684"/>
          <c:w val="0.40598797025371836"/>
          <c:h val="0.6766466170895305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9AE-4217-8B2C-D10643FF7B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C9AE-4217-8B2C-D10643FF7B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C9AE-4217-8B2C-D10643FF7B87}"/>
              </c:ext>
            </c:extLst>
          </c:dPt>
          <c:dLbls>
            <c:dLbl>
              <c:idx val="0"/>
              <c:layout>
                <c:manualLayout>
                  <c:x val="3.5290901137357833E-2"/>
                  <c:y val="-0.2107870370370369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AE-4217-8B2C-D10643FF7B8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AE-4217-8B2C-D10643FF7B87}"/>
                </c:ext>
              </c:extLst>
            </c:dLbl>
            <c:dLbl>
              <c:idx val="2"/>
              <c:layout>
                <c:manualLayout>
                  <c:x val="2.3323928258967629E-2"/>
                  <c:y val="0.1528539661708953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AE-4217-8B2C-D10643FF7B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SUELO!$V$49:$X$49</c:f>
              <c:strCache>
                <c:ptCount val="3"/>
                <c:pt idx="0">
                  <c:v>Aprovechamiento</c:v>
                </c:pt>
                <c:pt idx="1">
                  <c:v>Conectividad</c:v>
                </c:pt>
                <c:pt idx="2">
                  <c:v>Conservación </c:v>
                </c:pt>
              </c:strCache>
            </c:strRef>
          </c:cat>
          <c:val>
            <c:numRef>
              <c:f>SUELO!$V$50:$X$50</c:f>
              <c:numCache>
                <c:formatCode>General</c:formatCode>
                <c:ptCount val="3"/>
                <c:pt idx="0">
                  <c:v>21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AE-4217-8B2C-D10643FF7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Financiación</a:t>
            </a:r>
            <a:r>
              <a:rPr lang="es-CO" baseline="0"/>
              <a:t> para actividad productiva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38-4403-9536-D29E750FBA5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F7B-4F95-90BE-11D6421F1432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F7B-4F95-90BE-11D6421F143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38-4403-9536-D29E750FBA52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7B-4F95-90BE-11D6421F14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(MERCADEO!$X$58,MERCADEO!$Y$58,MERCADEO!$Z$58,MERCADEO!$AA$58)</c:f>
              <c:strCache>
                <c:ptCount val="4"/>
                <c:pt idx="0">
                  <c:v>Préstamos bancarios </c:v>
                </c:pt>
                <c:pt idx="1">
                  <c:v>Asociaciones</c:v>
                </c:pt>
                <c:pt idx="2">
                  <c:v>Recursos propios</c:v>
                </c:pt>
                <c:pt idx="3">
                  <c:v>Proyectos </c:v>
                </c:pt>
              </c:strCache>
            </c:strRef>
          </c:cat>
          <c:val>
            <c:numRef>
              <c:f>(MERCADEO!$X$59,MERCADEO!$Y$59,MERCADEO!$Z$59,MERCADEO!$AA$59)</c:f>
              <c:numCache>
                <c:formatCode>General</c:formatCode>
                <c:ptCount val="4"/>
                <c:pt idx="0">
                  <c:v>5</c:v>
                </c:pt>
                <c:pt idx="1">
                  <c:v>0</c:v>
                </c:pt>
                <c:pt idx="2">
                  <c:v>16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7B-4F95-90BE-11D6421F1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Destino de la Producción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DFE-4F46-860C-D01156AA7D40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DFE-4F46-860C-D01156AA7D4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(MERCADEO!$D$58,MERCADEO!$E$58)</c:f>
              <c:strCache>
                <c:ptCount val="2"/>
                <c:pt idx="0">
                  <c:v>Autoconsumo</c:v>
                </c:pt>
                <c:pt idx="1">
                  <c:v>Comercialización </c:v>
                </c:pt>
              </c:strCache>
            </c:strRef>
          </c:cat>
          <c:val>
            <c:numRef>
              <c:f>(MERCADEO!$D$61,MERCADEO!$E$61)</c:f>
              <c:numCache>
                <c:formatCode>0.00</c:formatCode>
                <c:ptCount val="2"/>
                <c:pt idx="0">
                  <c:v>10.045454545454545</c:v>
                </c:pt>
                <c:pt idx="1">
                  <c:v>89.954545454545453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FE-4F46-860C-D01156AA7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¿Participa o ha participado de proyectos relacionados con la conservación del medio ambiente?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231-4852-A4B3-840FC88E0A8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31-4852-A4B3-840FC88E0A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'MERCADEO 1.1'!$E$49:$F$49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'MERCADEO 1.1'!$E$50:$F$50</c:f>
              <c:numCache>
                <c:formatCode>General</c:formatCode>
                <c:ptCount val="2"/>
                <c:pt idx="0">
                  <c:v>4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31-4852-A4B3-840FC88E0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 de trayectoria productiva llevada</a:t>
            </a:r>
            <a:r>
              <a:rPr lang="es-CO" baseline="0"/>
              <a:t> </a:t>
            </a:r>
            <a:r>
              <a:rPr lang="es-CO"/>
              <a:t>en el predio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8085476815398075"/>
          <c:y val="0.16898039215686278"/>
          <c:w val="0.40773512685914254"/>
          <c:h val="0.5756260614482012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81C-4C5E-BB4E-05C9F2960678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A5A-414C-87F4-FF3095ED4C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'MERCADEO 1.1'!$H$49:$I$49</c:f>
              <c:strCache>
                <c:ptCount val="2"/>
                <c:pt idx="0">
                  <c:v>Cíclica y de rotación </c:v>
                </c:pt>
                <c:pt idx="1">
                  <c:v>Transitoria hacia plantaciones o agroforestería</c:v>
                </c:pt>
              </c:strCache>
            </c:strRef>
          </c:cat>
          <c:val>
            <c:numRef>
              <c:f>'MERCADEO 1.1'!$H$50:$I$50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5A-414C-87F4-FF3095ED4C41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81C-4C5E-BB4E-05C9F296067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81C-4C5E-BB4E-05C9F2960678}"/>
              </c:ext>
            </c:extLst>
          </c:dPt>
          <c:cat>
            <c:strRef>
              <c:f>'MERCADEO 1.1'!$H$49:$I$49</c:f>
              <c:strCache>
                <c:ptCount val="2"/>
                <c:pt idx="0">
                  <c:v>Cíclica y de rotación </c:v>
                </c:pt>
                <c:pt idx="1">
                  <c:v>Transitoria hacia plantaciones o agroforestería</c:v>
                </c:pt>
              </c:strCache>
            </c:strRef>
          </c:cat>
          <c:val>
            <c:numRef>
              <c:f>'MERCADEO 1.1'!$H$51:$I$51</c:f>
              <c:numCache>
                <c:formatCode>General</c:formatCode>
                <c:ptCount val="2"/>
                <c:pt idx="0">
                  <c:v>19</c:v>
                </c:pt>
                <c:pt idx="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5A-414C-87F4-FF3095ED4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2694795226068439E-2"/>
          <c:y val="0.76029272811486803"/>
          <c:w val="0.87298865943643833"/>
          <c:h val="0.169119036591014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Interés</a:t>
            </a:r>
            <a:r>
              <a:rPr lang="es-CO" baseline="0"/>
              <a:t> en establecer un sistema productivo distinto al actual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58F-467C-A6F5-1CD810A1832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5A5-4A03-9E7B-8A79F7D787A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'MERCADEO 1.1'!$M$49:$N$49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'MERCADEO 1.1'!$M$50:$N$50</c:f>
              <c:numCache>
                <c:formatCode>General</c:formatCode>
                <c:ptCount val="2"/>
                <c:pt idx="0">
                  <c:v>14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8F-467C-A6F5-1CD810A18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¿Estaría interesado en realizar transformación de algún producto de su finca?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083-4D76-B8C1-F3F588544F9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BD4-4FB4-A852-BB82D39C44F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'MERCADEO 1.1'!$P$49:$Q$49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'MERCADEO 1.1'!$P$50:$Q$50</c:f>
              <c:numCache>
                <c:formatCode>General</c:formatCode>
                <c:ptCount val="2"/>
                <c:pt idx="0">
                  <c:v>6</c:v>
                </c:pt>
                <c:pt idx="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D4-4FB4-A852-BB82D39C4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Los</a:t>
            </a:r>
            <a:r>
              <a:rPr lang="es-CO" baseline="0"/>
              <a:t> productos son comercializados directamente con el consumidor final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plosion val="11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444-44EC-B830-A64F8C6C2F1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982-4127-A28E-74163BA0E4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COMERCIALIZACIÓN!$D$49:$E$49</c:f>
              <c:strCache>
                <c:ptCount val="2"/>
                <c:pt idx="0">
                  <c:v>SI </c:v>
                </c:pt>
                <c:pt idx="1">
                  <c:v>NO</c:v>
                </c:pt>
              </c:strCache>
            </c:strRef>
          </c:cat>
          <c:val>
            <c:numRef>
              <c:f>COMERCIALIZACIÓN!$D$50:$E$50</c:f>
              <c:numCache>
                <c:formatCode>General</c:formatCode>
                <c:ptCount val="2"/>
                <c:pt idx="0">
                  <c:v>1</c:v>
                </c:pt>
                <c:pt idx="1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4-44EC-B830-A64F8C6C2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 de negocio constituido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8C7-4993-A3F3-B5EFF52C5A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8C7-4993-A3F3-B5EFF52C5A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8C7-4993-A3F3-B5EFF52C5AE1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718-490E-BFD3-D88A22FD4E6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COMERCIALIZACIÓN!$H$49:$K$49</c:f>
              <c:strCache>
                <c:ptCount val="4"/>
                <c:pt idx="0">
                  <c:v>Mayorista</c:v>
                </c:pt>
                <c:pt idx="1">
                  <c:v>Minorista</c:v>
                </c:pt>
                <c:pt idx="2">
                  <c:v>Familiar</c:v>
                </c:pt>
                <c:pt idx="3">
                  <c:v>Individual</c:v>
                </c:pt>
              </c:strCache>
            </c:strRef>
          </c:cat>
          <c:val>
            <c:numRef>
              <c:f>COMERCIALIZACIÓN!$H$50:$K$50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18-490E-BFD3-D88A22FD4E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Relación con los</a:t>
            </a:r>
            <a:r>
              <a:rPr lang="es-CO" baseline="0"/>
              <a:t> compradores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C57-4BCD-9AB9-B6D6A829571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C57-4BCD-9AB9-B6D6A829571A}"/>
              </c:ext>
            </c:extLst>
          </c:dPt>
          <c:dPt>
            <c:idx val="2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D1C-45FF-8F86-BE138AC93B1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COMERCIALIZACIÓN!$T$49:$V$49</c:f>
              <c:strCache>
                <c:ptCount val="3"/>
                <c:pt idx="0">
                  <c:v>Coordinación </c:v>
                </c:pt>
                <c:pt idx="1">
                  <c:v>Integración </c:v>
                </c:pt>
                <c:pt idx="2">
                  <c:v>Subordinación </c:v>
                </c:pt>
              </c:strCache>
            </c:strRef>
          </c:cat>
          <c:val>
            <c:numRef>
              <c:f>COMERCIALIZACIÓN!$T$50:$V$50</c:f>
              <c:numCache>
                <c:formatCode>General</c:formatCode>
                <c:ptCount val="3"/>
                <c:pt idx="0">
                  <c:v>11</c:v>
                </c:pt>
                <c:pt idx="1">
                  <c:v>4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C-45FF-8F86-BE138AC93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Fijación del precio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29-4C2B-8C84-DB19EA0515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A09-4F3B-B844-F5F2FFF89866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A09-4F3B-B844-F5F2FFF89866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09-4F3B-B844-F5F2FFF898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COMERCIALIZACIÓN!$X$49:$Z$49</c:f>
              <c:strCache>
                <c:ptCount val="3"/>
                <c:pt idx="0">
                  <c:v>Lo fija el comprador</c:v>
                </c:pt>
                <c:pt idx="1">
                  <c:v> Lo fija el vendedor</c:v>
                </c:pt>
                <c:pt idx="2">
                  <c:v>Lo fija el mercado</c:v>
                </c:pt>
              </c:strCache>
            </c:strRef>
          </c:cat>
          <c:val>
            <c:numRef>
              <c:f>COMERCIALIZACIÓN!$X$50:$Z$50</c:f>
              <c:numCache>
                <c:formatCode>General</c:formatCode>
                <c:ptCount val="3"/>
                <c:pt idx="0">
                  <c:v>12</c:v>
                </c:pt>
                <c:pt idx="1">
                  <c:v>0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09-4F3B-B844-F5F2FFF89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</a:t>
            </a:r>
            <a:r>
              <a:rPr lang="es-CO" baseline="0"/>
              <a:t> zonas con Humedales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D99-4BBF-8E64-913CA9F8C1B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313-462F-BE92-E5A5D03CEA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313-462F-BE92-E5A5D03CEAB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313-462F-BE92-E5A5D03CEAB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313-462F-BE92-E5A5D03CEA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SUELO!$AD$49:$AH$49</c:f>
              <c:strCache>
                <c:ptCount val="5"/>
                <c:pt idx="0">
                  <c:v>Conservación </c:v>
                </c:pt>
                <c:pt idx="1">
                  <c:v>Aprovechamiento</c:v>
                </c:pt>
                <c:pt idx="2">
                  <c:v>Conectividad</c:v>
                </c:pt>
                <c:pt idx="3">
                  <c:v>Recreación</c:v>
                </c:pt>
                <c:pt idx="4">
                  <c:v>Actividades Académicas e Inv</c:v>
                </c:pt>
              </c:strCache>
            </c:strRef>
          </c:cat>
          <c:val>
            <c:numRef>
              <c:f>SUELO!$AD$50:$AH$50</c:f>
              <c:numCache>
                <c:formatCode>General</c:formatCode>
                <c:ptCount val="5"/>
                <c:pt idx="0">
                  <c:v>15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BBF-8E64-913CA9F8C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¿El</a:t>
            </a:r>
            <a:r>
              <a:rPr lang="es-CO" baseline="0"/>
              <a:t> lugar donde se comercializan sus productos es propio?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F9A-4239-A77B-7DD286745FE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F21-4BFC-B9CF-62963CAC5228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F21-4BFC-B9CF-62963CAC52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COMERCIALIZACIÓN!$AA$49:$AB$49</c:f>
              <c:strCache>
                <c:ptCount val="2"/>
                <c:pt idx="0">
                  <c:v>SI </c:v>
                </c:pt>
                <c:pt idx="1">
                  <c:v>NO</c:v>
                </c:pt>
              </c:strCache>
            </c:strRef>
          </c:cat>
          <c:val>
            <c:numRef>
              <c:f>COMERCIALIZACIÓN!$AA$50:$AB$50</c:f>
              <c:numCache>
                <c:formatCode>General</c:formatCode>
                <c:ptCount val="2"/>
                <c:pt idx="0">
                  <c:v>22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21-4BFC-B9CF-62963CAC52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</a:t>
            </a:r>
            <a:r>
              <a:rPr lang="es-CO" baseline="0"/>
              <a:t> de almacenamiento para los productos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D0-4011-A394-78027883A07F}"/>
              </c:ext>
            </c:extLst>
          </c:dPt>
          <c:dPt>
            <c:idx val="1"/>
            <c:bubble3D val="0"/>
            <c:explosion val="1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0CB-4EA9-BB0A-0344C10179F6}"/>
              </c:ext>
            </c:extLst>
          </c:dPt>
          <c:dPt>
            <c:idx val="2"/>
            <c:bubble3D val="0"/>
            <c:explosion val="11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0CB-4EA9-BB0A-0344C10179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COMERCIALIZACIÓN!$AE$49:$AG$49</c:f>
              <c:strCache>
                <c:ptCount val="3"/>
                <c:pt idx="0">
                  <c:v>Bodegas</c:v>
                </c:pt>
                <c:pt idx="1">
                  <c:v>Refrigerador</c:v>
                </c:pt>
                <c:pt idx="2">
                  <c:v>Almacenamiento en la Casa</c:v>
                </c:pt>
              </c:strCache>
            </c:strRef>
          </c:cat>
          <c:val>
            <c:numRef>
              <c:f>COMERCIALIZACIÓN!$AE$50:$AG$50</c:f>
              <c:numCache>
                <c:formatCode>General</c:formatCode>
                <c:ptCount val="3"/>
                <c:pt idx="0">
                  <c:v>16</c:v>
                </c:pt>
                <c:pt idx="1">
                  <c:v>5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CB-4EA9-BB0A-0344C10179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Tiene familiares que vivan en la zona (corregimiento, vereda)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857-46EF-A419-684B59D2454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621-4E90-8733-5A6F10DF39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'RELACIONES SOCIALES'!$D$49:$E$49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'RELACIONES SOCIALES'!$D$50:$E$50</c:f>
              <c:numCache>
                <c:formatCode>General</c:formatCode>
                <c:ptCount val="2"/>
                <c:pt idx="0">
                  <c:v>18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57-46EF-A419-684B59D24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La relación con sus familiares es: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F7AE-4089-BC26-DC2FC7E811BC}"/>
              </c:ext>
            </c:extLst>
          </c:dPt>
          <c:dPt>
            <c:idx val="1"/>
            <c:bubble3D val="0"/>
            <c:explosion val="9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7AE-4089-BC26-DC2FC7E81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'RELACIONES SOCIALES'!$F$49:$G$49</c:f>
              <c:strCache>
                <c:ptCount val="2"/>
                <c:pt idx="0">
                  <c:v>Cercana</c:v>
                </c:pt>
                <c:pt idx="1">
                  <c:v>Distante</c:v>
                </c:pt>
              </c:strCache>
            </c:strRef>
          </c:cat>
          <c:val>
            <c:numRef>
              <c:f>'RELACIONES SOCIALES'!$F$50:$G$50</c:f>
              <c:numCache>
                <c:formatCode>General</c:formatCode>
                <c:ptCount val="2"/>
                <c:pt idx="0">
                  <c:v>21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AE-4089-BC26-DC2FC7E81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La relación con sus vecinos 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D7A-4C76-9FC9-6A8224E0FC8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D7A-4C76-9FC9-6A8224E0FC86}"/>
              </c:ext>
            </c:extLst>
          </c:dPt>
          <c:dLbls>
            <c:dLbl>
              <c:idx val="0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7A-4C76-9FC9-6A8224E0FC86}"/>
                </c:ext>
              </c:extLst>
            </c:dLbl>
            <c:dLbl>
              <c:idx val="1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7A-4C76-9FC9-6A8224E0FC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'RELACIONES SOCIALES'!$H$49:$I$49</c:f>
              <c:strCache>
                <c:ptCount val="2"/>
                <c:pt idx="0">
                  <c:v>Cercana</c:v>
                </c:pt>
                <c:pt idx="1">
                  <c:v>Distante</c:v>
                </c:pt>
              </c:strCache>
            </c:strRef>
          </c:cat>
          <c:val>
            <c:numRef>
              <c:f>'RELACIONES SOCIALES'!$H$50:$I$50</c:f>
              <c:numCache>
                <c:formatCode>General</c:formatCode>
                <c:ptCount val="2"/>
                <c:pt idx="0">
                  <c:v>20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63-4475-96B6-B630251A2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Participación en grupos sociales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65F-47B3-8FF6-6D8F9D907BC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65F-47B3-8FF6-6D8F9D907BC4}"/>
              </c:ext>
            </c:extLst>
          </c:dPt>
          <c:dPt>
            <c:idx val="2"/>
            <c:bubble3D val="0"/>
            <c:explosion val="20"/>
            <c:spPr>
              <a:solidFill>
                <a:srgbClr val="9C5B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FC6-4DF6-8BCB-ADD33CC8240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65F-47B3-8FF6-6D8F9D907BC4}"/>
              </c:ext>
            </c:extLst>
          </c:dPt>
          <c:dPt>
            <c:idx val="4"/>
            <c:bubble3D val="0"/>
            <c:explosion val="11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FC6-4DF6-8BCB-ADD33CC824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'RELACIONES SOCIALES'!$J$49:$N$49</c:f>
              <c:strCache>
                <c:ptCount val="5"/>
                <c:pt idx="0">
                  <c:v>Juntas de acción comunal </c:v>
                </c:pt>
                <c:pt idx="1">
                  <c:v> Asociaciones  </c:v>
                </c:pt>
                <c:pt idx="2">
                  <c:v>Grupos artísticos y culturales  </c:v>
                </c:pt>
                <c:pt idx="3">
                  <c:v>Grupos religiosos </c:v>
                </c:pt>
                <c:pt idx="4">
                  <c:v>Otros</c:v>
                </c:pt>
              </c:strCache>
            </c:strRef>
          </c:cat>
          <c:val>
            <c:numRef>
              <c:f>'RELACIONES SOCIALES'!$J$50:$N$50</c:f>
              <c:numCache>
                <c:formatCode>General</c:formatCode>
                <c:ptCount val="5"/>
                <c:pt idx="0">
                  <c:v>12</c:v>
                </c:pt>
                <c:pt idx="1">
                  <c:v>12</c:v>
                </c:pt>
                <c:pt idx="2">
                  <c:v>1</c:v>
                </c:pt>
                <c:pt idx="3">
                  <c:v>6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6-4DF6-8BCB-ADD33CC82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Lugar de atención médica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93-4D44-9361-73FABC04B10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F22-48DF-99C0-5A3C50ADF20C}"/>
              </c:ext>
            </c:extLst>
          </c:dPt>
          <c:dPt>
            <c:idx val="2"/>
            <c:bubble3D val="0"/>
            <c:explosion val="13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293-4D44-9361-73FABC04B10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'RELACIONES SOCIALES'!$P$54:$R$54</c:f>
              <c:strCache>
                <c:ptCount val="3"/>
                <c:pt idx="0">
                  <c:v>Totoró</c:v>
                </c:pt>
                <c:pt idx="1">
                  <c:v>Popayán</c:v>
                </c:pt>
                <c:pt idx="2">
                  <c:v>Cali</c:v>
                </c:pt>
              </c:strCache>
            </c:strRef>
          </c:cat>
          <c:val>
            <c:numRef>
              <c:f>'RELACIONES SOCIALES'!$P$55:$R$55</c:f>
              <c:numCache>
                <c:formatCode>General</c:formatCode>
                <c:ptCount val="3"/>
                <c:pt idx="0">
                  <c:v>15</c:v>
                </c:pt>
                <c:pt idx="1">
                  <c:v>5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93-4D44-9361-73FABC04B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Centro</a:t>
            </a:r>
            <a:r>
              <a:rPr lang="es-CO" baseline="0"/>
              <a:t> de atención médica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6C9-46E4-AA56-A299903390A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6C9-46E4-AA56-A299903390AD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DCC-4085-9E20-A4581C6E829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6C9-46E4-AA56-A299903390A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'RELACIONES SOCIALES'!$Q$49:$T$49</c:f>
              <c:strCache>
                <c:ptCount val="4"/>
                <c:pt idx="0">
                  <c:v>Hospital</c:v>
                </c:pt>
                <c:pt idx="1">
                  <c:v>Clínica</c:v>
                </c:pt>
                <c:pt idx="2">
                  <c:v>Puesto de salud </c:v>
                </c:pt>
                <c:pt idx="3">
                  <c:v>Otros</c:v>
                </c:pt>
              </c:strCache>
            </c:strRef>
          </c:cat>
          <c:val>
            <c:numRef>
              <c:f>'RELACIONES SOCIALES'!$Q$50:$T$50</c:f>
              <c:numCache>
                <c:formatCode>General</c:formatCode>
                <c:ptCount val="4"/>
                <c:pt idx="0">
                  <c:v>19</c:v>
                </c:pt>
                <c:pt idx="1">
                  <c:v>2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CC-4085-9E20-A4581C6E8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Veredas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F1EA-45AB-A35C-25D7CB8B51A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BA-408C-8F59-F3E6254BAE9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BA-408C-8F59-F3E6254BAE9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DBA-408C-8F59-F3E6254BAE93}"/>
              </c:ext>
            </c:extLst>
          </c:dPt>
          <c:dPt>
            <c:idx val="4"/>
            <c:bubble3D val="0"/>
            <c:spPr>
              <a:solidFill>
                <a:srgbClr val="9C5B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1EA-45AB-A35C-25D7CB8B51A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DBA-408C-8F59-F3E6254BAE9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VEREDAS!$J$49:$O$49</c:f>
              <c:strCache>
                <c:ptCount val="6"/>
                <c:pt idx="0">
                  <c:v>Agua Bonita</c:v>
                </c:pt>
                <c:pt idx="1">
                  <c:v>Calvache</c:v>
                </c:pt>
                <c:pt idx="2">
                  <c:v>Chuscales</c:v>
                </c:pt>
                <c:pt idx="3">
                  <c:v>Tabaco</c:v>
                </c:pt>
                <c:pt idx="4">
                  <c:v>San Pedro</c:v>
                </c:pt>
                <c:pt idx="5">
                  <c:v>CP Gabriel López</c:v>
                </c:pt>
              </c:strCache>
            </c:strRef>
          </c:cat>
          <c:val>
            <c:numRef>
              <c:f>VEREDAS!$J$50:$O$50</c:f>
              <c:numCache>
                <c:formatCode>General</c:formatCode>
                <c:ptCount val="6"/>
                <c:pt idx="0">
                  <c:v>4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1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EA-45AB-A35C-25D7CB8B51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del Bosque</a:t>
            </a:r>
            <a:r>
              <a:rPr lang="es-CO" baseline="0"/>
              <a:t> Natural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CB1-49D0-9A59-2F19E680257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94C-4FF7-B720-9FB8B2F173C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94C-4FF7-B720-9FB8B2F173C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CB1-49D0-9A59-2F19E680257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7CB1-49D0-9A59-2F19E6802574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B1-49D0-9A59-2F19E680257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B1-49D0-9A59-2F19E68025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SUELO!$Q$49:$U$49</c:f>
              <c:strCache>
                <c:ptCount val="5"/>
                <c:pt idx="0">
                  <c:v>Conservación </c:v>
                </c:pt>
                <c:pt idx="1">
                  <c:v>Aprovechamiento </c:v>
                </c:pt>
                <c:pt idx="2">
                  <c:v>Conectividad</c:v>
                </c:pt>
                <c:pt idx="3">
                  <c:v>Recreación </c:v>
                </c:pt>
                <c:pt idx="4">
                  <c:v>Actividades Académicas e Inv</c:v>
                </c:pt>
              </c:strCache>
            </c:strRef>
          </c:cat>
          <c:val>
            <c:numRef>
              <c:f>SUELO!$Q$50:$U$50</c:f>
              <c:numCache>
                <c:formatCode>General</c:formatCode>
                <c:ptCount val="5"/>
                <c:pt idx="0">
                  <c:v>19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B1-49D0-9A59-2F19E68025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1325375154868592E-2"/>
          <c:y val="0.85069335083114606"/>
          <c:w val="0.8983673142616464"/>
          <c:h val="0.149306649168853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del Páramo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54C-48ED-A208-F5DC66E3111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DE2-42A6-8339-9B547924359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DE2-42A6-8339-9B547924359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54C-48ED-A208-F5DC66E3111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54C-48ED-A208-F5DC66E31113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54C-48ED-A208-F5DC66E3111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54C-48ED-A208-F5DC66E311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SUELO!$Y$49:$AC$49</c:f>
              <c:strCache>
                <c:ptCount val="5"/>
                <c:pt idx="0">
                  <c:v>Conservación</c:v>
                </c:pt>
                <c:pt idx="1">
                  <c:v>Aprovechamiento</c:v>
                </c:pt>
                <c:pt idx="2">
                  <c:v>Conectividad</c:v>
                </c:pt>
                <c:pt idx="3">
                  <c:v>Recreación </c:v>
                </c:pt>
                <c:pt idx="4">
                  <c:v>Actividades Académicas e Inv</c:v>
                </c:pt>
              </c:strCache>
            </c:strRef>
          </c:cat>
          <c:val>
            <c:numRef>
              <c:f>SUELO!$Y$50:$AC$50</c:f>
              <c:numCache>
                <c:formatCode>General</c:formatCode>
                <c:ptCount val="5"/>
                <c:pt idx="0">
                  <c:v>19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C-48ED-A208-F5DC66E311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¿Realiza actividades para proteger las áreas de bosques y/o páramo?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F6F-4910-A9D7-F6F1F88AC1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48-4046-B3D9-A24A193DE07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SUELO!$AI$49:$AJ$49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SUELO!$AI$50:$AJ$50</c:f>
              <c:numCache>
                <c:formatCode>General</c:formatCode>
                <c:ptCount val="2"/>
                <c:pt idx="0">
                  <c:v>15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6F-4910-A9D7-F6F1F88AC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Áreas protegidas</a:t>
            </a:r>
            <a:r>
              <a:rPr lang="es-CO" baseline="0"/>
              <a:t> (ha)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SUELO!$AK$49:$AM$49</c:f>
              <c:strCache>
                <c:ptCount val="3"/>
                <c:pt idx="0">
                  <c:v>Conservación </c:v>
                </c:pt>
                <c:pt idx="1">
                  <c:v>Aislamiento </c:v>
                </c:pt>
                <c:pt idx="2">
                  <c:v>Preservación, restricciones por parte de la Comunidad</c:v>
                </c:pt>
              </c:strCache>
            </c:strRef>
          </c:cat>
          <c:val>
            <c:numRef>
              <c:f>SUELO!$AK$50:$AM$50</c:f>
              <c:numCache>
                <c:formatCode>General</c:formatCode>
                <c:ptCount val="3"/>
                <c:pt idx="0">
                  <c:v>129.38999999999999</c:v>
                </c:pt>
                <c:pt idx="1">
                  <c:v>65.58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C2-4F9D-ADD7-3209D50B56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8830512"/>
        <c:axId val="1868811792"/>
      </c:barChart>
      <c:catAx>
        <c:axId val="186883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8811792"/>
        <c:crosses val="autoZero"/>
        <c:auto val="1"/>
        <c:lblAlgn val="ctr"/>
        <c:lblOffset val="100"/>
        <c:noMultiLvlLbl val="0"/>
      </c:catAx>
      <c:valAx>
        <c:axId val="18688117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6883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Áreas de terreno (ha) de la finca utilizadas para pastoreo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SUELO!$AO$49:$AV$49</c:f>
              <c:strCache>
                <c:ptCount val="8"/>
                <c:pt idx="0">
                  <c:v>Vacas en lactancia</c:v>
                </c:pt>
                <c:pt idx="1">
                  <c:v>Vacas Horras (Secas)</c:v>
                </c:pt>
                <c:pt idx="2">
                  <c:v>Terneras y Terneros</c:v>
                </c:pt>
                <c:pt idx="3">
                  <c:v>Novillas</c:v>
                </c:pt>
                <c:pt idx="4">
                  <c:v>Novillos</c:v>
                </c:pt>
                <c:pt idx="5">
                  <c:v>Equinos</c:v>
                </c:pt>
                <c:pt idx="6">
                  <c:v> Bovinos y luego Equinos</c:v>
                </c:pt>
                <c:pt idx="7">
                  <c:v>Otros</c:v>
                </c:pt>
              </c:strCache>
            </c:strRef>
          </c:cat>
          <c:val>
            <c:numRef>
              <c:f>SUELO!$AO$50:$AV$50</c:f>
              <c:numCache>
                <c:formatCode>General</c:formatCode>
                <c:ptCount val="8"/>
                <c:pt idx="0">
                  <c:v>173.57</c:v>
                </c:pt>
                <c:pt idx="1">
                  <c:v>68.38</c:v>
                </c:pt>
                <c:pt idx="2">
                  <c:v>92.52000000000001</c:v>
                </c:pt>
                <c:pt idx="3">
                  <c:v>73.460000000000008</c:v>
                </c:pt>
                <c:pt idx="4">
                  <c:v>25</c:v>
                </c:pt>
                <c:pt idx="5">
                  <c:v>30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60-43C4-A317-5C79DD4D3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68816784"/>
        <c:axId val="1868823856"/>
      </c:barChart>
      <c:catAx>
        <c:axId val="1868816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8823856"/>
        <c:crosses val="autoZero"/>
        <c:auto val="1"/>
        <c:lblAlgn val="ctr"/>
        <c:lblOffset val="100"/>
        <c:noMultiLvlLbl val="0"/>
      </c:catAx>
      <c:valAx>
        <c:axId val="186882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881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6" Type="http://schemas.openxmlformats.org/officeDocument/2006/relationships/chart" Target="../charts/chart31.xml"/><Relationship Id="rId5" Type="http://schemas.openxmlformats.org/officeDocument/2006/relationships/chart" Target="../charts/chart30.xml"/><Relationship Id="rId4" Type="http://schemas.openxmlformats.org/officeDocument/2006/relationships/chart" Target="../charts/chart29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6" Type="http://schemas.openxmlformats.org/officeDocument/2006/relationships/chart" Target="../charts/chart41.xml"/><Relationship Id="rId5" Type="http://schemas.openxmlformats.org/officeDocument/2006/relationships/chart" Target="../charts/chart40.xml"/><Relationship Id="rId4" Type="http://schemas.openxmlformats.org/officeDocument/2006/relationships/chart" Target="../charts/chart39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4.xml"/><Relationship Id="rId2" Type="http://schemas.openxmlformats.org/officeDocument/2006/relationships/chart" Target="../charts/chart43.xml"/><Relationship Id="rId1" Type="http://schemas.openxmlformats.org/officeDocument/2006/relationships/chart" Target="../charts/chart42.xml"/><Relationship Id="rId6" Type="http://schemas.openxmlformats.org/officeDocument/2006/relationships/chart" Target="../charts/chart47.xml"/><Relationship Id="rId5" Type="http://schemas.openxmlformats.org/officeDocument/2006/relationships/chart" Target="../charts/chart46.xml"/><Relationship Id="rId4" Type="http://schemas.openxmlformats.org/officeDocument/2006/relationships/chart" Target="../charts/chart45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12" Type="http://schemas.openxmlformats.org/officeDocument/2006/relationships/chart" Target="../charts/chart25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6" Type="http://schemas.openxmlformats.org/officeDocument/2006/relationships/chart" Target="../charts/chart19.xml"/><Relationship Id="rId11" Type="http://schemas.openxmlformats.org/officeDocument/2006/relationships/chart" Target="../charts/chart24.xml"/><Relationship Id="rId5" Type="http://schemas.openxmlformats.org/officeDocument/2006/relationships/chart" Target="../charts/chart18.xml"/><Relationship Id="rId10" Type="http://schemas.openxmlformats.org/officeDocument/2006/relationships/chart" Target="../charts/chart23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500062</xdr:colOff>
      <xdr:row>53</xdr:row>
      <xdr:rowOff>38100</xdr:rowOff>
    </xdr:from>
    <xdr:to>
      <xdr:col>7</xdr:col>
      <xdr:colOff>552449</xdr:colOff>
      <xdr:row>69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3E7EFD0-66E9-4FF6-93B4-9D7C36744E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395288</xdr:colOff>
      <xdr:row>53</xdr:row>
      <xdr:rowOff>114299</xdr:rowOff>
    </xdr:from>
    <xdr:to>
      <xdr:col>12</xdr:col>
      <xdr:colOff>1343025</xdr:colOff>
      <xdr:row>70</xdr:row>
      <xdr:rowOff>19049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D0A34735-4518-4167-B4A8-2727C76AD2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319088</xdr:colOff>
      <xdr:row>54</xdr:row>
      <xdr:rowOff>66675</xdr:rowOff>
    </xdr:from>
    <xdr:to>
      <xdr:col>23</xdr:col>
      <xdr:colOff>947738</xdr:colOff>
      <xdr:row>69</xdr:row>
      <xdr:rowOff>95250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BBFBED29-F42A-46FC-8AD8-B31EC9CEF2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957263</xdr:colOff>
      <xdr:row>54</xdr:row>
      <xdr:rowOff>0</xdr:rowOff>
    </xdr:from>
    <xdr:to>
      <xdr:col>31</xdr:col>
      <xdr:colOff>1585913</xdr:colOff>
      <xdr:row>69</xdr:row>
      <xdr:rowOff>28575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F75EB305-9D27-44F8-BCDC-D323500F37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461962</xdr:colOff>
      <xdr:row>53</xdr:row>
      <xdr:rowOff>104775</xdr:rowOff>
    </xdr:from>
    <xdr:to>
      <xdr:col>18</xdr:col>
      <xdr:colOff>1352549</xdr:colOff>
      <xdr:row>68</xdr:row>
      <xdr:rowOff>133350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74F48AA2-8C51-4EC1-8E84-769F844670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25</xdr:col>
      <xdr:colOff>385762</xdr:colOff>
      <xdr:row>55</xdr:row>
      <xdr:rowOff>9524</xdr:rowOff>
    </xdr:from>
    <xdr:to>
      <xdr:col>27</xdr:col>
      <xdr:colOff>1581149</xdr:colOff>
      <xdr:row>72</xdr:row>
      <xdr:rowOff>104774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9178DF3F-813C-40A7-B2C9-C29BDA36E9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33</xdr:col>
      <xdr:colOff>1576388</xdr:colOff>
      <xdr:row>54</xdr:row>
      <xdr:rowOff>171450</xdr:rowOff>
    </xdr:from>
    <xdr:to>
      <xdr:col>36</xdr:col>
      <xdr:colOff>0</xdr:colOff>
      <xdr:row>70</xdr:row>
      <xdr:rowOff>19050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E8432819-AC7C-4687-8F65-7EF6C5465F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36</xdr:col>
      <xdr:colOff>881063</xdr:colOff>
      <xdr:row>55</xdr:row>
      <xdr:rowOff>0</xdr:rowOff>
    </xdr:from>
    <xdr:to>
      <xdr:col>38</xdr:col>
      <xdr:colOff>1243013</xdr:colOff>
      <xdr:row>70</xdr:row>
      <xdr:rowOff>28575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821CB676-B0D8-4010-8BBE-39BA7CF4F2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40</xdr:col>
      <xdr:colOff>223838</xdr:colOff>
      <xdr:row>56</xdr:row>
      <xdr:rowOff>19050</xdr:rowOff>
    </xdr:from>
    <xdr:to>
      <xdr:col>41</xdr:col>
      <xdr:colOff>2071688</xdr:colOff>
      <xdr:row>71</xdr:row>
      <xdr:rowOff>47625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E275A9D6-1054-4B8E-AB6E-C1C18D2FEC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49</xdr:col>
      <xdr:colOff>223838</xdr:colOff>
      <xdr:row>55</xdr:row>
      <xdr:rowOff>19050</xdr:rowOff>
    </xdr:from>
    <xdr:to>
      <xdr:col>51</xdr:col>
      <xdr:colOff>852488</xdr:colOff>
      <xdr:row>70</xdr:row>
      <xdr:rowOff>47625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D961CF11-C12E-4E03-B85E-18BCA88E8A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53</xdr:col>
      <xdr:colOff>119063</xdr:colOff>
      <xdr:row>54</xdr:row>
      <xdr:rowOff>104775</xdr:rowOff>
    </xdr:from>
    <xdr:to>
      <xdr:col>55</xdr:col>
      <xdr:colOff>747713</xdr:colOff>
      <xdr:row>69</xdr:row>
      <xdr:rowOff>133350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5531C096-1DD2-4959-9DE2-03FD3EE920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56</xdr:col>
      <xdr:colOff>1643062</xdr:colOff>
      <xdr:row>52</xdr:row>
      <xdr:rowOff>152400</xdr:rowOff>
    </xdr:from>
    <xdr:to>
      <xdr:col>59</xdr:col>
      <xdr:colOff>581024</xdr:colOff>
      <xdr:row>68</xdr:row>
      <xdr:rowOff>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890140BA-0FE4-437C-85A7-0537CF2910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61</xdr:col>
      <xdr:colOff>1576388</xdr:colOff>
      <xdr:row>54</xdr:row>
      <xdr:rowOff>9525</xdr:rowOff>
    </xdr:from>
    <xdr:to>
      <xdr:col>64</xdr:col>
      <xdr:colOff>233363</xdr:colOff>
      <xdr:row>69</xdr:row>
      <xdr:rowOff>38100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CEB09FFA-E7BA-4319-B377-BE8052F3B3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0.12604</cdr:x>
      <cdr:y>0.70312</cdr:y>
    </cdr:from>
    <cdr:to>
      <cdr:x>0.28021</cdr:x>
      <cdr:y>0.86632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15F55DF5-B5DE-413B-858C-3828DDECC880}"/>
            </a:ext>
          </a:extLst>
        </cdr:cNvPr>
        <cdr:cNvSpPr txBox="1"/>
      </cdr:nvSpPr>
      <cdr:spPr>
        <a:xfrm xmlns:a="http://schemas.openxmlformats.org/drawingml/2006/main">
          <a:off x="576262" y="1928812"/>
          <a:ext cx="704850" cy="4476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/>
            <a:t>n= 22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604838</xdr:colOff>
      <xdr:row>62</xdr:row>
      <xdr:rowOff>90488</xdr:rowOff>
    </xdr:from>
    <xdr:to>
      <xdr:col>7</xdr:col>
      <xdr:colOff>1233488</xdr:colOff>
      <xdr:row>77</xdr:row>
      <xdr:rowOff>61913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0169EA-AEC0-4ADD-B3B5-7979B440F3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176213</xdr:colOff>
      <xdr:row>63</xdr:row>
      <xdr:rowOff>14288</xdr:rowOff>
    </xdr:from>
    <xdr:to>
      <xdr:col>13</xdr:col>
      <xdr:colOff>804863</xdr:colOff>
      <xdr:row>77</xdr:row>
      <xdr:rowOff>176213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F703A6F-C9B3-414B-8D58-3C182AB8C8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4763</xdr:colOff>
      <xdr:row>65</xdr:row>
      <xdr:rowOff>23813</xdr:rowOff>
    </xdr:from>
    <xdr:to>
      <xdr:col>20</xdr:col>
      <xdr:colOff>633413</xdr:colOff>
      <xdr:row>80</xdr:row>
      <xdr:rowOff>23813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1C3E88F-2719-4831-918C-C3A3294E49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671513</xdr:colOff>
      <xdr:row>65</xdr:row>
      <xdr:rowOff>71438</xdr:rowOff>
    </xdr:from>
    <xdr:to>
      <xdr:col>22</xdr:col>
      <xdr:colOff>1300163</xdr:colOff>
      <xdr:row>80</xdr:row>
      <xdr:rowOff>71438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7180A3A-C5AA-49C4-9428-8E3AA52F24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100013</xdr:colOff>
      <xdr:row>62</xdr:row>
      <xdr:rowOff>109538</xdr:rowOff>
    </xdr:from>
    <xdr:to>
      <xdr:col>26</xdr:col>
      <xdr:colOff>728663</xdr:colOff>
      <xdr:row>77</xdr:row>
      <xdr:rowOff>80963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C0A5D3E-91B4-4D7A-997F-97042446F7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1938338</xdr:colOff>
      <xdr:row>62</xdr:row>
      <xdr:rowOff>90488</xdr:rowOff>
    </xdr:from>
    <xdr:to>
      <xdr:col>5</xdr:col>
      <xdr:colOff>595313</xdr:colOff>
      <xdr:row>77</xdr:row>
      <xdr:rowOff>61913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232D060-9A70-4150-A245-535CBB814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52</xdr:row>
      <xdr:rowOff>104775</xdr:rowOff>
    </xdr:from>
    <xdr:to>
      <xdr:col>6</xdr:col>
      <xdr:colOff>66675</xdr:colOff>
      <xdr:row>66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78DD738-BB2F-45C0-A857-E16ABF4816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2457450</xdr:colOff>
      <xdr:row>54</xdr:row>
      <xdr:rowOff>180975</xdr:rowOff>
    </xdr:from>
    <xdr:to>
      <xdr:col>9</xdr:col>
      <xdr:colOff>28575</xdr:colOff>
      <xdr:row>71</xdr:row>
      <xdr:rowOff>180975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00D575F-4ACD-4163-AA8F-A558C7FDBB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257175</xdr:colOff>
      <xdr:row>54</xdr:row>
      <xdr:rowOff>161925</xdr:rowOff>
    </xdr:from>
    <xdr:to>
      <xdr:col>13</xdr:col>
      <xdr:colOff>2390775</xdr:colOff>
      <xdr:row>69</xdr:row>
      <xdr:rowOff>47625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40E0348-7576-4732-957C-DA808CB0BB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2124075</xdr:colOff>
      <xdr:row>55</xdr:row>
      <xdr:rowOff>0</xdr:rowOff>
    </xdr:from>
    <xdr:to>
      <xdr:col>16</xdr:col>
      <xdr:colOff>1104900</xdr:colOff>
      <xdr:row>69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A4DA220-FE84-4BF3-BDB1-36B9FAF92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1419225</xdr:colOff>
      <xdr:row>53</xdr:row>
      <xdr:rowOff>42863</xdr:rowOff>
    </xdr:from>
    <xdr:to>
      <xdr:col>5</xdr:col>
      <xdr:colOff>76200</xdr:colOff>
      <xdr:row>68</xdr:row>
      <xdr:rowOff>71438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B8130D-7F60-4EFE-A8D2-F6CEAE781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1314450</xdr:colOff>
      <xdr:row>53</xdr:row>
      <xdr:rowOff>90488</xdr:rowOff>
    </xdr:from>
    <xdr:to>
      <xdr:col>9</xdr:col>
      <xdr:colOff>1943100</xdr:colOff>
      <xdr:row>68</xdr:row>
      <xdr:rowOff>119063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2401426-8D70-47E3-BF59-2BC15DED09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1171575</xdr:colOff>
      <xdr:row>53</xdr:row>
      <xdr:rowOff>71438</xdr:rowOff>
    </xdr:from>
    <xdr:to>
      <xdr:col>21</xdr:col>
      <xdr:colOff>1247775</xdr:colOff>
      <xdr:row>68</xdr:row>
      <xdr:rowOff>100013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50B0C5F-4209-4960-87D3-D7EB536C3C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38100</xdr:colOff>
      <xdr:row>53</xdr:row>
      <xdr:rowOff>52388</xdr:rowOff>
    </xdr:from>
    <xdr:to>
      <xdr:col>25</xdr:col>
      <xdr:colOff>666750</xdr:colOff>
      <xdr:row>68</xdr:row>
      <xdr:rowOff>80963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E3E2F53-1F76-46F9-936C-EDC1FD117D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26</xdr:col>
      <xdr:colOff>381000</xdr:colOff>
      <xdr:row>52</xdr:row>
      <xdr:rowOff>157163</xdr:rowOff>
    </xdr:from>
    <xdr:to>
      <xdr:col>28</xdr:col>
      <xdr:colOff>1009650</xdr:colOff>
      <xdr:row>68</xdr:row>
      <xdr:rowOff>4763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E6A9133-B96B-4522-93BF-914CFD7343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30</xdr:col>
      <xdr:colOff>1000125</xdr:colOff>
      <xdr:row>53</xdr:row>
      <xdr:rowOff>100013</xdr:rowOff>
    </xdr:from>
    <xdr:to>
      <xdr:col>32</xdr:col>
      <xdr:colOff>1647825</xdr:colOff>
      <xdr:row>68</xdr:row>
      <xdr:rowOff>128588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BF98DF2-142A-43F2-84FC-CDA3EC39F4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214313</xdr:colOff>
      <xdr:row>52</xdr:row>
      <xdr:rowOff>176213</xdr:rowOff>
    </xdr:from>
    <xdr:to>
      <xdr:col>5</xdr:col>
      <xdr:colOff>842963</xdr:colOff>
      <xdr:row>68</xdr:row>
      <xdr:rowOff>23813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6FEE7B1-BDC2-4A68-8387-DC681C8FBF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433388</xdr:colOff>
      <xdr:row>53</xdr:row>
      <xdr:rowOff>80963</xdr:rowOff>
    </xdr:from>
    <xdr:to>
      <xdr:col>7</xdr:col>
      <xdr:colOff>1062038</xdr:colOff>
      <xdr:row>68</xdr:row>
      <xdr:rowOff>109538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CED996D-0EDE-419E-8A22-FBEAC8BAF6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747713</xdr:colOff>
      <xdr:row>54</xdr:row>
      <xdr:rowOff>42863</xdr:rowOff>
    </xdr:from>
    <xdr:to>
      <xdr:col>9</xdr:col>
      <xdr:colOff>1376363</xdr:colOff>
      <xdr:row>69</xdr:row>
      <xdr:rowOff>71438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B029E8C-A95F-4D7A-86A7-7CA40AA870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785813</xdr:colOff>
      <xdr:row>54</xdr:row>
      <xdr:rowOff>138113</xdr:rowOff>
    </xdr:from>
    <xdr:to>
      <xdr:col>12</xdr:col>
      <xdr:colOff>1414463</xdr:colOff>
      <xdr:row>69</xdr:row>
      <xdr:rowOff>166688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E9B5136-6DB1-4B76-B08D-AF1BC0B145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223838</xdr:colOff>
      <xdr:row>57</xdr:row>
      <xdr:rowOff>14288</xdr:rowOff>
    </xdr:from>
    <xdr:to>
      <xdr:col>17</xdr:col>
      <xdr:colOff>23813</xdr:colOff>
      <xdr:row>72</xdr:row>
      <xdr:rowOff>42863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642E6A6-F83B-439F-B1E8-8E9F895CC7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376238</xdr:colOff>
      <xdr:row>57</xdr:row>
      <xdr:rowOff>52388</xdr:rowOff>
    </xdr:from>
    <xdr:to>
      <xdr:col>19</xdr:col>
      <xdr:colOff>1004888</xdr:colOff>
      <xdr:row>72</xdr:row>
      <xdr:rowOff>80963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72A6134-5A7D-409C-A037-34FF105A3D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316230</xdr:colOff>
      <xdr:row>51</xdr:row>
      <xdr:rowOff>133350</xdr:rowOff>
    </xdr:from>
    <xdr:to>
      <xdr:col>14</xdr:col>
      <xdr:colOff>925830</xdr:colOff>
      <xdr:row>66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3069DE6-D19B-47B7-A4AB-489D2DEF16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0.12986</cdr:x>
      <cdr:y>0.74074</cdr:y>
    </cdr:from>
    <cdr:to>
      <cdr:x>0.27153</cdr:x>
      <cdr:y>0.8206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6021950C-3822-49EF-B964-6F5945B5658C}"/>
            </a:ext>
          </a:extLst>
        </cdr:cNvPr>
        <cdr:cNvSpPr txBox="1"/>
      </cdr:nvSpPr>
      <cdr:spPr>
        <a:xfrm xmlns:a="http://schemas.openxmlformats.org/drawingml/2006/main">
          <a:off x="593725" y="2032000"/>
          <a:ext cx="647700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n=22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0.13403</cdr:x>
      <cdr:y>0.6956</cdr:y>
    </cdr:from>
    <cdr:to>
      <cdr:x>0.27569</cdr:x>
      <cdr:y>0.77546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F0D4EB07-C9AF-47FD-A005-C5B2B85D757E}"/>
            </a:ext>
          </a:extLst>
        </cdr:cNvPr>
        <cdr:cNvSpPr txBox="1"/>
      </cdr:nvSpPr>
      <cdr:spPr>
        <a:xfrm xmlns:a="http://schemas.openxmlformats.org/drawingml/2006/main">
          <a:off x="612775" y="1908175"/>
          <a:ext cx="647700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n=22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0.05813</cdr:x>
      <cdr:y>0.70139</cdr:y>
    </cdr:from>
    <cdr:to>
      <cdr:x>0.19212</cdr:x>
      <cdr:y>0.78125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97DFCB48-75C5-40BE-9C43-E639265DC4DA}"/>
            </a:ext>
          </a:extLst>
        </cdr:cNvPr>
        <cdr:cNvSpPr txBox="1"/>
      </cdr:nvSpPr>
      <cdr:spPr>
        <a:xfrm xmlns:a="http://schemas.openxmlformats.org/drawingml/2006/main">
          <a:off x="280988" y="1924050"/>
          <a:ext cx="647700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/>
            <a:t>n=22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0.18597</cdr:x>
      <cdr:y>0.70671</cdr:y>
    </cdr:from>
    <cdr:to>
      <cdr:x>0.31202</cdr:x>
      <cdr:y>0.77578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F0D4EB07-C9AF-47FD-A005-C5B2B85D757E}"/>
            </a:ext>
          </a:extLst>
        </cdr:cNvPr>
        <cdr:cNvSpPr txBox="1"/>
      </cdr:nvSpPr>
      <cdr:spPr>
        <a:xfrm xmlns:a="http://schemas.openxmlformats.org/drawingml/2006/main">
          <a:off x="955675" y="2241550"/>
          <a:ext cx="647700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n=22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0.13611</cdr:x>
      <cdr:y>0.69213</cdr:y>
    </cdr:from>
    <cdr:to>
      <cdr:x>0.27778</cdr:x>
      <cdr:y>0.77199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CABB4542-A3D0-4E1C-BEDE-9792B44F8165}"/>
            </a:ext>
          </a:extLst>
        </cdr:cNvPr>
        <cdr:cNvSpPr txBox="1"/>
      </cdr:nvSpPr>
      <cdr:spPr>
        <a:xfrm xmlns:a="http://schemas.openxmlformats.org/drawingml/2006/main">
          <a:off x="622300" y="1898650"/>
          <a:ext cx="647700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n=22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0.13438</cdr:x>
      <cdr:y>0.69444</cdr:y>
    </cdr:from>
    <cdr:to>
      <cdr:x>0.24688</cdr:x>
      <cdr:y>0.80556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CD7B17DD-9380-4535-B934-3D6E725082FA}"/>
            </a:ext>
          </a:extLst>
        </cdr:cNvPr>
        <cdr:cNvSpPr txBox="1"/>
      </cdr:nvSpPr>
      <cdr:spPr>
        <a:xfrm xmlns:a="http://schemas.openxmlformats.org/drawingml/2006/main">
          <a:off x="614363" y="1905000"/>
          <a:ext cx="514350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/>
            <a:t>n=22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0.14479</cdr:x>
      <cdr:y>0.60764</cdr:y>
    </cdr:from>
    <cdr:to>
      <cdr:x>0.29896</cdr:x>
      <cdr:y>0.76389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02161096-E1A6-444C-9732-04FEC720612A}"/>
            </a:ext>
          </a:extLst>
        </cdr:cNvPr>
        <cdr:cNvSpPr txBox="1"/>
      </cdr:nvSpPr>
      <cdr:spPr>
        <a:xfrm xmlns:a="http://schemas.openxmlformats.org/drawingml/2006/main">
          <a:off x="661987" y="1666875"/>
          <a:ext cx="704850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/>
            <a:t>n=</a:t>
          </a:r>
          <a:r>
            <a:rPr lang="es-CO" sz="1100" baseline="0"/>
            <a:t> 22</a:t>
          </a:r>
          <a:endParaRPr lang="es-CO" sz="11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1500188</xdr:colOff>
      <xdr:row>56</xdr:row>
      <xdr:rowOff>23813</xdr:rowOff>
    </xdr:from>
    <xdr:to>
      <xdr:col>22</xdr:col>
      <xdr:colOff>652463</xdr:colOff>
      <xdr:row>71</xdr:row>
      <xdr:rowOff>52388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84ACC7A-AB6C-4C6D-AF05-81CA60515C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147638</xdr:colOff>
      <xdr:row>57</xdr:row>
      <xdr:rowOff>23813</xdr:rowOff>
    </xdr:from>
    <xdr:to>
      <xdr:col>25</xdr:col>
      <xdr:colOff>433388</xdr:colOff>
      <xdr:row>72</xdr:row>
      <xdr:rowOff>52388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DD4AFDD-E50F-45EF-84B4-70C82E160A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509588</xdr:colOff>
      <xdr:row>57</xdr:row>
      <xdr:rowOff>4763</xdr:rowOff>
    </xdr:from>
    <xdr:to>
      <xdr:col>28</xdr:col>
      <xdr:colOff>795338</xdr:colOff>
      <xdr:row>72</xdr:row>
      <xdr:rowOff>33338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53EE130-1CAE-4720-809A-AEC95D7AA2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166688</xdr:colOff>
      <xdr:row>56</xdr:row>
      <xdr:rowOff>119063</xdr:rowOff>
    </xdr:from>
    <xdr:to>
      <xdr:col>34</xdr:col>
      <xdr:colOff>909638</xdr:colOff>
      <xdr:row>71</xdr:row>
      <xdr:rowOff>147638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E8F6C67-8702-4938-A710-93D2D51075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38</xdr:col>
      <xdr:colOff>195263</xdr:colOff>
      <xdr:row>55</xdr:row>
      <xdr:rowOff>100013</xdr:rowOff>
    </xdr:from>
    <xdr:to>
      <xdr:col>41</xdr:col>
      <xdr:colOff>481013</xdr:colOff>
      <xdr:row>70</xdr:row>
      <xdr:rowOff>128588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3200471-9F18-427C-81EE-D184A1AECA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44</xdr:col>
      <xdr:colOff>23813</xdr:colOff>
      <xdr:row>56</xdr:row>
      <xdr:rowOff>128588</xdr:rowOff>
    </xdr:from>
    <xdr:to>
      <xdr:col>46</xdr:col>
      <xdr:colOff>542925</xdr:colOff>
      <xdr:row>78</xdr:row>
      <xdr:rowOff>76200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8F1BF209-D633-44A6-B4D6-7ED1BDD59A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54</xdr:col>
      <xdr:colOff>309562</xdr:colOff>
      <xdr:row>56</xdr:row>
      <xdr:rowOff>90488</xdr:rowOff>
    </xdr:from>
    <xdr:to>
      <xdr:col>57</xdr:col>
      <xdr:colOff>819149</xdr:colOff>
      <xdr:row>71</xdr:row>
      <xdr:rowOff>119063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62F1E46B-14E0-4EA0-8AE0-B485B04A58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60</xdr:col>
      <xdr:colOff>719138</xdr:colOff>
      <xdr:row>55</xdr:row>
      <xdr:rowOff>147638</xdr:rowOff>
    </xdr:from>
    <xdr:to>
      <xdr:col>63</xdr:col>
      <xdr:colOff>1004888</xdr:colOff>
      <xdr:row>70</xdr:row>
      <xdr:rowOff>176213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91CC0A8-2DB3-42A1-9132-D2DE0FBCEE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65</xdr:col>
      <xdr:colOff>881063</xdr:colOff>
      <xdr:row>56</xdr:row>
      <xdr:rowOff>166688</xdr:rowOff>
    </xdr:from>
    <xdr:to>
      <xdr:col>68</xdr:col>
      <xdr:colOff>1166813</xdr:colOff>
      <xdr:row>72</xdr:row>
      <xdr:rowOff>14288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6EB85127-6D65-4157-866D-40D1022E05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69</xdr:col>
      <xdr:colOff>842963</xdr:colOff>
      <xdr:row>57</xdr:row>
      <xdr:rowOff>138113</xdr:rowOff>
    </xdr:from>
    <xdr:to>
      <xdr:col>72</xdr:col>
      <xdr:colOff>1128713</xdr:colOff>
      <xdr:row>72</xdr:row>
      <xdr:rowOff>166688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8339D4CD-C0AE-4569-9D2A-5AC2299610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87</xdr:col>
      <xdr:colOff>795338</xdr:colOff>
      <xdr:row>56</xdr:row>
      <xdr:rowOff>14288</xdr:rowOff>
    </xdr:from>
    <xdr:to>
      <xdr:col>90</xdr:col>
      <xdr:colOff>1081088</xdr:colOff>
      <xdr:row>71</xdr:row>
      <xdr:rowOff>42863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F4CC749C-992D-45AE-90E5-93DEAF5A3A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461963</xdr:colOff>
      <xdr:row>55</xdr:row>
      <xdr:rowOff>33338</xdr:rowOff>
    </xdr:from>
    <xdr:to>
      <xdr:col>10</xdr:col>
      <xdr:colOff>747713</xdr:colOff>
      <xdr:row>70</xdr:row>
      <xdr:rowOff>61913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AF26C80-0087-4B1F-9D1D-8CE2E4AD5D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B904F-CB08-466C-8DC0-386A06E2A973}">
  <sheetPr filterMode="1"/>
  <dimension ref="A1:BM52"/>
  <sheetViews>
    <sheetView zoomScale="70" zoomScaleNormal="70" workbookViewId="0">
      <pane xSplit="2" ySplit="3" topLeftCell="C21" activePane="bottomRight" state="frozen"/>
      <selection pane="topRight" activeCell="C1" sqref="C1"/>
      <selection pane="bottomLeft" activeCell="A4" sqref="A4"/>
      <selection pane="bottomRight" activeCell="D53" sqref="D53"/>
    </sheetView>
  </sheetViews>
  <sheetFormatPr baseColWidth="10" defaultColWidth="28.77734375" defaultRowHeight="14.4" x14ac:dyDescent="0.3"/>
  <cols>
    <col min="1" max="1" width="13.21875" customWidth="1"/>
    <col min="2" max="2" width="36.33203125" bestFit="1" customWidth="1"/>
    <col min="3" max="3" width="17.88671875" bestFit="1" customWidth="1"/>
    <col min="4" max="4" width="12.109375" bestFit="1" customWidth="1"/>
    <col min="5" max="5" width="12" bestFit="1" customWidth="1"/>
    <col min="6" max="6" width="17.6640625" bestFit="1" customWidth="1"/>
    <col min="7" max="7" width="7.88671875" bestFit="1" customWidth="1"/>
    <col min="8" max="8" width="9.5546875" style="4" bestFit="1" customWidth="1"/>
    <col min="9" max="9" width="20.6640625" bestFit="1" customWidth="1"/>
    <col min="10" max="10" width="14.44140625" bestFit="1" customWidth="1"/>
    <col min="11" max="11" width="14.33203125" bestFit="1" customWidth="1"/>
    <col min="12" max="12" width="17.33203125" bestFit="1" customWidth="1"/>
    <col min="13" max="13" width="22.33203125" bestFit="1" customWidth="1"/>
    <col min="14" max="14" width="26" bestFit="1" customWidth="1"/>
    <col min="15" max="15" width="26" customWidth="1"/>
    <col min="16" max="16" width="12" customWidth="1"/>
    <col min="37" max="37" width="31.109375" bestFit="1" customWidth="1"/>
    <col min="38" max="38" width="30.33203125" bestFit="1" customWidth="1"/>
    <col min="39" max="39" width="44.21875" bestFit="1" customWidth="1"/>
    <col min="40" max="40" width="44.21875" customWidth="1"/>
    <col min="41" max="43" width="39.6640625" bestFit="1" customWidth="1"/>
    <col min="44" max="44" width="35.5546875" bestFit="1" customWidth="1"/>
    <col min="45" max="46" width="35.6640625" bestFit="1" customWidth="1"/>
    <col min="47" max="47" width="40.5546875" bestFit="1" customWidth="1"/>
    <col min="48" max="48" width="33.5546875" bestFit="1" customWidth="1"/>
    <col min="49" max="49" width="33.5546875" customWidth="1"/>
  </cols>
  <sheetData>
    <row r="1" spans="1:65" s="34" customFormat="1" ht="48.6" customHeight="1" x14ac:dyDescent="0.3">
      <c r="A1" s="93" t="s">
        <v>0</v>
      </c>
      <c r="B1" s="93" t="s">
        <v>1</v>
      </c>
      <c r="C1" s="22" t="s">
        <v>497</v>
      </c>
      <c r="D1" s="22" t="s">
        <v>498</v>
      </c>
      <c r="E1" s="22" t="s">
        <v>499</v>
      </c>
      <c r="F1" s="22" t="s">
        <v>2</v>
      </c>
      <c r="G1" s="22" t="s">
        <v>3</v>
      </c>
      <c r="H1" s="23" t="s">
        <v>4</v>
      </c>
      <c r="I1" s="22" t="s">
        <v>500</v>
      </c>
      <c r="J1" s="22" t="s">
        <v>501</v>
      </c>
      <c r="K1" s="22" t="s">
        <v>502</v>
      </c>
      <c r="L1" s="22" t="s">
        <v>5</v>
      </c>
      <c r="M1" s="22" t="s">
        <v>503</v>
      </c>
      <c r="N1" s="22" t="s">
        <v>504</v>
      </c>
      <c r="O1" s="22" t="s">
        <v>756</v>
      </c>
      <c r="P1" s="22" t="s">
        <v>508</v>
      </c>
      <c r="Q1" s="24" t="s">
        <v>7</v>
      </c>
      <c r="R1" s="24" t="s">
        <v>8</v>
      </c>
      <c r="S1" s="24" t="s">
        <v>14</v>
      </c>
      <c r="T1" s="24" t="s">
        <v>9</v>
      </c>
      <c r="U1" s="24" t="s">
        <v>10</v>
      </c>
      <c r="V1" s="53" t="s">
        <v>11</v>
      </c>
      <c r="W1" s="53" t="s">
        <v>12</v>
      </c>
      <c r="X1" s="53" t="s">
        <v>13</v>
      </c>
      <c r="Y1" s="153" t="s">
        <v>15</v>
      </c>
      <c r="Z1" s="153" t="s">
        <v>16</v>
      </c>
      <c r="AA1" s="153" t="s">
        <v>17</v>
      </c>
      <c r="AB1" s="153" t="s">
        <v>18</v>
      </c>
      <c r="AC1" s="153" t="s">
        <v>19</v>
      </c>
      <c r="AD1" s="24" t="s">
        <v>20</v>
      </c>
      <c r="AE1" s="24" t="s">
        <v>70</v>
      </c>
      <c r="AF1" s="24" t="s">
        <v>71</v>
      </c>
      <c r="AG1" s="24" t="s">
        <v>72</v>
      </c>
      <c r="AH1" s="24" t="s">
        <v>73</v>
      </c>
      <c r="AI1" s="25" t="s">
        <v>74</v>
      </c>
      <c r="AJ1" s="25" t="s">
        <v>75</v>
      </c>
      <c r="AK1" s="6" t="s">
        <v>76</v>
      </c>
      <c r="AL1" s="6" t="s">
        <v>77</v>
      </c>
      <c r="AM1" s="6" t="s">
        <v>78</v>
      </c>
      <c r="AN1" s="6" t="s">
        <v>6</v>
      </c>
      <c r="AO1" s="24" t="s">
        <v>79</v>
      </c>
      <c r="AP1" s="24" t="s">
        <v>80</v>
      </c>
      <c r="AQ1" s="24" t="s">
        <v>81</v>
      </c>
      <c r="AR1" s="24" t="s">
        <v>82</v>
      </c>
      <c r="AS1" s="24" t="s">
        <v>83</v>
      </c>
      <c r="AT1" s="24" t="s">
        <v>84</v>
      </c>
      <c r="AU1" s="24" t="s">
        <v>85</v>
      </c>
      <c r="AV1" s="24" t="s">
        <v>86</v>
      </c>
      <c r="AW1" s="24" t="s">
        <v>505</v>
      </c>
      <c r="AX1" s="25" t="s">
        <v>87</v>
      </c>
      <c r="AY1" s="25" t="s">
        <v>88</v>
      </c>
      <c r="AZ1" s="25" t="s">
        <v>89</v>
      </c>
      <c r="BA1" s="25" t="s">
        <v>506</v>
      </c>
      <c r="BB1" s="24" t="s">
        <v>90</v>
      </c>
      <c r="BC1" s="24" t="s">
        <v>91</v>
      </c>
      <c r="BD1" s="26" t="s">
        <v>92</v>
      </c>
      <c r="BE1" s="26" t="s">
        <v>93</v>
      </c>
      <c r="BF1" s="26" t="s">
        <v>94</v>
      </c>
      <c r="BG1" s="26" t="s">
        <v>95</v>
      </c>
      <c r="BH1" s="26" t="s">
        <v>96</v>
      </c>
      <c r="BI1" s="26" t="s">
        <v>97</v>
      </c>
      <c r="BJ1" s="26" t="s">
        <v>98</v>
      </c>
      <c r="BK1" s="27" t="s">
        <v>99</v>
      </c>
      <c r="BL1" s="27" t="s">
        <v>100</v>
      </c>
      <c r="BM1" s="27" t="s">
        <v>101</v>
      </c>
    </row>
    <row r="2" spans="1:65" s="11" customFormat="1" hidden="1" x14ac:dyDescent="0.3">
      <c r="A2" s="28">
        <v>1</v>
      </c>
      <c r="B2" s="28" t="s">
        <v>24</v>
      </c>
      <c r="C2" s="29">
        <v>2</v>
      </c>
      <c r="D2" s="29"/>
      <c r="E2" s="29"/>
      <c r="F2" s="29"/>
      <c r="G2" s="30">
        <v>0.5</v>
      </c>
      <c r="H2" s="30">
        <f>SUM(C2:G2)</f>
        <v>2.5</v>
      </c>
      <c r="I2" s="29">
        <v>7.0000000000000007E-2</v>
      </c>
      <c r="J2" s="29"/>
      <c r="K2" s="29"/>
      <c r="L2" s="29"/>
      <c r="M2" s="29">
        <v>0.05</v>
      </c>
      <c r="N2" s="29"/>
      <c r="O2" s="29">
        <f>SUM(I2:N2)</f>
        <v>0.12000000000000001</v>
      </c>
      <c r="P2" s="31">
        <f>SUM(C2:N2)</f>
        <v>5.12</v>
      </c>
      <c r="Q2" s="29" t="s">
        <v>25</v>
      </c>
      <c r="R2" s="32"/>
      <c r="S2" s="29"/>
      <c r="T2" s="29"/>
      <c r="U2" s="29"/>
      <c r="V2" s="29" t="s">
        <v>25</v>
      </c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 t="s">
        <v>25</v>
      </c>
      <c r="AJ2" s="29"/>
      <c r="AK2" s="29">
        <v>0.64</v>
      </c>
      <c r="AL2" s="29">
        <v>3</v>
      </c>
      <c r="AM2" s="29"/>
      <c r="AN2" s="29">
        <f>SUM(AK2:AM2)</f>
        <v>3.64</v>
      </c>
      <c r="AO2" s="29">
        <v>0.32</v>
      </c>
      <c r="AP2" s="29">
        <v>0.32</v>
      </c>
      <c r="AQ2" s="29">
        <v>0.32</v>
      </c>
      <c r="AR2" s="29">
        <v>0.32</v>
      </c>
      <c r="AS2" s="29"/>
      <c r="AT2" s="33">
        <v>0.32</v>
      </c>
      <c r="AU2" s="29"/>
      <c r="AV2" s="29"/>
      <c r="AW2" s="29">
        <f>SUM(AO2:AV2)</f>
        <v>1.6</v>
      </c>
      <c r="AX2" s="29"/>
      <c r="AY2" s="29"/>
      <c r="AZ2" s="29">
        <v>3</v>
      </c>
      <c r="BA2" s="29">
        <f>SUM(AX2:AZ2)</f>
        <v>3</v>
      </c>
      <c r="BB2" s="29"/>
      <c r="BC2" s="29" t="s">
        <v>25</v>
      </c>
      <c r="BD2" s="29"/>
      <c r="BE2" s="29"/>
      <c r="BF2" s="29"/>
      <c r="BG2" s="29"/>
      <c r="BH2" s="29"/>
      <c r="BI2" s="29"/>
      <c r="BJ2" s="29"/>
      <c r="BK2" s="29"/>
      <c r="BL2" s="29" t="s">
        <v>25</v>
      </c>
      <c r="BM2" s="29"/>
    </row>
    <row r="3" spans="1:65" s="11" customFormat="1" hidden="1" x14ac:dyDescent="0.3">
      <c r="A3" s="12">
        <v>2</v>
      </c>
      <c r="B3" s="12" t="s">
        <v>26</v>
      </c>
      <c r="C3" s="8">
        <v>2</v>
      </c>
      <c r="D3" s="8"/>
      <c r="E3" s="8"/>
      <c r="F3" s="8"/>
      <c r="G3" s="8">
        <v>0.5</v>
      </c>
      <c r="H3" s="9">
        <f t="shared" ref="H3:H47" si="0">SUM(C3:G3)</f>
        <v>2.5</v>
      </c>
      <c r="I3" s="8">
        <v>12</v>
      </c>
      <c r="J3" s="8"/>
      <c r="K3" s="8"/>
      <c r="L3" s="8"/>
      <c r="M3" s="8"/>
      <c r="N3" s="8"/>
      <c r="O3" s="29">
        <f>SUM(I3:N3)</f>
        <v>12</v>
      </c>
      <c r="P3" s="10">
        <f t="shared" ref="P3:P7" si="1">SUM(C3:N3)</f>
        <v>17</v>
      </c>
      <c r="Q3" s="8" t="s">
        <v>25</v>
      </c>
      <c r="R3" s="13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 t="s">
        <v>25</v>
      </c>
      <c r="AJ3" s="8"/>
      <c r="AK3" s="8">
        <v>0.28000000000000003</v>
      </c>
      <c r="AL3" s="8">
        <v>5</v>
      </c>
      <c r="AM3" s="8"/>
      <c r="AN3" s="29">
        <f t="shared" ref="AN3:AN47" si="2">SUM(AK3:AM3)</f>
        <v>5.28</v>
      </c>
      <c r="AO3" s="8">
        <v>0.32</v>
      </c>
      <c r="AP3" s="8">
        <v>0.32</v>
      </c>
      <c r="AQ3" s="8">
        <v>0.32</v>
      </c>
      <c r="AR3" s="8">
        <v>0.32</v>
      </c>
      <c r="AS3" s="8"/>
      <c r="AT3" s="8"/>
      <c r="AU3" s="8"/>
      <c r="AV3" s="8"/>
      <c r="AW3" s="29">
        <f t="shared" ref="AW3:AW46" si="3">SUM(AO3:AV3)</f>
        <v>1.28</v>
      </c>
      <c r="AX3" s="8"/>
      <c r="AY3" s="8"/>
      <c r="AZ3" s="8">
        <v>12</v>
      </c>
      <c r="BA3" s="29">
        <f t="shared" ref="BA3:BA47" si="4">SUM(AX3:AZ3)</f>
        <v>12</v>
      </c>
      <c r="BB3" s="8"/>
      <c r="BC3" s="8" t="s">
        <v>25</v>
      </c>
      <c r="BD3" s="8"/>
      <c r="BE3" s="8"/>
      <c r="BF3" s="8"/>
      <c r="BG3" s="8"/>
      <c r="BH3" s="8"/>
      <c r="BI3" s="8"/>
      <c r="BJ3" s="8"/>
      <c r="BK3" s="8"/>
      <c r="BL3" s="8" t="s">
        <v>25</v>
      </c>
      <c r="BM3" s="8"/>
    </row>
    <row r="4" spans="1:65" s="11" customFormat="1" x14ac:dyDescent="0.3">
      <c r="A4" s="12">
        <v>3</v>
      </c>
      <c r="B4" s="12" t="s">
        <v>27</v>
      </c>
      <c r="C4" s="8">
        <v>2</v>
      </c>
      <c r="D4" s="8">
        <v>1</v>
      </c>
      <c r="E4" s="8"/>
      <c r="F4" s="8"/>
      <c r="G4" s="8">
        <v>0.5</v>
      </c>
      <c r="H4" s="9">
        <f t="shared" si="0"/>
        <v>3.5</v>
      </c>
      <c r="I4" s="8">
        <v>12</v>
      </c>
      <c r="J4" s="8"/>
      <c r="K4" s="8"/>
      <c r="L4" s="8"/>
      <c r="M4" s="8"/>
      <c r="N4" s="8"/>
      <c r="O4" s="29">
        <f>SUM(I4:N4)</f>
        <v>12</v>
      </c>
      <c r="P4" s="10">
        <f>SUM(C4:N4)</f>
        <v>19</v>
      </c>
      <c r="Q4" s="8" t="s">
        <v>25</v>
      </c>
      <c r="R4" s="14"/>
      <c r="S4" s="8"/>
      <c r="T4" s="8"/>
      <c r="U4" s="8"/>
      <c r="V4" s="8" t="s">
        <v>25</v>
      </c>
      <c r="W4" s="8"/>
      <c r="X4" s="8"/>
      <c r="Y4" s="8" t="s">
        <v>25</v>
      </c>
      <c r="Z4" s="8"/>
      <c r="AA4" s="8"/>
      <c r="AB4" s="8"/>
      <c r="AC4" s="8"/>
      <c r="AD4" s="8" t="s">
        <v>25</v>
      </c>
      <c r="AE4" s="8"/>
      <c r="AF4" s="8"/>
      <c r="AG4" s="8"/>
      <c r="AH4" s="8"/>
      <c r="AI4" s="8" t="s">
        <v>25</v>
      </c>
      <c r="AJ4" s="8"/>
      <c r="AK4" s="8">
        <v>0.64</v>
      </c>
      <c r="AL4" s="8">
        <v>3</v>
      </c>
      <c r="AM4" s="8"/>
      <c r="AN4" s="29">
        <f t="shared" si="2"/>
        <v>3.64</v>
      </c>
      <c r="AO4" s="8">
        <v>0.32</v>
      </c>
      <c r="AP4" s="8">
        <v>0.32</v>
      </c>
      <c r="AQ4" s="8">
        <v>0.32</v>
      </c>
      <c r="AR4" s="8">
        <v>0.32</v>
      </c>
      <c r="AS4" s="8"/>
      <c r="AT4" s="8"/>
      <c r="AU4" s="8"/>
      <c r="AV4" s="8"/>
      <c r="AW4" s="29">
        <f t="shared" si="3"/>
        <v>1.28</v>
      </c>
      <c r="AX4" s="8"/>
      <c r="AY4" s="8"/>
      <c r="AZ4" s="8">
        <v>14</v>
      </c>
      <c r="BA4" s="29">
        <f t="shared" si="4"/>
        <v>14</v>
      </c>
      <c r="BB4" s="8"/>
      <c r="BC4" s="8" t="s">
        <v>25</v>
      </c>
      <c r="BD4" s="8"/>
      <c r="BE4" s="8"/>
      <c r="BF4" s="8"/>
      <c r="BG4" s="8"/>
      <c r="BH4" s="8"/>
      <c r="BI4" s="8"/>
      <c r="BJ4" s="8"/>
      <c r="BK4" s="8"/>
      <c r="BL4" s="8" t="s">
        <v>25</v>
      </c>
      <c r="BM4" s="8"/>
    </row>
    <row r="5" spans="1:65" s="11" customFormat="1" hidden="1" x14ac:dyDescent="0.3">
      <c r="A5" s="12">
        <v>4</v>
      </c>
      <c r="B5" s="12" t="s">
        <v>28</v>
      </c>
      <c r="C5" s="8">
        <v>2</v>
      </c>
      <c r="D5" s="8"/>
      <c r="E5" s="8"/>
      <c r="F5" s="8"/>
      <c r="G5" s="8">
        <v>0.25</v>
      </c>
      <c r="H5" s="9">
        <f t="shared" si="0"/>
        <v>2.25</v>
      </c>
      <c r="I5" s="8">
        <v>12</v>
      </c>
      <c r="J5" s="8"/>
      <c r="K5" s="8"/>
      <c r="L5" s="8"/>
      <c r="M5" s="8">
        <v>1</v>
      </c>
      <c r="N5" s="8"/>
      <c r="O5" s="29">
        <f t="shared" ref="O5:O47" si="5">SUM(I5:N5)</f>
        <v>13</v>
      </c>
      <c r="P5" s="10">
        <f t="shared" si="1"/>
        <v>17.5</v>
      </c>
      <c r="Q5" s="8" t="s">
        <v>25</v>
      </c>
      <c r="R5" s="13"/>
      <c r="S5" s="8"/>
      <c r="T5" s="8"/>
      <c r="U5" s="8"/>
      <c r="V5" s="8" t="s">
        <v>25</v>
      </c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 t="s">
        <v>25</v>
      </c>
      <c r="AJ5" s="8"/>
      <c r="AK5" s="8">
        <v>1</v>
      </c>
      <c r="AL5" s="8"/>
      <c r="AM5" s="8"/>
      <c r="AN5" s="29">
        <f t="shared" si="2"/>
        <v>1</v>
      </c>
      <c r="AO5" s="8"/>
      <c r="AP5" s="8"/>
      <c r="AQ5" s="8"/>
      <c r="AR5" s="8"/>
      <c r="AS5" s="8">
        <v>1.92</v>
      </c>
      <c r="AT5" s="8"/>
      <c r="AU5" s="8"/>
      <c r="AV5" s="8"/>
      <c r="AW5" s="29">
        <f t="shared" si="3"/>
        <v>1.92</v>
      </c>
      <c r="AX5" s="8"/>
      <c r="AY5" s="8"/>
      <c r="AZ5" s="8">
        <v>4</v>
      </c>
      <c r="BA5" s="29">
        <f t="shared" si="4"/>
        <v>4</v>
      </c>
      <c r="BB5" s="8" t="s">
        <v>25</v>
      </c>
      <c r="BC5" s="8"/>
      <c r="BD5" s="8">
        <v>1</v>
      </c>
      <c r="BE5" s="8"/>
      <c r="BF5" s="8"/>
      <c r="BG5" s="8"/>
      <c r="BH5" s="8"/>
      <c r="BI5" s="8" t="s">
        <v>25</v>
      </c>
      <c r="BJ5" s="8"/>
      <c r="BK5" s="8"/>
      <c r="BL5" s="8" t="s">
        <v>25</v>
      </c>
      <c r="BM5" s="8"/>
    </row>
    <row r="6" spans="1:65" s="11" customFormat="1" hidden="1" x14ac:dyDescent="0.3">
      <c r="A6" s="12">
        <v>5</v>
      </c>
      <c r="B6" s="12" t="s">
        <v>29</v>
      </c>
      <c r="C6" s="8">
        <v>4.4800000000000004</v>
      </c>
      <c r="D6" s="8"/>
      <c r="E6" s="8"/>
      <c r="F6" s="8"/>
      <c r="G6" s="8">
        <v>0.25</v>
      </c>
      <c r="H6" s="9">
        <f t="shared" si="0"/>
        <v>4.7300000000000004</v>
      </c>
      <c r="I6" s="8"/>
      <c r="J6" s="8"/>
      <c r="K6" s="8"/>
      <c r="L6" s="8"/>
      <c r="M6" s="8">
        <v>0.32</v>
      </c>
      <c r="N6" s="8"/>
      <c r="O6" s="29">
        <f t="shared" si="5"/>
        <v>0.32</v>
      </c>
      <c r="P6" s="10">
        <f t="shared" si="1"/>
        <v>9.7800000000000011</v>
      </c>
      <c r="Q6" s="8" t="s">
        <v>25</v>
      </c>
      <c r="R6" s="13"/>
      <c r="S6" s="8"/>
      <c r="T6" s="8"/>
      <c r="U6" s="8"/>
      <c r="V6" s="8" t="s">
        <v>25</v>
      </c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 t="s">
        <v>25</v>
      </c>
      <c r="AJ6" s="8"/>
      <c r="AK6" s="8">
        <v>1</v>
      </c>
      <c r="AL6" s="8">
        <v>1</v>
      </c>
      <c r="AM6" s="8"/>
      <c r="AN6" s="29">
        <f t="shared" si="2"/>
        <v>2</v>
      </c>
      <c r="AO6" s="8"/>
      <c r="AP6" s="8"/>
      <c r="AQ6" s="8"/>
      <c r="AR6" s="8"/>
      <c r="AS6" s="8"/>
      <c r="AT6" s="8"/>
      <c r="AU6" s="8"/>
      <c r="AV6" s="8"/>
      <c r="AW6" s="29">
        <f t="shared" si="3"/>
        <v>0</v>
      </c>
      <c r="AX6" s="8"/>
      <c r="AY6" s="8"/>
      <c r="AZ6" s="8">
        <v>10</v>
      </c>
      <c r="BA6" s="29">
        <f t="shared" si="4"/>
        <v>10</v>
      </c>
      <c r="BB6" s="8" t="s">
        <v>25</v>
      </c>
      <c r="BC6" s="8"/>
      <c r="BD6" s="8">
        <v>1</v>
      </c>
      <c r="BE6" s="8" t="s">
        <v>25</v>
      </c>
      <c r="BF6" s="8"/>
      <c r="BG6" s="8" t="s">
        <v>25</v>
      </c>
      <c r="BH6" s="8"/>
      <c r="BI6" s="8" t="s">
        <v>25</v>
      </c>
      <c r="BJ6" s="8"/>
      <c r="BK6" s="8" t="s">
        <v>25</v>
      </c>
      <c r="BL6" s="8"/>
      <c r="BM6" s="8">
        <v>1.92</v>
      </c>
    </row>
    <row r="7" spans="1:65" s="2" customFormat="1" hidden="1" x14ac:dyDescent="0.3">
      <c r="A7" s="12">
        <v>6</v>
      </c>
      <c r="B7" s="15" t="s">
        <v>30</v>
      </c>
      <c r="C7" s="10">
        <v>80</v>
      </c>
      <c r="D7" s="10"/>
      <c r="E7" s="10"/>
      <c r="F7" s="10"/>
      <c r="G7" s="10"/>
      <c r="H7" s="9">
        <f t="shared" si="0"/>
        <v>80</v>
      </c>
      <c r="I7" s="10">
        <v>60</v>
      </c>
      <c r="J7" s="10">
        <v>80</v>
      </c>
      <c r="K7" s="10"/>
      <c r="L7" s="10">
        <v>3</v>
      </c>
      <c r="M7" s="10">
        <v>3</v>
      </c>
      <c r="N7" s="10"/>
      <c r="O7" s="29">
        <f t="shared" si="5"/>
        <v>146</v>
      </c>
      <c r="P7" s="10">
        <f t="shared" si="1"/>
        <v>306</v>
      </c>
      <c r="Q7" s="10" t="s">
        <v>25</v>
      </c>
      <c r="R7" s="13"/>
      <c r="S7" s="10"/>
      <c r="T7" s="10"/>
      <c r="U7" s="10"/>
      <c r="V7" s="10" t="s">
        <v>25</v>
      </c>
      <c r="W7" s="10"/>
      <c r="X7" s="10"/>
      <c r="Y7" s="10" t="s">
        <v>25</v>
      </c>
      <c r="Z7" s="10"/>
      <c r="AA7" s="10"/>
      <c r="AB7" s="10"/>
      <c r="AC7" s="10"/>
      <c r="AD7" s="10" t="s">
        <v>25</v>
      </c>
      <c r="AE7" s="10"/>
      <c r="AF7" s="10"/>
      <c r="AG7" s="10"/>
      <c r="AH7" s="10"/>
      <c r="AI7" s="10" t="s">
        <v>25</v>
      </c>
      <c r="AJ7" s="10"/>
      <c r="AK7" s="10"/>
      <c r="AL7" s="10">
        <v>4</v>
      </c>
      <c r="AM7" s="10"/>
      <c r="AN7" s="29">
        <f t="shared" si="2"/>
        <v>4</v>
      </c>
      <c r="AO7" s="10">
        <v>50</v>
      </c>
      <c r="AP7" s="10">
        <v>10</v>
      </c>
      <c r="AQ7" s="10">
        <v>5</v>
      </c>
      <c r="AR7" s="10">
        <v>10</v>
      </c>
      <c r="AS7" s="10"/>
      <c r="AT7" s="10">
        <v>5</v>
      </c>
      <c r="AU7" s="10"/>
      <c r="AV7" s="10"/>
      <c r="AW7" s="29">
        <f t="shared" si="3"/>
        <v>80</v>
      </c>
      <c r="AX7" s="10">
        <v>135.6</v>
      </c>
      <c r="AY7" s="10">
        <v>45.2</v>
      </c>
      <c r="AZ7" s="10">
        <v>45.2</v>
      </c>
      <c r="BA7" s="29">
        <f t="shared" si="4"/>
        <v>226</v>
      </c>
      <c r="BB7" s="10" t="s">
        <v>25</v>
      </c>
      <c r="BC7" s="10"/>
      <c r="BD7" s="10"/>
      <c r="BE7" s="10"/>
      <c r="BF7" s="10"/>
      <c r="BG7" s="10"/>
      <c r="BH7" s="10"/>
      <c r="BI7" s="10"/>
      <c r="BJ7" s="10"/>
      <c r="BK7" s="10" t="s">
        <v>25</v>
      </c>
      <c r="BL7" s="10"/>
      <c r="BM7" s="10">
        <v>20</v>
      </c>
    </row>
    <row r="8" spans="1:65" s="2" customFormat="1" hidden="1" x14ac:dyDescent="0.3">
      <c r="A8" s="12">
        <v>7</v>
      </c>
      <c r="B8" s="12" t="s">
        <v>31</v>
      </c>
      <c r="C8" s="10">
        <v>7</v>
      </c>
      <c r="D8" s="10"/>
      <c r="E8" s="10"/>
      <c r="F8" s="10"/>
      <c r="G8" s="10">
        <v>0.5</v>
      </c>
      <c r="H8" s="9">
        <f t="shared" si="0"/>
        <v>7.5</v>
      </c>
      <c r="I8" s="10">
        <v>12</v>
      </c>
      <c r="J8" s="10">
        <v>10</v>
      </c>
      <c r="K8" s="10"/>
      <c r="L8" s="10">
        <v>5</v>
      </c>
      <c r="M8" s="10"/>
      <c r="N8" s="10"/>
      <c r="O8" s="29">
        <f t="shared" si="5"/>
        <v>27</v>
      </c>
      <c r="P8" s="10">
        <v>34.5</v>
      </c>
      <c r="Q8" s="10" t="s">
        <v>25</v>
      </c>
      <c r="R8" s="13"/>
      <c r="S8" s="10"/>
      <c r="T8" s="10"/>
      <c r="U8" s="10"/>
      <c r="V8" s="10"/>
      <c r="W8" s="10"/>
      <c r="X8" s="10" t="s">
        <v>32</v>
      </c>
      <c r="Y8" s="10" t="s">
        <v>25</v>
      </c>
      <c r="Z8" s="10"/>
      <c r="AA8" s="10"/>
      <c r="AB8" s="10"/>
      <c r="AC8" s="10"/>
      <c r="AD8" s="10"/>
      <c r="AE8" s="10"/>
      <c r="AF8" s="10"/>
      <c r="AG8" s="10"/>
      <c r="AH8" s="10"/>
      <c r="AI8" s="10" t="s">
        <v>25</v>
      </c>
      <c r="AJ8" s="10"/>
      <c r="AK8" s="10">
        <v>30</v>
      </c>
      <c r="AL8" s="10">
        <v>2</v>
      </c>
      <c r="AM8" s="10"/>
      <c r="AN8" s="29">
        <f t="shared" si="2"/>
        <v>32</v>
      </c>
      <c r="AO8" s="10">
        <v>6</v>
      </c>
      <c r="AP8" s="10">
        <v>2</v>
      </c>
      <c r="AQ8" s="10">
        <v>6</v>
      </c>
      <c r="AR8" s="10"/>
      <c r="AS8" s="10"/>
      <c r="AT8" s="10">
        <v>1</v>
      </c>
      <c r="AU8" s="10"/>
      <c r="AV8" s="10"/>
      <c r="AW8" s="29">
        <f t="shared" si="3"/>
        <v>15</v>
      </c>
      <c r="AX8" s="10"/>
      <c r="AY8" s="10">
        <v>47</v>
      </c>
      <c r="AZ8" s="10"/>
      <c r="BA8" s="29">
        <f t="shared" si="4"/>
        <v>47</v>
      </c>
      <c r="BB8" s="10" t="s">
        <v>25</v>
      </c>
      <c r="BC8" s="10"/>
      <c r="BD8" s="10">
        <v>1</v>
      </c>
      <c r="BE8" s="10"/>
      <c r="BF8" s="10" t="s">
        <v>25</v>
      </c>
      <c r="BG8" s="10"/>
      <c r="BH8" s="10"/>
      <c r="BI8" s="10" t="s">
        <v>25</v>
      </c>
      <c r="BJ8" s="10"/>
      <c r="BK8" s="10"/>
      <c r="BL8" s="10" t="s">
        <v>25</v>
      </c>
      <c r="BM8" s="10"/>
    </row>
    <row r="9" spans="1:65" s="2" customFormat="1" hidden="1" x14ac:dyDescent="0.3">
      <c r="A9" s="12">
        <v>8</v>
      </c>
      <c r="B9" s="12" t="s">
        <v>33</v>
      </c>
      <c r="C9" s="10">
        <v>12</v>
      </c>
      <c r="D9" s="10"/>
      <c r="E9" s="10"/>
      <c r="F9" s="10"/>
      <c r="G9" s="10"/>
      <c r="H9" s="9">
        <f t="shared" si="0"/>
        <v>12</v>
      </c>
      <c r="I9" s="10">
        <v>13</v>
      </c>
      <c r="J9" s="10">
        <v>15</v>
      </c>
      <c r="K9" s="10"/>
      <c r="L9" s="10"/>
      <c r="M9" s="10"/>
      <c r="N9" s="10"/>
      <c r="O9" s="29">
        <f t="shared" si="5"/>
        <v>28</v>
      </c>
      <c r="P9" s="10">
        <v>40</v>
      </c>
      <c r="Q9" s="10" t="s">
        <v>25</v>
      </c>
      <c r="R9" s="13"/>
      <c r="S9" s="10"/>
      <c r="T9" s="10"/>
      <c r="U9" s="10"/>
      <c r="V9" s="10"/>
      <c r="W9" s="10"/>
      <c r="X9" s="10" t="s">
        <v>32</v>
      </c>
      <c r="Y9" s="10" t="s">
        <v>25</v>
      </c>
      <c r="Z9" s="10"/>
      <c r="AA9" s="10"/>
      <c r="AB9" s="10"/>
      <c r="AC9" s="10"/>
      <c r="AD9" s="10"/>
      <c r="AE9" s="10"/>
      <c r="AF9" s="10"/>
      <c r="AG9" s="10"/>
      <c r="AH9" s="10"/>
      <c r="AI9" s="10" t="s">
        <v>25</v>
      </c>
      <c r="AJ9" s="10"/>
      <c r="AK9" s="10">
        <v>20</v>
      </c>
      <c r="AL9" s="10">
        <v>2</v>
      </c>
      <c r="AM9" s="10"/>
      <c r="AN9" s="29">
        <f t="shared" si="2"/>
        <v>22</v>
      </c>
      <c r="AO9" s="10"/>
      <c r="AP9" s="10"/>
      <c r="AQ9" s="10"/>
      <c r="AR9" s="10"/>
      <c r="AS9" s="10"/>
      <c r="AT9" s="10">
        <v>12</v>
      </c>
      <c r="AU9" s="10"/>
      <c r="AV9" s="10"/>
      <c r="AW9" s="29">
        <f t="shared" si="3"/>
        <v>12</v>
      </c>
      <c r="AX9" s="10"/>
      <c r="AY9" s="10">
        <v>12</v>
      </c>
      <c r="AZ9" s="10"/>
      <c r="BA9" s="29">
        <f t="shared" si="4"/>
        <v>12</v>
      </c>
      <c r="BB9" s="10" t="s">
        <v>25</v>
      </c>
      <c r="BC9" s="10"/>
      <c r="BD9" s="10">
        <v>2</v>
      </c>
      <c r="BE9" s="10" t="s">
        <v>34</v>
      </c>
      <c r="BF9" s="10" t="s">
        <v>34</v>
      </c>
      <c r="BG9" s="10"/>
      <c r="BH9" s="10" t="s">
        <v>34</v>
      </c>
      <c r="BI9" s="10" t="s">
        <v>34</v>
      </c>
      <c r="BJ9" s="10"/>
      <c r="BK9" s="10"/>
      <c r="BL9" s="10" t="s">
        <v>25</v>
      </c>
      <c r="BM9" s="10"/>
    </row>
    <row r="10" spans="1:65" s="2" customFormat="1" x14ac:dyDescent="0.3">
      <c r="A10" s="12">
        <v>9</v>
      </c>
      <c r="B10" s="12" t="s">
        <v>35</v>
      </c>
      <c r="C10" s="10">
        <v>25</v>
      </c>
      <c r="D10" s="10">
        <v>2</v>
      </c>
      <c r="E10" s="10"/>
      <c r="F10" s="10"/>
      <c r="G10" s="10">
        <v>0.5</v>
      </c>
      <c r="H10" s="9">
        <f t="shared" si="0"/>
        <v>27.5</v>
      </c>
      <c r="I10" s="10">
        <v>30</v>
      </c>
      <c r="J10" s="10">
        <v>20</v>
      </c>
      <c r="K10" s="10"/>
      <c r="L10" s="10">
        <v>1</v>
      </c>
      <c r="M10" s="10">
        <v>1</v>
      </c>
      <c r="N10" s="10"/>
      <c r="O10" s="29">
        <f t="shared" si="5"/>
        <v>52</v>
      </c>
      <c r="P10" s="10">
        <f>SUM(C10:N10)</f>
        <v>107</v>
      </c>
      <c r="Q10" s="10" t="s">
        <v>25</v>
      </c>
      <c r="R10" s="13"/>
      <c r="S10" s="10"/>
      <c r="T10" s="10"/>
      <c r="U10" s="10"/>
      <c r="V10" s="8" t="s">
        <v>25</v>
      </c>
      <c r="W10" s="10"/>
      <c r="X10" s="10"/>
      <c r="Y10" s="10" t="s">
        <v>25</v>
      </c>
      <c r="Z10" s="10"/>
      <c r="AA10" s="10"/>
      <c r="AB10" s="10"/>
      <c r="AC10" s="10"/>
      <c r="AD10" s="10" t="s">
        <v>25</v>
      </c>
      <c r="AE10" s="10"/>
      <c r="AF10" s="10"/>
      <c r="AG10" s="10"/>
      <c r="AH10" s="10"/>
      <c r="AI10" s="10" t="s">
        <v>25</v>
      </c>
      <c r="AJ10" s="10"/>
      <c r="AK10" s="10">
        <v>20</v>
      </c>
      <c r="AL10" s="10">
        <v>5</v>
      </c>
      <c r="AM10" s="10"/>
      <c r="AN10" s="29">
        <f t="shared" si="2"/>
        <v>25</v>
      </c>
      <c r="AO10" s="10">
        <v>20</v>
      </c>
      <c r="AP10" s="10"/>
      <c r="AQ10" s="10">
        <v>6</v>
      </c>
      <c r="AR10" s="10">
        <v>2</v>
      </c>
      <c r="AS10" s="10"/>
      <c r="AT10" s="10">
        <v>4</v>
      </c>
      <c r="AU10" s="10"/>
      <c r="AV10" s="10"/>
      <c r="AW10" s="29">
        <f t="shared" si="3"/>
        <v>32</v>
      </c>
      <c r="AX10" s="10">
        <v>20</v>
      </c>
      <c r="AY10" s="10">
        <v>30</v>
      </c>
      <c r="AZ10" s="10">
        <v>20</v>
      </c>
      <c r="BA10" s="29">
        <f t="shared" si="4"/>
        <v>70</v>
      </c>
      <c r="BB10" s="10" t="s">
        <v>25</v>
      </c>
      <c r="BC10" s="10"/>
      <c r="BD10" s="10">
        <v>5</v>
      </c>
      <c r="BE10" s="10" t="s">
        <v>25</v>
      </c>
      <c r="BF10" s="10" t="s">
        <v>25</v>
      </c>
      <c r="BG10" s="10" t="s">
        <v>25</v>
      </c>
      <c r="BH10" s="10" t="s">
        <v>25</v>
      </c>
      <c r="BI10" s="10" t="s">
        <v>25</v>
      </c>
      <c r="BJ10" s="10"/>
      <c r="BK10" s="10"/>
      <c r="BL10" s="10" t="s">
        <v>25</v>
      </c>
      <c r="BM10" s="10"/>
    </row>
    <row r="11" spans="1:65" s="2" customFormat="1" x14ac:dyDescent="0.3">
      <c r="A11" s="12">
        <v>10</v>
      </c>
      <c r="B11" s="15" t="s">
        <v>36</v>
      </c>
      <c r="C11" s="10">
        <v>4</v>
      </c>
      <c r="D11" s="10">
        <v>0.5</v>
      </c>
      <c r="E11" s="10">
        <v>0.5</v>
      </c>
      <c r="F11" s="10"/>
      <c r="G11" s="10">
        <v>0.5</v>
      </c>
      <c r="H11" s="9">
        <f>SUM(C11:G11)</f>
        <v>5.5</v>
      </c>
      <c r="I11" s="10">
        <v>0.5</v>
      </c>
      <c r="J11" s="10"/>
      <c r="K11" s="10"/>
      <c r="L11" s="10">
        <v>0.5</v>
      </c>
      <c r="M11" s="10">
        <v>0.5</v>
      </c>
      <c r="N11" s="10"/>
      <c r="O11" s="29">
        <f t="shared" si="5"/>
        <v>1.5</v>
      </c>
      <c r="P11" s="10">
        <f t="shared" ref="P11" si="6">SUM(C11:N11)</f>
        <v>12.5</v>
      </c>
      <c r="Q11" s="10" t="s">
        <v>25</v>
      </c>
      <c r="R11" s="13"/>
      <c r="S11" s="10"/>
      <c r="T11" s="10"/>
      <c r="U11" s="10"/>
      <c r="V11" s="8" t="s">
        <v>25</v>
      </c>
      <c r="W11" s="10"/>
      <c r="X11" s="10"/>
      <c r="Y11" s="10" t="s">
        <v>25</v>
      </c>
      <c r="Z11" s="10"/>
      <c r="AA11" s="10"/>
      <c r="AB11" s="10"/>
      <c r="AC11" s="10"/>
      <c r="AD11" s="10" t="s">
        <v>25</v>
      </c>
      <c r="AE11" s="10"/>
      <c r="AF11" s="10"/>
      <c r="AG11" s="10"/>
      <c r="AH11" s="10"/>
      <c r="AI11" s="10" t="s">
        <v>25</v>
      </c>
      <c r="AJ11" s="10"/>
      <c r="AK11" s="10">
        <v>1</v>
      </c>
      <c r="AL11" s="10">
        <v>0.5</v>
      </c>
      <c r="AM11" s="10"/>
      <c r="AN11" s="29">
        <f t="shared" si="2"/>
        <v>1.5</v>
      </c>
      <c r="AO11" s="10">
        <v>4</v>
      </c>
      <c r="AP11" s="10"/>
      <c r="AQ11" s="10">
        <v>1</v>
      </c>
      <c r="AR11" s="10"/>
      <c r="AS11" s="10"/>
      <c r="AT11" s="10"/>
      <c r="AU11" s="10"/>
      <c r="AV11" s="10"/>
      <c r="AW11" s="29">
        <f t="shared" si="3"/>
        <v>5</v>
      </c>
      <c r="AX11" s="10">
        <v>4</v>
      </c>
      <c r="AY11" s="10"/>
      <c r="AZ11" s="10">
        <v>1</v>
      </c>
      <c r="BA11" s="29">
        <f t="shared" si="4"/>
        <v>5</v>
      </c>
      <c r="BB11" s="10" t="s">
        <v>25</v>
      </c>
      <c r="BC11" s="10"/>
      <c r="BD11" s="10">
        <v>1</v>
      </c>
      <c r="BE11" s="10" t="s">
        <v>25</v>
      </c>
      <c r="BF11" s="10" t="s">
        <v>25</v>
      </c>
      <c r="BG11" s="10"/>
      <c r="BH11" s="10"/>
      <c r="BI11" s="10" t="s">
        <v>25</v>
      </c>
      <c r="BJ11" s="10"/>
      <c r="BK11" s="10"/>
      <c r="BL11" s="10" t="s">
        <v>25</v>
      </c>
      <c r="BM11" s="10"/>
    </row>
    <row r="12" spans="1:65" s="2" customFormat="1" hidden="1" x14ac:dyDescent="0.3">
      <c r="A12" s="12">
        <v>11</v>
      </c>
      <c r="B12" s="12" t="s">
        <v>37</v>
      </c>
      <c r="C12" s="10">
        <v>40</v>
      </c>
      <c r="D12" s="10"/>
      <c r="E12" s="10"/>
      <c r="F12" s="10"/>
      <c r="G12" s="10">
        <v>0.5</v>
      </c>
      <c r="H12" s="9">
        <f t="shared" si="0"/>
        <v>40.5</v>
      </c>
      <c r="I12" s="10">
        <v>3</v>
      </c>
      <c r="J12" s="10"/>
      <c r="K12" s="10"/>
      <c r="L12" s="10">
        <v>5</v>
      </c>
      <c r="M12" s="10">
        <v>5</v>
      </c>
      <c r="N12" s="10"/>
      <c r="O12" s="29">
        <f t="shared" si="5"/>
        <v>13</v>
      </c>
      <c r="P12" s="10">
        <v>53.5</v>
      </c>
      <c r="Q12" s="10" t="s">
        <v>25</v>
      </c>
      <c r="R12" s="13"/>
      <c r="S12" s="10"/>
      <c r="T12" s="10"/>
      <c r="U12" s="10"/>
      <c r="V12" s="10" t="s">
        <v>25</v>
      </c>
      <c r="W12" s="10"/>
      <c r="X12" s="10"/>
      <c r="Y12" s="10"/>
      <c r="Z12" s="10"/>
      <c r="AA12" s="10"/>
      <c r="AB12" s="10"/>
      <c r="AC12" s="10"/>
      <c r="AD12" s="10" t="s">
        <v>25</v>
      </c>
      <c r="AE12" s="10"/>
      <c r="AF12" s="10"/>
      <c r="AG12" s="10"/>
      <c r="AH12" s="10"/>
      <c r="AI12" s="10" t="s">
        <v>25</v>
      </c>
      <c r="AJ12" s="10"/>
      <c r="AK12" s="10">
        <v>24</v>
      </c>
      <c r="AL12" s="10">
        <v>4</v>
      </c>
      <c r="AM12" s="10"/>
      <c r="AN12" s="29">
        <f t="shared" si="2"/>
        <v>28</v>
      </c>
      <c r="AO12" s="10">
        <v>30</v>
      </c>
      <c r="AP12" s="10"/>
      <c r="AQ12" s="10">
        <v>6</v>
      </c>
      <c r="AR12" s="10"/>
      <c r="AS12" s="10"/>
      <c r="AT12" s="10"/>
      <c r="AU12" s="10"/>
      <c r="AV12" s="10"/>
      <c r="AW12" s="29">
        <f t="shared" si="3"/>
        <v>36</v>
      </c>
      <c r="AX12" s="10">
        <v>80</v>
      </c>
      <c r="AY12" s="10">
        <v>10</v>
      </c>
      <c r="AZ12" s="10"/>
      <c r="BA12" s="29">
        <f t="shared" si="4"/>
        <v>90</v>
      </c>
      <c r="BB12" s="10" t="s">
        <v>25</v>
      </c>
      <c r="BC12" s="10"/>
      <c r="BD12" s="10">
        <v>3</v>
      </c>
      <c r="BE12" s="10" t="s">
        <v>25</v>
      </c>
      <c r="BF12" s="10" t="s">
        <v>25</v>
      </c>
      <c r="BG12" s="10" t="s">
        <v>25</v>
      </c>
      <c r="BH12" s="10" t="s">
        <v>25</v>
      </c>
      <c r="BI12" s="10" t="s">
        <v>25</v>
      </c>
      <c r="BJ12" s="10"/>
      <c r="BK12" s="10"/>
      <c r="BL12" s="10" t="s">
        <v>25</v>
      </c>
      <c r="BM12" s="10"/>
    </row>
    <row r="13" spans="1:65" s="2" customFormat="1" x14ac:dyDescent="0.3">
      <c r="A13" s="12">
        <v>12</v>
      </c>
      <c r="B13" s="12" t="s">
        <v>38</v>
      </c>
      <c r="C13" s="10">
        <v>6</v>
      </c>
      <c r="D13" s="10">
        <v>1</v>
      </c>
      <c r="E13" s="10"/>
      <c r="F13" s="10"/>
      <c r="G13" s="10">
        <v>0.5</v>
      </c>
      <c r="H13" s="9">
        <f t="shared" si="0"/>
        <v>7.5</v>
      </c>
      <c r="I13" s="10">
        <v>12</v>
      </c>
      <c r="J13" s="10">
        <v>12</v>
      </c>
      <c r="K13" s="10"/>
      <c r="L13" s="10">
        <v>1</v>
      </c>
      <c r="M13" s="10">
        <v>0.5</v>
      </c>
      <c r="N13" s="10"/>
      <c r="O13" s="29">
        <f t="shared" si="5"/>
        <v>25.5</v>
      </c>
      <c r="P13" s="10">
        <f t="shared" ref="P13:P14" si="7">SUM(C13:N13)</f>
        <v>40.5</v>
      </c>
      <c r="Q13" s="10" t="s">
        <v>25</v>
      </c>
      <c r="R13" s="13"/>
      <c r="S13" s="10" t="s">
        <v>25</v>
      </c>
      <c r="T13" s="10"/>
      <c r="U13" s="10"/>
      <c r="V13" s="8" t="s">
        <v>25</v>
      </c>
      <c r="W13" s="10"/>
      <c r="X13" s="10"/>
      <c r="Y13" s="10" t="s">
        <v>25</v>
      </c>
      <c r="Z13" s="10"/>
      <c r="AA13" s="10"/>
      <c r="AB13" s="10"/>
      <c r="AC13" s="10"/>
      <c r="AD13" s="10" t="s">
        <v>25</v>
      </c>
      <c r="AE13" s="10"/>
      <c r="AF13" s="10"/>
      <c r="AG13" s="10"/>
      <c r="AH13" s="10"/>
      <c r="AI13" s="10" t="s">
        <v>25</v>
      </c>
      <c r="AJ13" s="10"/>
      <c r="AK13" s="10">
        <v>20</v>
      </c>
      <c r="AL13" s="10">
        <v>3</v>
      </c>
      <c r="AM13" s="10"/>
      <c r="AN13" s="29">
        <f t="shared" si="2"/>
        <v>23</v>
      </c>
      <c r="AO13" s="10"/>
      <c r="AP13" s="10"/>
      <c r="AQ13" s="10">
        <v>7</v>
      </c>
      <c r="AR13" s="10"/>
      <c r="AS13" s="10"/>
      <c r="AT13" s="10">
        <v>5</v>
      </c>
      <c r="AU13" s="16"/>
      <c r="AV13" s="10"/>
      <c r="AW13" s="29">
        <f t="shared" si="3"/>
        <v>12</v>
      </c>
      <c r="AX13" s="10">
        <v>4</v>
      </c>
      <c r="AY13" s="10">
        <v>36</v>
      </c>
      <c r="AZ13" s="10"/>
      <c r="BA13" s="29">
        <f t="shared" si="4"/>
        <v>40</v>
      </c>
      <c r="BB13" s="10" t="s">
        <v>25</v>
      </c>
      <c r="BC13" s="10"/>
      <c r="BD13" s="10">
        <v>6</v>
      </c>
      <c r="BE13" s="10" t="s">
        <v>25</v>
      </c>
      <c r="BF13" s="10" t="s">
        <v>25</v>
      </c>
      <c r="BG13" s="10"/>
      <c r="BH13" s="10" t="s">
        <v>25</v>
      </c>
      <c r="BI13" s="10" t="s">
        <v>25</v>
      </c>
      <c r="BJ13" s="10"/>
      <c r="BK13" s="10"/>
      <c r="BL13" s="10" t="s">
        <v>25</v>
      </c>
      <c r="BM13" s="10"/>
    </row>
    <row r="14" spans="1:65" s="2" customFormat="1" x14ac:dyDescent="0.3">
      <c r="A14" s="17">
        <v>13</v>
      </c>
      <c r="B14" s="12" t="s">
        <v>39</v>
      </c>
      <c r="C14" s="10">
        <v>60</v>
      </c>
      <c r="D14" s="10">
        <v>20</v>
      </c>
      <c r="E14" s="10"/>
      <c r="F14" s="10"/>
      <c r="G14" s="10"/>
      <c r="H14" s="9">
        <f t="shared" si="0"/>
        <v>80</v>
      </c>
      <c r="I14" s="10">
        <v>27</v>
      </c>
      <c r="J14" s="10"/>
      <c r="K14" s="10">
        <v>8</v>
      </c>
      <c r="L14" s="10">
        <v>5</v>
      </c>
      <c r="M14" s="10"/>
      <c r="N14" s="10"/>
      <c r="O14" s="29">
        <f t="shared" si="5"/>
        <v>40</v>
      </c>
      <c r="P14" s="10">
        <f t="shared" si="7"/>
        <v>200</v>
      </c>
      <c r="Q14" s="10" t="s">
        <v>25</v>
      </c>
      <c r="R14" s="13"/>
      <c r="S14" s="10"/>
      <c r="T14" s="10"/>
      <c r="U14" s="10"/>
      <c r="V14" s="8" t="s">
        <v>25</v>
      </c>
      <c r="W14" s="10"/>
      <c r="X14" s="10"/>
      <c r="Y14" s="10"/>
      <c r="Z14" s="10"/>
      <c r="AA14" s="10"/>
      <c r="AB14" s="10"/>
      <c r="AC14" s="10"/>
      <c r="AD14" s="10"/>
      <c r="AE14" s="10" t="s">
        <v>25</v>
      </c>
      <c r="AF14" s="10"/>
      <c r="AG14" s="10"/>
      <c r="AH14" s="10"/>
      <c r="AI14" s="10" t="s">
        <v>25</v>
      </c>
      <c r="AJ14" s="10"/>
      <c r="AK14" s="10">
        <v>20</v>
      </c>
      <c r="AL14" s="10">
        <v>20</v>
      </c>
      <c r="AM14" s="10"/>
      <c r="AN14" s="29">
        <f t="shared" si="2"/>
        <v>40</v>
      </c>
      <c r="AO14" s="10">
        <v>35</v>
      </c>
      <c r="AP14" s="10">
        <v>14</v>
      </c>
      <c r="AQ14" s="10">
        <v>6</v>
      </c>
      <c r="AR14" s="10">
        <v>5</v>
      </c>
      <c r="AS14" s="10"/>
      <c r="AT14" s="10">
        <v>5</v>
      </c>
      <c r="AU14" s="10"/>
      <c r="AV14" s="10"/>
      <c r="AW14" s="29">
        <f t="shared" si="3"/>
        <v>65</v>
      </c>
      <c r="AX14" s="10"/>
      <c r="AY14" s="10">
        <v>120</v>
      </c>
      <c r="AZ14" s="10"/>
      <c r="BA14" s="29">
        <f t="shared" si="4"/>
        <v>120</v>
      </c>
      <c r="BB14" s="10" t="s">
        <v>25</v>
      </c>
      <c r="BC14" s="10"/>
      <c r="BD14" s="10">
        <v>4</v>
      </c>
      <c r="BE14" s="10"/>
      <c r="BF14" s="10"/>
      <c r="BG14" s="10"/>
      <c r="BH14" s="10"/>
      <c r="BI14" s="10" t="s">
        <v>25</v>
      </c>
      <c r="BJ14" s="10"/>
      <c r="BK14" s="10"/>
      <c r="BL14" s="10" t="s">
        <v>25</v>
      </c>
      <c r="BM14" s="10"/>
    </row>
    <row r="15" spans="1:65" s="2" customFormat="1" ht="24" hidden="1" customHeight="1" x14ac:dyDescent="0.3">
      <c r="A15" s="17">
        <v>14</v>
      </c>
      <c r="B15" s="12" t="s">
        <v>40</v>
      </c>
      <c r="C15" s="10">
        <v>7</v>
      </c>
      <c r="D15" s="10"/>
      <c r="E15" s="10"/>
      <c r="F15" s="10"/>
      <c r="G15" s="10"/>
      <c r="H15" s="9">
        <f t="shared" si="0"/>
        <v>7</v>
      </c>
      <c r="I15" s="10">
        <v>0.5</v>
      </c>
      <c r="J15" s="10"/>
      <c r="K15" s="10"/>
      <c r="L15" s="10"/>
      <c r="M15" s="10"/>
      <c r="N15" s="10"/>
      <c r="O15" s="29">
        <f t="shared" si="5"/>
        <v>0.5</v>
      </c>
      <c r="P15" s="10">
        <f t="shared" ref="P15:P46" si="8">SUM(C15:N15)</f>
        <v>14.5</v>
      </c>
      <c r="Q15" s="10" t="s">
        <v>25</v>
      </c>
      <c r="R15" s="13"/>
      <c r="S15" s="10"/>
      <c r="T15" s="10"/>
      <c r="U15" s="10"/>
      <c r="V15" s="10"/>
      <c r="W15" s="10"/>
      <c r="X15" s="10"/>
      <c r="Y15" s="10" t="s">
        <v>25</v>
      </c>
      <c r="Z15" s="10"/>
      <c r="AA15" s="10"/>
      <c r="AB15" s="10"/>
      <c r="AC15" s="10"/>
      <c r="AD15" s="10" t="s">
        <v>25</v>
      </c>
      <c r="AE15" s="10"/>
      <c r="AF15" s="10"/>
      <c r="AG15" s="10"/>
      <c r="AH15" s="10"/>
      <c r="AI15" s="10" t="s">
        <v>25</v>
      </c>
      <c r="AJ15" s="10"/>
      <c r="AK15" s="10">
        <v>0.25</v>
      </c>
      <c r="AL15" s="10"/>
      <c r="AM15" s="10"/>
      <c r="AN15" s="29">
        <f t="shared" si="2"/>
        <v>0.25</v>
      </c>
      <c r="AO15" s="10">
        <v>7</v>
      </c>
      <c r="AP15" s="10"/>
      <c r="AQ15" s="10">
        <v>0.25</v>
      </c>
      <c r="AR15" s="10"/>
      <c r="AS15" s="10"/>
      <c r="AT15" s="10">
        <v>0.25</v>
      </c>
      <c r="AU15" s="10"/>
      <c r="AV15" s="10"/>
      <c r="AW15" s="29">
        <f t="shared" si="3"/>
        <v>7.5</v>
      </c>
      <c r="AX15" s="10"/>
      <c r="AY15" s="10">
        <v>7.5</v>
      </c>
      <c r="AZ15" s="10"/>
      <c r="BA15" s="29">
        <f t="shared" si="4"/>
        <v>7.5</v>
      </c>
      <c r="BB15" s="10"/>
      <c r="BC15" s="10"/>
      <c r="BD15" s="10"/>
      <c r="BE15" s="10"/>
      <c r="BF15" s="10"/>
      <c r="BG15" s="10"/>
      <c r="BH15" s="10"/>
      <c r="BI15" s="10" t="s">
        <v>25</v>
      </c>
      <c r="BJ15" s="10"/>
      <c r="BK15" s="10"/>
      <c r="BL15" s="10"/>
      <c r="BM15" s="10"/>
    </row>
    <row r="16" spans="1:65" s="2" customFormat="1" hidden="1" x14ac:dyDescent="0.3">
      <c r="A16" s="17">
        <v>15</v>
      </c>
      <c r="B16" s="12" t="s">
        <v>41</v>
      </c>
      <c r="C16" s="10">
        <v>5</v>
      </c>
      <c r="D16" s="10"/>
      <c r="E16" s="10"/>
      <c r="F16" s="10"/>
      <c r="G16" s="10"/>
      <c r="H16" s="9">
        <f t="shared" si="0"/>
        <v>5</v>
      </c>
      <c r="I16" s="10">
        <v>65</v>
      </c>
      <c r="J16" s="10"/>
      <c r="K16" s="10"/>
      <c r="L16" s="10"/>
      <c r="M16" s="10"/>
      <c r="N16" s="10"/>
      <c r="O16" s="29">
        <f t="shared" si="5"/>
        <v>65</v>
      </c>
      <c r="P16" s="10">
        <f t="shared" si="8"/>
        <v>75</v>
      </c>
      <c r="Q16" s="10" t="s">
        <v>25</v>
      </c>
      <c r="R16" s="13"/>
      <c r="S16" s="10"/>
      <c r="T16" s="10"/>
      <c r="U16" s="10"/>
      <c r="V16" s="10" t="s">
        <v>25</v>
      </c>
      <c r="W16" s="10"/>
      <c r="X16" s="10"/>
      <c r="Y16" s="10"/>
      <c r="Z16" s="10"/>
      <c r="AA16" s="10"/>
      <c r="AB16" s="10"/>
      <c r="AC16" s="10"/>
      <c r="AD16" s="10"/>
      <c r="AE16" s="10"/>
      <c r="AF16" s="10" t="s">
        <v>25</v>
      </c>
      <c r="AG16" s="10"/>
      <c r="AH16" s="10"/>
      <c r="AI16" s="10" t="s">
        <v>25</v>
      </c>
      <c r="AJ16" s="10"/>
      <c r="AK16" s="10">
        <v>65</v>
      </c>
      <c r="AL16" s="10"/>
      <c r="AM16" s="10"/>
      <c r="AN16" s="29">
        <f t="shared" si="2"/>
        <v>65</v>
      </c>
      <c r="AO16" s="10">
        <v>2</v>
      </c>
      <c r="AP16" s="10"/>
      <c r="AQ16" s="10">
        <v>4</v>
      </c>
      <c r="AR16" s="10"/>
      <c r="AS16" s="10"/>
      <c r="AT16" s="10"/>
      <c r="AU16" s="10"/>
      <c r="AV16" s="10"/>
      <c r="AW16" s="29">
        <f t="shared" si="3"/>
        <v>6</v>
      </c>
      <c r="AX16" s="10"/>
      <c r="AY16" s="10"/>
      <c r="AZ16" s="10">
        <v>70</v>
      </c>
      <c r="BA16" s="29">
        <f t="shared" si="4"/>
        <v>70</v>
      </c>
      <c r="BB16" s="10"/>
      <c r="BC16" s="10" t="s">
        <v>25</v>
      </c>
      <c r="BD16" s="10"/>
      <c r="BE16" s="10"/>
      <c r="BF16" s="10"/>
      <c r="BG16" s="10"/>
      <c r="BH16" s="10"/>
      <c r="BI16" s="10"/>
      <c r="BJ16" s="10"/>
      <c r="BK16" s="10"/>
      <c r="BL16" s="10" t="s">
        <v>25</v>
      </c>
      <c r="BM16" s="10"/>
    </row>
    <row r="17" spans="1:65" s="2" customFormat="1" hidden="1" x14ac:dyDescent="0.3">
      <c r="A17" s="17">
        <v>16</v>
      </c>
      <c r="B17" s="12" t="s">
        <v>42</v>
      </c>
      <c r="C17" s="10">
        <v>160</v>
      </c>
      <c r="D17" s="10"/>
      <c r="E17" s="10"/>
      <c r="F17" s="10"/>
      <c r="G17" s="10">
        <v>0.25</v>
      </c>
      <c r="H17" s="9">
        <f t="shared" si="0"/>
        <v>160.25</v>
      </c>
      <c r="I17" s="10">
        <v>70</v>
      </c>
      <c r="J17" s="10"/>
      <c r="K17" s="10"/>
      <c r="L17" s="10">
        <v>70</v>
      </c>
      <c r="M17" s="10">
        <v>4</v>
      </c>
      <c r="N17" s="10"/>
      <c r="O17" s="29">
        <f t="shared" si="5"/>
        <v>144</v>
      </c>
      <c r="P17" s="10">
        <f t="shared" si="8"/>
        <v>464.5</v>
      </c>
      <c r="Q17" s="10" t="s">
        <v>25</v>
      </c>
      <c r="R17" s="13"/>
      <c r="S17" s="10"/>
      <c r="T17" s="10"/>
      <c r="U17" s="10"/>
      <c r="V17" s="10" t="s">
        <v>25</v>
      </c>
      <c r="W17" s="10"/>
      <c r="X17" s="10"/>
      <c r="Y17" s="10"/>
      <c r="Z17" s="10"/>
      <c r="AA17" s="10"/>
      <c r="AB17" s="10"/>
      <c r="AC17" s="10"/>
      <c r="AD17" s="10" t="s">
        <v>25</v>
      </c>
      <c r="AE17" s="10"/>
      <c r="AF17" s="10"/>
      <c r="AG17" s="10"/>
      <c r="AH17" s="10"/>
      <c r="AI17" s="10" t="s">
        <v>25</v>
      </c>
      <c r="AJ17" s="10"/>
      <c r="AK17" s="10">
        <v>70</v>
      </c>
      <c r="AL17" s="10"/>
      <c r="AM17" s="10"/>
      <c r="AN17" s="29">
        <f t="shared" si="2"/>
        <v>70</v>
      </c>
      <c r="AO17" s="10">
        <v>50</v>
      </c>
      <c r="AP17" s="10">
        <v>55</v>
      </c>
      <c r="AQ17" s="10"/>
      <c r="AR17" s="10">
        <v>25</v>
      </c>
      <c r="AS17" s="10">
        <v>25</v>
      </c>
      <c r="AT17" s="10">
        <v>3</v>
      </c>
      <c r="AU17" s="10"/>
      <c r="AV17" s="10"/>
      <c r="AW17" s="29">
        <f t="shared" si="3"/>
        <v>158</v>
      </c>
      <c r="AX17" s="10">
        <v>10</v>
      </c>
      <c r="AY17" s="10">
        <v>259</v>
      </c>
      <c r="AZ17" s="10"/>
      <c r="BA17" s="29">
        <f t="shared" si="4"/>
        <v>269</v>
      </c>
      <c r="BB17" s="10"/>
      <c r="BC17" s="10" t="s">
        <v>25</v>
      </c>
      <c r="BD17" s="10"/>
      <c r="BE17" s="10"/>
      <c r="BF17" s="10"/>
      <c r="BG17" s="10"/>
      <c r="BH17" s="10"/>
      <c r="BI17" s="10"/>
      <c r="BJ17" s="10"/>
      <c r="BK17" s="10"/>
      <c r="BL17" s="10" t="s">
        <v>25</v>
      </c>
      <c r="BM17" s="10"/>
    </row>
    <row r="18" spans="1:65" s="2" customFormat="1" x14ac:dyDescent="0.3">
      <c r="A18" s="17">
        <v>17</v>
      </c>
      <c r="B18" s="12" t="s">
        <v>43</v>
      </c>
      <c r="C18" s="10">
        <v>20</v>
      </c>
      <c r="D18" s="10">
        <v>2</v>
      </c>
      <c r="E18" s="10"/>
      <c r="F18" s="10">
        <v>1</v>
      </c>
      <c r="G18" s="10"/>
      <c r="H18" s="9">
        <f t="shared" si="0"/>
        <v>23</v>
      </c>
      <c r="I18" s="10">
        <v>6</v>
      </c>
      <c r="J18" s="10">
        <v>2</v>
      </c>
      <c r="K18" s="10"/>
      <c r="L18" s="10">
        <v>2</v>
      </c>
      <c r="M18" s="10"/>
      <c r="N18" s="10"/>
      <c r="O18" s="29">
        <f t="shared" si="5"/>
        <v>10</v>
      </c>
      <c r="P18" s="10">
        <f>SUM(C18:N18)</f>
        <v>56</v>
      </c>
      <c r="Q18" s="10" t="s">
        <v>25</v>
      </c>
      <c r="R18" s="13"/>
      <c r="S18" s="10"/>
      <c r="T18" s="10"/>
      <c r="U18" s="10"/>
      <c r="V18" s="8" t="s">
        <v>25</v>
      </c>
      <c r="W18" s="10"/>
      <c r="X18" s="10"/>
      <c r="Y18" s="10" t="s">
        <v>25</v>
      </c>
      <c r="Z18" s="10"/>
      <c r="AA18" s="10"/>
      <c r="AB18" s="10"/>
      <c r="AC18" s="10"/>
      <c r="AD18" s="10" t="s">
        <v>25</v>
      </c>
      <c r="AE18" s="10"/>
      <c r="AF18" s="10"/>
      <c r="AG18" s="10"/>
      <c r="AH18" s="10"/>
      <c r="AI18" s="10" t="s">
        <v>25</v>
      </c>
      <c r="AJ18" s="10"/>
      <c r="AK18" s="10">
        <v>3</v>
      </c>
      <c r="AL18" s="10"/>
      <c r="AM18" s="10"/>
      <c r="AN18" s="29">
        <f t="shared" si="2"/>
        <v>3</v>
      </c>
      <c r="AO18" s="10">
        <v>10</v>
      </c>
      <c r="AP18" s="10">
        <v>5</v>
      </c>
      <c r="AQ18" s="10">
        <v>3</v>
      </c>
      <c r="AR18" s="10">
        <v>3</v>
      </c>
      <c r="AS18" s="10"/>
      <c r="AT18" s="10">
        <v>2</v>
      </c>
      <c r="AU18" s="10"/>
      <c r="AV18" s="10"/>
      <c r="AW18" s="29">
        <f t="shared" si="3"/>
        <v>23</v>
      </c>
      <c r="AX18" s="10">
        <v>9</v>
      </c>
      <c r="AY18" s="10"/>
      <c r="AZ18" s="10">
        <v>26</v>
      </c>
      <c r="BA18" s="29">
        <f t="shared" si="4"/>
        <v>35</v>
      </c>
      <c r="BB18" s="10"/>
      <c r="BC18" s="10" t="s">
        <v>25</v>
      </c>
      <c r="BD18" s="10"/>
      <c r="BE18" s="10"/>
      <c r="BF18" s="10"/>
      <c r="BG18" s="10"/>
      <c r="BH18" s="10"/>
      <c r="BI18" s="10"/>
      <c r="BJ18" s="10"/>
      <c r="BK18" s="10"/>
      <c r="BL18" s="10" t="s">
        <v>25</v>
      </c>
      <c r="BM18" s="10"/>
    </row>
    <row r="19" spans="1:65" s="3" customFormat="1" hidden="1" x14ac:dyDescent="0.3">
      <c r="A19" s="17">
        <v>18</v>
      </c>
      <c r="B19" s="12" t="s">
        <v>44</v>
      </c>
      <c r="C19" s="18">
        <v>4</v>
      </c>
      <c r="D19" s="18"/>
      <c r="E19" s="18"/>
      <c r="F19" s="18"/>
      <c r="G19" s="18"/>
      <c r="H19" s="9">
        <f t="shared" si="0"/>
        <v>4</v>
      </c>
      <c r="I19" s="18">
        <v>4</v>
      </c>
      <c r="J19" s="18">
        <v>6</v>
      </c>
      <c r="K19" s="18"/>
      <c r="L19" s="18">
        <v>2</v>
      </c>
      <c r="M19" s="18">
        <v>1.5</v>
      </c>
      <c r="N19" s="18"/>
      <c r="O19" s="29">
        <f t="shared" si="5"/>
        <v>13.5</v>
      </c>
      <c r="P19" s="10">
        <f t="shared" si="8"/>
        <v>21.5</v>
      </c>
      <c r="Q19" s="18" t="s">
        <v>34</v>
      </c>
      <c r="R19" s="18"/>
      <c r="S19" s="18"/>
      <c r="T19" s="18"/>
      <c r="U19" s="18"/>
      <c r="V19" s="18" t="s">
        <v>25</v>
      </c>
      <c r="W19" s="18" t="s">
        <v>34</v>
      </c>
      <c r="X19" s="18" t="s">
        <v>45</v>
      </c>
      <c r="Y19" s="18" t="s">
        <v>25</v>
      </c>
      <c r="Z19" s="18"/>
      <c r="AA19" s="18"/>
      <c r="AB19" s="18"/>
      <c r="AC19" s="18"/>
      <c r="AD19" s="18" t="s">
        <v>25</v>
      </c>
      <c r="AE19" s="18"/>
      <c r="AF19" s="18"/>
      <c r="AG19" s="18"/>
      <c r="AH19" s="18"/>
      <c r="AI19" s="18" t="s">
        <v>25</v>
      </c>
      <c r="AJ19" s="18"/>
      <c r="AK19" s="19">
        <v>1.5</v>
      </c>
      <c r="AL19" s="19">
        <v>0.64</v>
      </c>
      <c r="AM19" s="19"/>
      <c r="AN19" s="29">
        <f t="shared" si="2"/>
        <v>2.14</v>
      </c>
      <c r="AO19" s="18">
        <v>7.68</v>
      </c>
      <c r="AP19" s="18">
        <v>6.4</v>
      </c>
      <c r="AQ19" s="18">
        <v>3.84</v>
      </c>
      <c r="AR19" s="18">
        <v>6.4</v>
      </c>
      <c r="AS19" s="18">
        <v>6.4</v>
      </c>
      <c r="AT19" s="18"/>
      <c r="AU19" s="18"/>
      <c r="AV19" s="18"/>
      <c r="AW19" s="29">
        <f t="shared" si="3"/>
        <v>30.72</v>
      </c>
      <c r="AX19" s="18">
        <v>44.8</v>
      </c>
      <c r="AY19" s="18">
        <v>9.6</v>
      </c>
      <c r="AZ19" s="18">
        <v>22.4</v>
      </c>
      <c r="BA19" s="29">
        <f t="shared" si="4"/>
        <v>76.8</v>
      </c>
      <c r="BB19" s="18" t="s">
        <v>25</v>
      </c>
      <c r="BC19" s="18"/>
      <c r="BD19" s="18">
        <v>2</v>
      </c>
      <c r="BE19" s="18" t="s">
        <v>25</v>
      </c>
      <c r="BF19" s="18"/>
      <c r="BG19" s="18"/>
      <c r="BH19" s="18"/>
      <c r="BI19" s="18" t="s">
        <v>25</v>
      </c>
      <c r="BJ19" s="18"/>
      <c r="BK19" s="18"/>
      <c r="BL19" s="18" t="s">
        <v>25</v>
      </c>
      <c r="BM19" s="18"/>
    </row>
    <row r="20" spans="1:65" s="3" customFormat="1" x14ac:dyDescent="0.3">
      <c r="A20" s="17">
        <v>19</v>
      </c>
      <c r="B20" s="12" t="s">
        <v>44</v>
      </c>
      <c r="C20" s="18">
        <v>8</v>
      </c>
      <c r="D20" s="18">
        <v>6</v>
      </c>
      <c r="E20" s="18"/>
      <c r="F20" s="18"/>
      <c r="G20" s="18"/>
      <c r="H20" s="9">
        <f t="shared" si="0"/>
        <v>14</v>
      </c>
      <c r="I20" s="18">
        <v>30</v>
      </c>
      <c r="J20" s="18">
        <v>20</v>
      </c>
      <c r="K20" s="18"/>
      <c r="L20" s="18"/>
      <c r="M20" s="18">
        <v>1</v>
      </c>
      <c r="N20" s="18"/>
      <c r="O20" s="29">
        <f t="shared" si="5"/>
        <v>51</v>
      </c>
      <c r="P20" s="10">
        <f t="shared" si="8"/>
        <v>79</v>
      </c>
      <c r="Q20" s="18" t="s">
        <v>25</v>
      </c>
      <c r="R20" s="18"/>
      <c r="S20" s="18"/>
      <c r="T20" s="18"/>
      <c r="U20" s="18"/>
      <c r="V20" s="8" t="s">
        <v>25</v>
      </c>
      <c r="W20" s="18"/>
      <c r="X20" s="18"/>
      <c r="Y20" s="18" t="s">
        <v>25</v>
      </c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 t="s">
        <v>25</v>
      </c>
      <c r="AK20" s="19"/>
      <c r="AL20" s="19"/>
      <c r="AM20" s="19"/>
      <c r="AN20" s="29">
        <f t="shared" si="2"/>
        <v>0</v>
      </c>
      <c r="AO20" s="18">
        <v>6.4</v>
      </c>
      <c r="AP20" s="18">
        <v>5</v>
      </c>
      <c r="AQ20" s="18">
        <v>12.8</v>
      </c>
      <c r="AR20" s="18">
        <v>5</v>
      </c>
      <c r="AS20" s="18">
        <v>5</v>
      </c>
      <c r="AT20" s="18">
        <v>4</v>
      </c>
      <c r="AU20" s="18"/>
      <c r="AV20" s="18"/>
      <c r="AW20" s="29">
        <f t="shared" si="3"/>
        <v>38.200000000000003</v>
      </c>
      <c r="AX20" s="18">
        <v>40</v>
      </c>
      <c r="AY20" s="18">
        <v>40</v>
      </c>
      <c r="AZ20" s="18">
        <v>32</v>
      </c>
      <c r="BA20" s="29">
        <f t="shared" si="4"/>
        <v>112</v>
      </c>
      <c r="BB20" s="18" t="s">
        <v>25</v>
      </c>
      <c r="BC20" s="18"/>
      <c r="BD20" s="18">
        <v>0.05</v>
      </c>
      <c r="BE20" s="18"/>
      <c r="BF20" s="18"/>
      <c r="BG20" s="18" t="s">
        <v>25</v>
      </c>
      <c r="BH20" s="18"/>
      <c r="BI20" s="18" t="s">
        <v>25</v>
      </c>
      <c r="BJ20" s="18"/>
      <c r="BK20" s="18"/>
      <c r="BL20" s="18" t="s">
        <v>25</v>
      </c>
      <c r="BM20" s="18"/>
    </row>
    <row r="21" spans="1:65" s="3" customFormat="1" x14ac:dyDescent="0.3">
      <c r="A21" s="17">
        <v>20</v>
      </c>
      <c r="B21" s="12" t="s">
        <v>44</v>
      </c>
      <c r="C21" s="18">
        <v>80</v>
      </c>
      <c r="D21" s="18">
        <v>5</v>
      </c>
      <c r="E21" s="18"/>
      <c r="F21" s="18"/>
      <c r="G21" s="18"/>
      <c r="H21" s="9">
        <f t="shared" si="0"/>
        <v>85</v>
      </c>
      <c r="I21" s="18"/>
      <c r="J21" s="18"/>
      <c r="K21" s="18"/>
      <c r="L21" s="18">
        <v>20</v>
      </c>
      <c r="M21" s="18"/>
      <c r="N21" s="18"/>
      <c r="O21" s="29">
        <f t="shared" si="5"/>
        <v>20</v>
      </c>
      <c r="P21" s="10">
        <f t="shared" si="8"/>
        <v>190</v>
      </c>
      <c r="Q21" s="18" t="s">
        <v>25</v>
      </c>
      <c r="R21" s="18"/>
      <c r="S21" s="18"/>
      <c r="T21" s="18"/>
      <c r="U21" s="18"/>
      <c r="V21" s="8" t="s">
        <v>25</v>
      </c>
      <c r="W21" s="18"/>
      <c r="X21" s="18"/>
      <c r="Y21" s="18" t="s">
        <v>25</v>
      </c>
      <c r="Z21" s="18"/>
      <c r="AA21" s="18"/>
      <c r="AB21" s="18"/>
      <c r="AC21" s="18"/>
      <c r="AD21" s="18" t="s">
        <v>25</v>
      </c>
      <c r="AE21" s="18"/>
      <c r="AF21" s="18"/>
      <c r="AG21" s="18"/>
      <c r="AH21" s="18"/>
      <c r="AI21" s="18" t="s">
        <v>25</v>
      </c>
      <c r="AJ21" s="18"/>
      <c r="AK21" s="18"/>
      <c r="AL21" s="18">
        <v>4</v>
      </c>
      <c r="AM21" s="18"/>
      <c r="AN21" s="29">
        <f t="shared" si="2"/>
        <v>4</v>
      </c>
      <c r="AO21" s="18">
        <v>3.84</v>
      </c>
      <c r="AP21" s="18">
        <v>10</v>
      </c>
      <c r="AQ21" s="18">
        <v>6</v>
      </c>
      <c r="AR21" s="18"/>
      <c r="AS21" s="18"/>
      <c r="AT21" s="18">
        <v>1</v>
      </c>
      <c r="AU21" s="18"/>
      <c r="AV21" s="18"/>
      <c r="AW21" s="29">
        <f t="shared" si="3"/>
        <v>20.84</v>
      </c>
      <c r="AX21" s="18"/>
      <c r="AY21" s="18"/>
      <c r="AZ21" s="18">
        <v>5</v>
      </c>
      <c r="BA21" s="29">
        <f t="shared" si="4"/>
        <v>5</v>
      </c>
      <c r="BB21" s="18" t="s">
        <v>25</v>
      </c>
      <c r="BC21" s="18"/>
      <c r="BD21" s="18">
        <v>0.05</v>
      </c>
      <c r="BE21" s="18"/>
      <c r="BF21" s="18"/>
      <c r="BG21" s="18" t="s">
        <v>25</v>
      </c>
      <c r="BH21" s="18"/>
      <c r="BI21" s="18" t="s">
        <v>25</v>
      </c>
      <c r="BJ21" s="18"/>
      <c r="BK21" s="18"/>
      <c r="BL21" s="18" t="s">
        <v>25</v>
      </c>
      <c r="BM21" s="18"/>
    </row>
    <row r="22" spans="1:65" s="3" customFormat="1" x14ac:dyDescent="0.3">
      <c r="A22" s="17">
        <v>21</v>
      </c>
      <c r="B22" s="7" t="s">
        <v>46</v>
      </c>
      <c r="C22" s="18">
        <v>8</v>
      </c>
      <c r="D22" s="18">
        <v>6</v>
      </c>
      <c r="E22" s="18"/>
      <c r="F22" s="18"/>
      <c r="G22" s="18"/>
      <c r="H22" s="9">
        <f t="shared" si="0"/>
        <v>14</v>
      </c>
      <c r="I22" s="18">
        <v>50</v>
      </c>
      <c r="J22" s="18">
        <v>60</v>
      </c>
      <c r="K22" s="18"/>
      <c r="L22" s="18">
        <v>10</v>
      </c>
      <c r="M22" s="18"/>
      <c r="N22" s="18"/>
      <c r="O22" s="29">
        <f t="shared" si="5"/>
        <v>120</v>
      </c>
      <c r="P22" s="10">
        <f t="shared" si="8"/>
        <v>148</v>
      </c>
      <c r="Q22" s="18" t="s">
        <v>25</v>
      </c>
      <c r="R22" s="18"/>
      <c r="S22" s="18"/>
      <c r="T22" s="18"/>
      <c r="U22" s="18"/>
      <c r="V22" s="8" t="s">
        <v>25</v>
      </c>
      <c r="W22" s="18"/>
      <c r="X22" s="18"/>
      <c r="Y22" s="18"/>
      <c r="Z22" s="18" t="s">
        <v>25</v>
      </c>
      <c r="AA22" s="18" t="s">
        <v>25</v>
      </c>
      <c r="AB22" s="18"/>
      <c r="AC22" s="18"/>
      <c r="AD22" s="18" t="s">
        <v>25</v>
      </c>
      <c r="AE22" s="18"/>
      <c r="AF22" s="18" t="s">
        <v>25</v>
      </c>
      <c r="AG22" s="18"/>
      <c r="AH22" s="18"/>
      <c r="AI22" s="18"/>
      <c r="AJ22" s="18" t="s">
        <v>25</v>
      </c>
      <c r="AK22" s="18"/>
      <c r="AL22" s="18"/>
      <c r="AM22" s="18"/>
      <c r="AN22" s="29">
        <f t="shared" si="2"/>
        <v>0</v>
      </c>
      <c r="AO22" s="18"/>
      <c r="AP22" s="18"/>
      <c r="AQ22" s="18"/>
      <c r="AR22" s="18">
        <v>5.24</v>
      </c>
      <c r="AS22" s="18">
        <v>3</v>
      </c>
      <c r="AT22" s="18"/>
      <c r="AU22" s="18"/>
      <c r="AV22" s="18"/>
      <c r="AW22" s="29">
        <f t="shared" si="3"/>
        <v>8.24</v>
      </c>
      <c r="AX22" s="18"/>
      <c r="AY22" s="18">
        <v>134</v>
      </c>
      <c r="AZ22" s="18"/>
      <c r="BA22" s="29">
        <f t="shared" si="4"/>
        <v>134</v>
      </c>
      <c r="BB22" s="18"/>
      <c r="BC22" s="18" t="s">
        <v>25</v>
      </c>
      <c r="BD22" s="18"/>
      <c r="BE22" s="18"/>
      <c r="BF22" s="18"/>
      <c r="BG22" s="18"/>
      <c r="BH22" s="18"/>
      <c r="BI22" s="18"/>
      <c r="BJ22" s="18"/>
      <c r="BK22" s="18" t="s">
        <v>25</v>
      </c>
      <c r="BL22" s="18"/>
      <c r="BM22" s="18">
        <v>2</v>
      </c>
    </row>
    <row r="23" spans="1:65" s="3" customFormat="1" x14ac:dyDescent="0.3">
      <c r="A23" s="17">
        <v>22</v>
      </c>
      <c r="B23" s="12" t="s">
        <v>47</v>
      </c>
      <c r="C23" s="18">
        <v>4</v>
      </c>
      <c r="D23" s="18">
        <v>3</v>
      </c>
      <c r="E23" s="18"/>
      <c r="F23" s="18">
        <v>1</v>
      </c>
      <c r="G23" s="18"/>
      <c r="H23" s="9">
        <f t="shared" si="0"/>
        <v>8</v>
      </c>
      <c r="I23" s="18">
        <v>0.5</v>
      </c>
      <c r="J23" s="18"/>
      <c r="K23" s="18">
        <v>2</v>
      </c>
      <c r="L23" s="18"/>
      <c r="M23" s="18"/>
      <c r="N23" s="18"/>
      <c r="O23" s="29">
        <f t="shared" si="5"/>
        <v>2.5</v>
      </c>
      <c r="P23" s="10">
        <f t="shared" si="8"/>
        <v>18.5</v>
      </c>
      <c r="Q23" s="18" t="s">
        <v>25</v>
      </c>
      <c r="R23" s="18"/>
      <c r="S23" s="18"/>
      <c r="T23" s="18"/>
      <c r="U23" s="18"/>
      <c r="V23" s="8" t="s">
        <v>25</v>
      </c>
      <c r="W23" s="18"/>
      <c r="X23" s="18"/>
      <c r="Y23" s="18" t="s">
        <v>25</v>
      </c>
      <c r="Z23" s="18"/>
      <c r="AA23" s="18"/>
      <c r="AB23" s="18"/>
      <c r="AC23" s="18"/>
      <c r="AD23" s="18" t="s">
        <v>25</v>
      </c>
      <c r="AE23" s="18"/>
      <c r="AF23" s="18" t="s">
        <v>25</v>
      </c>
      <c r="AG23" s="18"/>
      <c r="AH23" s="18"/>
      <c r="AI23" s="18" t="s">
        <v>25</v>
      </c>
      <c r="AJ23" s="18"/>
      <c r="AK23" s="18">
        <v>0.5</v>
      </c>
      <c r="AL23" s="18"/>
      <c r="AM23" s="18"/>
      <c r="AN23" s="29">
        <f t="shared" si="2"/>
        <v>0.5</v>
      </c>
      <c r="AO23" s="18">
        <v>4</v>
      </c>
      <c r="AP23" s="18"/>
      <c r="AQ23" s="18"/>
      <c r="AR23" s="18"/>
      <c r="AS23" s="18"/>
      <c r="AT23" s="18"/>
      <c r="AU23" s="18"/>
      <c r="AV23" s="18"/>
      <c r="AW23" s="29">
        <f t="shared" si="3"/>
        <v>4</v>
      </c>
      <c r="AX23" s="18">
        <v>10.5</v>
      </c>
      <c r="AY23" s="18"/>
      <c r="AZ23" s="18"/>
      <c r="BA23" s="29">
        <f t="shared" si="4"/>
        <v>10.5</v>
      </c>
      <c r="BB23" s="18"/>
      <c r="BC23" s="18" t="s">
        <v>25</v>
      </c>
      <c r="BD23" s="18"/>
      <c r="BE23" s="18"/>
      <c r="BF23" s="18"/>
      <c r="BG23" s="18"/>
      <c r="BH23" s="18"/>
      <c r="BI23" s="18"/>
      <c r="BJ23" s="18"/>
      <c r="BK23" s="18"/>
      <c r="BL23" s="18" t="s">
        <v>25</v>
      </c>
      <c r="BM23" s="18"/>
    </row>
    <row r="24" spans="1:65" s="3" customFormat="1" x14ac:dyDescent="0.3">
      <c r="A24" s="17">
        <v>23</v>
      </c>
      <c r="B24" s="12" t="s">
        <v>48</v>
      </c>
      <c r="C24" s="18">
        <v>30</v>
      </c>
      <c r="D24" s="18">
        <v>2</v>
      </c>
      <c r="E24" s="18"/>
      <c r="F24" s="18"/>
      <c r="G24" s="18"/>
      <c r="H24" s="9">
        <f t="shared" si="0"/>
        <v>32</v>
      </c>
      <c r="I24" s="18">
        <v>1.4</v>
      </c>
      <c r="J24" s="18"/>
      <c r="K24" s="18"/>
      <c r="L24" s="18"/>
      <c r="M24" s="18"/>
      <c r="N24" s="18"/>
      <c r="O24" s="29">
        <f t="shared" si="5"/>
        <v>1.4</v>
      </c>
      <c r="P24" s="10">
        <f t="shared" si="8"/>
        <v>65.400000000000006</v>
      </c>
      <c r="Q24" s="18" t="s">
        <v>25</v>
      </c>
      <c r="R24" s="18"/>
      <c r="S24" s="18"/>
      <c r="T24" s="18"/>
      <c r="U24" s="18"/>
      <c r="V24" s="8" t="s">
        <v>25</v>
      </c>
      <c r="W24" s="18"/>
      <c r="X24" s="18"/>
      <c r="Y24" s="18" t="s">
        <v>25</v>
      </c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 t="s">
        <v>25</v>
      </c>
      <c r="AK24" s="18"/>
      <c r="AL24" s="18"/>
      <c r="AM24" s="18"/>
      <c r="AN24" s="29">
        <f t="shared" si="2"/>
        <v>0</v>
      </c>
      <c r="AO24" s="18"/>
      <c r="AP24" s="18"/>
      <c r="AQ24" s="18"/>
      <c r="AR24" s="18"/>
      <c r="AS24" s="18"/>
      <c r="AT24" s="18"/>
      <c r="AU24" s="18"/>
      <c r="AV24" s="18"/>
      <c r="AW24" s="29">
        <f t="shared" si="3"/>
        <v>0</v>
      </c>
      <c r="AX24" s="18"/>
      <c r="AY24" s="18">
        <v>33.4</v>
      </c>
      <c r="AZ24" s="18"/>
      <c r="BA24" s="29">
        <f t="shared" si="4"/>
        <v>33.4</v>
      </c>
      <c r="BB24" s="18"/>
      <c r="BC24" s="18" t="s">
        <v>25</v>
      </c>
      <c r="BD24" s="18"/>
      <c r="BE24" s="18"/>
      <c r="BF24" s="18"/>
      <c r="BG24" s="18"/>
      <c r="BH24" s="18"/>
      <c r="BI24" s="18"/>
      <c r="BJ24" s="18"/>
      <c r="BK24" s="18"/>
      <c r="BL24" s="18" t="s">
        <v>25</v>
      </c>
      <c r="BM24" s="18"/>
    </row>
    <row r="25" spans="1:65" s="3" customFormat="1" x14ac:dyDescent="0.3">
      <c r="A25" s="17">
        <v>24</v>
      </c>
      <c r="B25" s="12" t="s">
        <v>48</v>
      </c>
      <c r="C25" s="18">
        <v>20</v>
      </c>
      <c r="D25" s="18">
        <v>2</v>
      </c>
      <c r="E25" s="18"/>
      <c r="F25" s="18"/>
      <c r="G25" s="18"/>
      <c r="H25" s="9">
        <f t="shared" si="0"/>
        <v>22</v>
      </c>
      <c r="I25" s="18">
        <v>2</v>
      </c>
      <c r="J25" s="18"/>
      <c r="K25" s="18">
        <v>10</v>
      </c>
      <c r="L25" s="18"/>
      <c r="M25" s="18"/>
      <c r="N25" s="18"/>
      <c r="O25" s="29">
        <f t="shared" si="5"/>
        <v>12</v>
      </c>
      <c r="P25" s="10">
        <f t="shared" si="8"/>
        <v>56</v>
      </c>
      <c r="Q25" s="18"/>
      <c r="R25" s="18"/>
      <c r="S25" s="18" t="s">
        <v>25</v>
      </c>
      <c r="T25" s="18"/>
      <c r="U25" s="18"/>
      <c r="V25" s="8" t="s">
        <v>25</v>
      </c>
      <c r="W25" s="18"/>
      <c r="X25" s="18"/>
      <c r="Y25" s="18" t="s">
        <v>25</v>
      </c>
      <c r="Z25" s="18"/>
      <c r="AA25" s="18"/>
      <c r="AB25" s="18"/>
      <c r="AC25" s="18"/>
      <c r="AD25" s="18" t="s">
        <v>25</v>
      </c>
      <c r="AE25" s="18"/>
      <c r="AF25" s="18" t="s">
        <v>25</v>
      </c>
      <c r="AG25" s="18" t="s">
        <v>25</v>
      </c>
      <c r="AH25" s="18"/>
      <c r="AI25" s="18"/>
      <c r="AJ25" s="18" t="s">
        <v>25</v>
      </c>
      <c r="AK25" s="18">
        <v>10</v>
      </c>
      <c r="AL25" s="18">
        <v>10</v>
      </c>
      <c r="AM25" s="18"/>
      <c r="AN25" s="29">
        <f t="shared" si="2"/>
        <v>20</v>
      </c>
      <c r="AO25" s="18">
        <v>8</v>
      </c>
      <c r="AP25" s="18"/>
      <c r="AQ25" s="18">
        <v>8</v>
      </c>
      <c r="AR25" s="18">
        <v>5</v>
      </c>
      <c r="AS25" s="18"/>
      <c r="AT25" s="18">
        <v>4</v>
      </c>
      <c r="AU25" s="18"/>
      <c r="AV25" s="18"/>
      <c r="AW25" s="29">
        <f t="shared" si="3"/>
        <v>25</v>
      </c>
      <c r="AX25" s="18"/>
      <c r="AY25" s="18">
        <v>34</v>
      </c>
      <c r="AZ25" s="18"/>
      <c r="BA25" s="29">
        <f t="shared" si="4"/>
        <v>34</v>
      </c>
      <c r="BB25" s="18"/>
      <c r="BC25" s="18" t="s">
        <v>25</v>
      </c>
      <c r="BD25" s="18"/>
      <c r="BE25" s="18"/>
      <c r="BF25" s="18"/>
      <c r="BG25" s="18"/>
      <c r="BH25" s="18"/>
      <c r="BI25" s="18"/>
      <c r="BJ25" s="18"/>
      <c r="BK25" s="18"/>
      <c r="BL25" s="18" t="s">
        <v>25</v>
      </c>
      <c r="BM25" s="18"/>
    </row>
    <row r="26" spans="1:65" s="3" customFormat="1" x14ac:dyDescent="0.3">
      <c r="A26" s="17">
        <v>25</v>
      </c>
      <c r="B26" s="20" t="s">
        <v>49</v>
      </c>
      <c r="C26" s="18">
        <v>35</v>
      </c>
      <c r="D26" s="18">
        <v>2</v>
      </c>
      <c r="E26" s="18"/>
      <c r="F26" s="18"/>
      <c r="G26" s="18">
        <v>0.5</v>
      </c>
      <c r="H26" s="9">
        <f t="shared" si="0"/>
        <v>37.5</v>
      </c>
      <c r="I26" s="18">
        <v>2</v>
      </c>
      <c r="J26" s="18"/>
      <c r="K26" s="18">
        <v>2</v>
      </c>
      <c r="L26" s="18">
        <v>1</v>
      </c>
      <c r="M26" s="18">
        <v>0.5</v>
      </c>
      <c r="N26" s="18"/>
      <c r="O26" s="29">
        <f t="shared" si="5"/>
        <v>5.5</v>
      </c>
      <c r="P26" s="10">
        <f t="shared" si="8"/>
        <v>80.5</v>
      </c>
      <c r="Q26" s="18" t="s">
        <v>25</v>
      </c>
      <c r="R26" s="18"/>
      <c r="S26" s="18"/>
      <c r="T26" s="18"/>
      <c r="U26" s="18"/>
      <c r="V26" s="8" t="s">
        <v>25</v>
      </c>
      <c r="W26" s="18"/>
      <c r="X26" s="18"/>
      <c r="Y26" s="18" t="s">
        <v>25</v>
      </c>
      <c r="Z26" s="18"/>
      <c r="AA26" s="18"/>
      <c r="AB26" s="18"/>
      <c r="AC26" s="18"/>
      <c r="AD26" s="18" t="s">
        <v>25</v>
      </c>
      <c r="AE26" s="18"/>
      <c r="AF26" s="18"/>
      <c r="AG26" s="18"/>
      <c r="AH26" s="18"/>
      <c r="AI26" s="18" t="s">
        <v>25</v>
      </c>
      <c r="AJ26" s="18"/>
      <c r="AK26" s="18">
        <v>3</v>
      </c>
      <c r="AL26" s="18">
        <v>2</v>
      </c>
      <c r="AM26" s="18"/>
      <c r="AN26" s="29">
        <f t="shared" si="2"/>
        <v>5</v>
      </c>
      <c r="AO26" s="18">
        <v>30</v>
      </c>
      <c r="AP26" s="18">
        <v>6</v>
      </c>
      <c r="AQ26" s="18">
        <v>10</v>
      </c>
      <c r="AR26" s="18">
        <v>8</v>
      </c>
      <c r="AS26" s="18">
        <v>2</v>
      </c>
      <c r="AT26" s="18">
        <v>1</v>
      </c>
      <c r="AU26" s="18"/>
      <c r="AV26" s="18"/>
      <c r="AW26" s="29">
        <f t="shared" si="3"/>
        <v>57</v>
      </c>
      <c r="AX26" s="18">
        <v>43</v>
      </c>
      <c r="AY26" s="18"/>
      <c r="AZ26" s="18"/>
      <c r="BA26" s="29">
        <f t="shared" si="4"/>
        <v>43</v>
      </c>
      <c r="BB26" s="18" t="s">
        <v>25</v>
      </c>
      <c r="BC26" s="18"/>
      <c r="BD26" s="18">
        <v>4</v>
      </c>
      <c r="BE26" s="18" t="s">
        <v>25</v>
      </c>
      <c r="BF26" s="18" t="s">
        <v>25</v>
      </c>
      <c r="BG26" s="18" t="s">
        <v>25</v>
      </c>
      <c r="BH26" s="18" t="s">
        <v>25</v>
      </c>
      <c r="BI26" s="18" t="s">
        <v>25</v>
      </c>
      <c r="BJ26" s="18"/>
      <c r="BK26" s="18"/>
      <c r="BL26" s="18" t="s">
        <v>25</v>
      </c>
      <c r="BM26" s="18"/>
    </row>
    <row r="27" spans="1:65" s="3" customFormat="1" x14ac:dyDescent="0.3">
      <c r="A27" s="17">
        <v>26</v>
      </c>
      <c r="B27" s="20" t="s">
        <v>51</v>
      </c>
      <c r="C27" s="18">
        <v>100</v>
      </c>
      <c r="D27" s="18">
        <v>1</v>
      </c>
      <c r="E27" s="18"/>
      <c r="F27" s="18"/>
      <c r="G27" s="18">
        <v>0.5</v>
      </c>
      <c r="H27" s="9">
        <f t="shared" si="0"/>
        <v>101.5</v>
      </c>
      <c r="I27" s="18">
        <v>40</v>
      </c>
      <c r="J27" s="18">
        <v>50</v>
      </c>
      <c r="K27" s="18"/>
      <c r="L27" s="18" t="s">
        <v>50</v>
      </c>
      <c r="M27" s="18" t="s">
        <v>50</v>
      </c>
      <c r="N27" s="18"/>
      <c r="O27" s="29">
        <f t="shared" si="5"/>
        <v>90</v>
      </c>
      <c r="P27" s="10">
        <f t="shared" si="8"/>
        <v>293</v>
      </c>
      <c r="Q27" s="18" t="s">
        <v>25</v>
      </c>
      <c r="R27" s="18"/>
      <c r="S27" s="18"/>
      <c r="T27" s="18"/>
      <c r="U27" s="18"/>
      <c r="V27" s="8" t="s">
        <v>25</v>
      </c>
      <c r="W27" s="18"/>
      <c r="X27" s="18"/>
      <c r="Y27" s="18" t="s">
        <v>25</v>
      </c>
      <c r="Z27" s="18"/>
      <c r="AA27" s="18"/>
      <c r="AB27" s="18"/>
      <c r="AC27" s="18"/>
      <c r="AD27" s="18"/>
      <c r="AE27" s="18"/>
      <c r="AF27" s="18"/>
      <c r="AG27" s="18"/>
      <c r="AH27" s="18" t="s">
        <v>25</v>
      </c>
      <c r="AI27" s="18" t="s">
        <v>25</v>
      </c>
      <c r="AJ27" s="18"/>
      <c r="AK27" s="18">
        <v>40</v>
      </c>
      <c r="AL27" s="18">
        <v>5</v>
      </c>
      <c r="AM27" s="18"/>
      <c r="AN27" s="29">
        <f t="shared" si="2"/>
        <v>45</v>
      </c>
      <c r="AO27" s="18">
        <v>20</v>
      </c>
      <c r="AP27" s="18">
        <v>8</v>
      </c>
      <c r="AQ27" s="18">
        <v>5</v>
      </c>
      <c r="AR27" s="18">
        <v>10</v>
      </c>
      <c r="AS27" s="18"/>
      <c r="AT27" s="18">
        <v>1</v>
      </c>
      <c r="AU27" s="18"/>
      <c r="AV27" s="18"/>
      <c r="AW27" s="29">
        <f t="shared" si="3"/>
        <v>44</v>
      </c>
      <c r="AX27" s="18">
        <v>80</v>
      </c>
      <c r="AY27" s="18">
        <v>30</v>
      </c>
      <c r="AZ27" s="18">
        <v>80</v>
      </c>
      <c r="BA27" s="29">
        <f t="shared" si="4"/>
        <v>190</v>
      </c>
      <c r="BB27" s="18" t="s">
        <v>25</v>
      </c>
      <c r="BC27" s="18"/>
      <c r="BD27" s="18">
        <v>5</v>
      </c>
      <c r="BE27" s="18" t="s">
        <v>25</v>
      </c>
      <c r="BF27" s="18" t="s">
        <v>25</v>
      </c>
      <c r="BG27" s="18" t="s">
        <v>25</v>
      </c>
      <c r="BH27" s="18" t="s">
        <v>25</v>
      </c>
      <c r="BI27" s="18" t="s">
        <v>25</v>
      </c>
      <c r="BJ27" s="18"/>
      <c r="BK27" s="18"/>
      <c r="BL27" s="18" t="s">
        <v>25</v>
      </c>
      <c r="BM27" s="18"/>
    </row>
    <row r="28" spans="1:65" s="3" customFormat="1" x14ac:dyDescent="0.3">
      <c r="A28" s="17">
        <v>27</v>
      </c>
      <c r="B28" s="20" t="s">
        <v>51</v>
      </c>
      <c r="C28" s="18">
        <v>37</v>
      </c>
      <c r="D28" s="18">
        <v>1</v>
      </c>
      <c r="E28" s="18"/>
      <c r="F28" s="18"/>
      <c r="G28" s="18">
        <v>0.5</v>
      </c>
      <c r="H28" s="9">
        <f t="shared" si="0"/>
        <v>38.5</v>
      </c>
      <c r="I28" s="18"/>
      <c r="J28" s="18"/>
      <c r="K28" s="18">
        <v>2</v>
      </c>
      <c r="L28" s="18">
        <v>5</v>
      </c>
      <c r="M28" s="18">
        <v>1</v>
      </c>
      <c r="N28" s="18"/>
      <c r="O28" s="29">
        <f t="shared" si="5"/>
        <v>8</v>
      </c>
      <c r="P28" s="10">
        <f t="shared" si="8"/>
        <v>85</v>
      </c>
      <c r="Q28" s="18" t="s">
        <v>25</v>
      </c>
      <c r="R28" s="18"/>
      <c r="S28" s="18"/>
      <c r="T28" s="18"/>
      <c r="U28" s="18"/>
      <c r="V28" s="8" t="s">
        <v>25</v>
      </c>
      <c r="W28" s="18"/>
      <c r="X28" s="18"/>
      <c r="Y28" s="18" t="s">
        <v>25</v>
      </c>
      <c r="Z28" s="18"/>
      <c r="AA28" s="18"/>
      <c r="AB28" s="18"/>
      <c r="AC28" s="18"/>
      <c r="AD28" s="18" t="s">
        <v>25</v>
      </c>
      <c r="AE28" s="18"/>
      <c r="AF28" s="18"/>
      <c r="AG28" s="18"/>
      <c r="AH28" s="18"/>
      <c r="AI28" s="18" t="s">
        <v>25</v>
      </c>
      <c r="AJ28" s="18"/>
      <c r="AK28" s="18">
        <v>5</v>
      </c>
      <c r="AL28" s="18">
        <v>3</v>
      </c>
      <c r="AM28" s="18"/>
      <c r="AN28" s="29">
        <f t="shared" si="2"/>
        <v>8</v>
      </c>
      <c r="AO28" s="18">
        <v>15</v>
      </c>
      <c r="AP28" s="18">
        <v>6</v>
      </c>
      <c r="AQ28" s="18">
        <v>12</v>
      </c>
      <c r="AR28" s="18">
        <v>8</v>
      </c>
      <c r="AS28" s="18">
        <v>4</v>
      </c>
      <c r="AT28" s="18"/>
      <c r="AU28" s="18"/>
      <c r="AV28" s="18"/>
      <c r="AW28" s="29">
        <f t="shared" si="3"/>
        <v>45</v>
      </c>
      <c r="AX28" s="18">
        <v>34</v>
      </c>
      <c r="AY28" s="18">
        <v>3</v>
      </c>
      <c r="AZ28" s="18"/>
      <c r="BA28" s="29">
        <f t="shared" si="4"/>
        <v>37</v>
      </c>
      <c r="BB28" s="18" t="s">
        <v>25</v>
      </c>
      <c r="BC28" s="18"/>
      <c r="BD28" s="18">
        <v>2</v>
      </c>
      <c r="BE28" s="18" t="s">
        <v>25</v>
      </c>
      <c r="BF28" s="18" t="s">
        <v>25</v>
      </c>
      <c r="BG28" s="18" t="s">
        <v>25</v>
      </c>
      <c r="BH28" s="18"/>
      <c r="BI28" s="18"/>
      <c r="BJ28" s="18"/>
      <c r="BK28" s="18"/>
      <c r="BL28" s="18" t="s">
        <v>25</v>
      </c>
      <c r="BM28" s="18"/>
    </row>
    <row r="29" spans="1:65" s="3" customFormat="1" hidden="1" x14ac:dyDescent="0.3">
      <c r="A29" s="17">
        <v>28</v>
      </c>
      <c r="B29" s="12" t="s">
        <v>52</v>
      </c>
      <c r="C29" s="18">
        <v>14</v>
      </c>
      <c r="D29" s="18"/>
      <c r="E29" s="18"/>
      <c r="F29" s="18">
        <v>1</v>
      </c>
      <c r="G29" s="18"/>
      <c r="H29" s="9">
        <f t="shared" si="0"/>
        <v>15</v>
      </c>
      <c r="I29" s="18">
        <v>14</v>
      </c>
      <c r="J29" s="18">
        <v>1</v>
      </c>
      <c r="K29" s="18"/>
      <c r="L29" s="18"/>
      <c r="M29" s="18"/>
      <c r="N29" s="18"/>
      <c r="O29" s="29">
        <f t="shared" si="5"/>
        <v>15</v>
      </c>
      <c r="P29" s="10">
        <f t="shared" si="8"/>
        <v>45</v>
      </c>
      <c r="Q29" s="18" t="s">
        <v>25</v>
      </c>
      <c r="R29" s="18"/>
      <c r="S29" s="18"/>
      <c r="T29" s="18"/>
      <c r="U29" s="18"/>
      <c r="V29" s="18"/>
      <c r="W29" s="18"/>
      <c r="X29" s="18"/>
      <c r="Y29" s="18" t="s">
        <v>25</v>
      </c>
      <c r="Z29" s="18"/>
      <c r="AA29" s="18"/>
      <c r="AB29" s="18"/>
      <c r="AC29" s="18"/>
      <c r="AD29" s="18"/>
      <c r="AE29" s="18"/>
      <c r="AF29" s="18"/>
      <c r="AG29" s="18"/>
      <c r="AH29" s="18"/>
      <c r="AI29" s="18" t="s">
        <v>25</v>
      </c>
      <c r="AJ29" s="18"/>
      <c r="AK29" s="18">
        <v>15</v>
      </c>
      <c r="AL29" s="18"/>
      <c r="AM29" s="18"/>
      <c r="AN29" s="29">
        <f t="shared" si="2"/>
        <v>15</v>
      </c>
      <c r="AO29" s="18"/>
      <c r="AP29" s="18"/>
      <c r="AQ29" s="18">
        <v>10</v>
      </c>
      <c r="AR29" s="18"/>
      <c r="AS29" s="18"/>
      <c r="AT29" s="18"/>
      <c r="AU29" s="18"/>
      <c r="AV29" s="18"/>
      <c r="AW29" s="29">
        <f t="shared" si="3"/>
        <v>10</v>
      </c>
      <c r="AX29" s="18">
        <v>10</v>
      </c>
      <c r="AY29" s="18">
        <v>20</v>
      </c>
      <c r="AZ29" s="18"/>
      <c r="BA29" s="29">
        <f t="shared" si="4"/>
        <v>30</v>
      </c>
      <c r="BB29" s="18"/>
      <c r="BC29" s="18" t="s">
        <v>25</v>
      </c>
      <c r="BD29" s="18"/>
      <c r="BE29" s="18"/>
      <c r="BF29" s="18"/>
      <c r="BG29" s="18"/>
      <c r="BH29" s="18"/>
      <c r="BI29" s="18"/>
      <c r="BJ29" s="18"/>
      <c r="BK29" s="18"/>
      <c r="BL29" s="18" t="s">
        <v>25</v>
      </c>
      <c r="BM29" s="18"/>
    </row>
    <row r="30" spans="1:65" s="3" customFormat="1" hidden="1" x14ac:dyDescent="0.3">
      <c r="A30" s="17">
        <v>29</v>
      </c>
      <c r="B30" s="12" t="s">
        <v>53</v>
      </c>
      <c r="C30" s="18"/>
      <c r="D30" s="18"/>
      <c r="E30" s="18"/>
      <c r="F30" s="18"/>
      <c r="G30" s="18">
        <v>232</v>
      </c>
      <c r="H30" s="9">
        <f t="shared" si="0"/>
        <v>232</v>
      </c>
      <c r="I30" s="18"/>
      <c r="J30" s="18">
        <v>400</v>
      </c>
      <c r="K30" s="18"/>
      <c r="L30" s="18"/>
      <c r="M30" s="18"/>
      <c r="N30" s="18"/>
      <c r="O30" s="29">
        <f t="shared" si="5"/>
        <v>400</v>
      </c>
      <c r="P30" s="10">
        <f t="shared" si="8"/>
        <v>864</v>
      </c>
      <c r="Q30" s="18" t="s">
        <v>25</v>
      </c>
      <c r="R30" s="18"/>
      <c r="S30" s="18"/>
      <c r="T30" s="18"/>
      <c r="U30" s="18" t="s">
        <v>25</v>
      </c>
      <c r="V30" s="18" t="s">
        <v>25</v>
      </c>
      <c r="W30" s="18"/>
      <c r="X30" s="18"/>
      <c r="Y30" s="18" t="s">
        <v>25</v>
      </c>
      <c r="Z30" s="18"/>
      <c r="AA30" s="18"/>
      <c r="AB30" s="18"/>
      <c r="AC30" s="18" t="s">
        <v>25</v>
      </c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29">
        <f t="shared" si="2"/>
        <v>0</v>
      </c>
      <c r="AO30" s="18"/>
      <c r="AP30" s="18"/>
      <c r="AQ30" s="18"/>
      <c r="AR30" s="18"/>
      <c r="AS30" s="18"/>
      <c r="AT30" s="18"/>
      <c r="AU30" s="18"/>
      <c r="AV30" s="18"/>
      <c r="AW30" s="29">
        <f t="shared" si="3"/>
        <v>0</v>
      </c>
      <c r="AX30" s="18"/>
      <c r="AY30" s="18"/>
      <c r="AZ30" s="18"/>
      <c r="BA30" s="29">
        <f t="shared" si="4"/>
        <v>0</v>
      </c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</row>
    <row r="31" spans="1:65" s="3" customFormat="1" x14ac:dyDescent="0.3">
      <c r="A31" s="17">
        <v>30</v>
      </c>
      <c r="B31" s="12" t="s">
        <v>54</v>
      </c>
      <c r="C31" s="18"/>
      <c r="D31" s="18">
        <v>30</v>
      </c>
      <c r="E31" s="18"/>
      <c r="F31" s="18">
        <v>3</v>
      </c>
      <c r="G31" s="18"/>
      <c r="H31" s="9">
        <f t="shared" si="0"/>
        <v>33</v>
      </c>
      <c r="I31" s="18"/>
      <c r="J31" s="18"/>
      <c r="K31" s="18"/>
      <c r="L31" s="18"/>
      <c r="M31" s="18">
        <v>1</v>
      </c>
      <c r="N31" s="18"/>
      <c r="O31" s="29">
        <f t="shared" si="5"/>
        <v>1</v>
      </c>
      <c r="P31" s="10">
        <f>SUM(C31:N31)</f>
        <v>67</v>
      </c>
      <c r="Q31" s="18" t="s">
        <v>25</v>
      </c>
      <c r="R31" s="18"/>
      <c r="S31" s="18"/>
      <c r="T31" s="18"/>
      <c r="U31" s="18"/>
      <c r="V31" s="8" t="s">
        <v>25</v>
      </c>
      <c r="W31" s="18"/>
      <c r="X31" s="18"/>
      <c r="Y31" s="18"/>
      <c r="Z31" s="18"/>
      <c r="AA31" s="18" t="s">
        <v>25</v>
      </c>
      <c r="AB31" s="18"/>
      <c r="AC31" s="18"/>
      <c r="AD31" s="18" t="s">
        <v>25</v>
      </c>
      <c r="AE31" s="18"/>
      <c r="AF31" s="18"/>
      <c r="AG31" s="18"/>
      <c r="AH31" s="18"/>
      <c r="AI31" s="18"/>
      <c r="AJ31" s="18" t="s">
        <v>25</v>
      </c>
      <c r="AK31" s="18"/>
      <c r="AL31" s="18">
        <v>5</v>
      </c>
      <c r="AM31" s="18"/>
      <c r="AN31" s="29">
        <f t="shared" si="2"/>
        <v>5</v>
      </c>
      <c r="AO31" s="18">
        <v>0</v>
      </c>
      <c r="AP31" s="18"/>
      <c r="AQ31" s="18"/>
      <c r="AR31" s="18"/>
      <c r="AS31" s="18"/>
      <c r="AT31" s="18"/>
      <c r="AU31" s="18"/>
      <c r="AV31" s="18"/>
      <c r="AW31" s="29">
        <f t="shared" si="3"/>
        <v>0</v>
      </c>
      <c r="AX31" s="18"/>
      <c r="AY31" s="18"/>
      <c r="AZ31" s="18">
        <v>34</v>
      </c>
      <c r="BA31" s="29">
        <f t="shared" si="4"/>
        <v>34</v>
      </c>
      <c r="BB31" s="18"/>
      <c r="BC31" s="18" t="s">
        <v>25</v>
      </c>
      <c r="BD31" s="18"/>
      <c r="BE31" s="18"/>
      <c r="BF31" s="18"/>
      <c r="BG31" s="18" t="s">
        <v>25</v>
      </c>
      <c r="BH31" s="18"/>
      <c r="BI31" s="18" t="s">
        <v>25</v>
      </c>
      <c r="BJ31" s="18"/>
      <c r="BK31" s="18"/>
      <c r="BL31" s="18" t="s">
        <v>25</v>
      </c>
      <c r="BM31" s="18"/>
    </row>
    <row r="32" spans="1:65" s="3" customFormat="1" hidden="1" x14ac:dyDescent="0.3">
      <c r="A32" s="17">
        <v>31</v>
      </c>
      <c r="B32" s="12" t="s">
        <v>55</v>
      </c>
      <c r="C32" s="18">
        <v>20</v>
      </c>
      <c r="D32" s="18"/>
      <c r="E32" s="18"/>
      <c r="F32" s="18"/>
      <c r="G32" s="18"/>
      <c r="H32" s="9">
        <f t="shared" si="0"/>
        <v>20</v>
      </c>
      <c r="I32" s="18">
        <v>30</v>
      </c>
      <c r="J32" s="18"/>
      <c r="K32" s="18"/>
      <c r="L32" s="18"/>
      <c r="M32" s="18"/>
      <c r="N32" s="18"/>
      <c r="O32" s="29">
        <f t="shared" si="5"/>
        <v>30</v>
      </c>
      <c r="P32" s="10">
        <f t="shared" si="8"/>
        <v>70</v>
      </c>
      <c r="Q32" s="18" t="s">
        <v>25</v>
      </c>
      <c r="R32" s="18"/>
      <c r="S32" s="18"/>
      <c r="T32" s="18"/>
      <c r="U32" s="18"/>
      <c r="V32" s="18"/>
      <c r="W32" s="18" t="s">
        <v>25</v>
      </c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 t="s">
        <v>25</v>
      </c>
      <c r="AJ32" s="18"/>
      <c r="AK32" s="18">
        <v>30</v>
      </c>
      <c r="AL32" s="18"/>
      <c r="AM32" s="18"/>
      <c r="AN32" s="29">
        <f t="shared" si="2"/>
        <v>30</v>
      </c>
      <c r="AO32" s="18">
        <v>5</v>
      </c>
      <c r="AP32" s="18">
        <v>2</v>
      </c>
      <c r="AQ32" s="18">
        <v>1</v>
      </c>
      <c r="AR32" s="18">
        <v>3</v>
      </c>
      <c r="AS32" s="18">
        <v>2</v>
      </c>
      <c r="AT32" s="18"/>
      <c r="AU32" s="18"/>
      <c r="AV32" s="18"/>
      <c r="AW32" s="29">
        <f t="shared" si="3"/>
        <v>13</v>
      </c>
      <c r="AX32" s="18"/>
      <c r="AY32" s="18">
        <v>25</v>
      </c>
      <c r="AZ32" s="18">
        <v>25</v>
      </c>
      <c r="BA32" s="29">
        <f t="shared" si="4"/>
        <v>50</v>
      </c>
      <c r="BB32" s="18" t="s">
        <v>25</v>
      </c>
      <c r="BC32" s="18"/>
      <c r="BD32" s="18">
        <v>2</v>
      </c>
      <c r="BE32" s="18"/>
      <c r="BF32" s="18"/>
      <c r="BG32" s="18" t="s">
        <v>25</v>
      </c>
      <c r="BH32" s="18"/>
      <c r="BI32" s="18" t="s">
        <v>25</v>
      </c>
      <c r="BJ32" s="18"/>
      <c r="BK32" s="18"/>
      <c r="BL32" s="18" t="s">
        <v>25</v>
      </c>
      <c r="BM32" s="18"/>
    </row>
    <row r="33" spans="1:65" s="3" customFormat="1" hidden="1" x14ac:dyDescent="0.3">
      <c r="A33" s="17">
        <v>32</v>
      </c>
      <c r="B33" s="12" t="s">
        <v>56</v>
      </c>
      <c r="C33" s="18">
        <v>15</v>
      </c>
      <c r="D33" s="18"/>
      <c r="E33" s="18"/>
      <c r="F33" s="18"/>
      <c r="G33" s="18"/>
      <c r="H33" s="9">
        <f t="shared" si="0"/>
        <v>15</v>
      </c>
      <c r="I33" s="18"/>
      <c r="J33" s="18"/>
      <c r="K33" s="18"/>
      <c r="L33" s="18"/>
      <c r="M33" s="18"/>
      <c r="N33" s="18"/>
      <c r="O33" s="29">
        <f t="shared" si="5"/>
        <v>0</v>
      </c>
      <c r="P33" s="10">
        <f t="shared" si="8"/>
        <v>30</v>
      </c>
      <c r="Q33" s="18"/>
      <c r="R33" s="18"/>
      <c r="S33" s="18"/>
      <c r="T33" s="18"/>
      <c r="U33" s="18"/>
      <c r="V33" s="18"/>
      <c r="W33" s="18"/>
      <c r="X33" s="18" t="s">
        <v>45</v>
      </c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29">
        <f t="shared" si="2"/>
        <v>0</v>
      </c>
      <c r="AO33" s="18">
        <v>5</v>
      </c>
      <c r="AP33" s="18">
        <v>5</v>
      </c>
      <c r="AQ33" s="18">
        <v>4</v>
      </c>
      <c r="AR33" s="18"/>
      <c r="AS33" s="18"/>
      <c r="AT33" s="18">
        <v>1</v>
      </c>
      <c r="AU33" s="18"/>
      <c r="AV33" s="18"/>
      <c r="AW33" s="29">
        <f t="shared" si="3"/>
        <v>15</v>
      </c>
      <c r="AX33" s="18"/>
      <c r="AY33" s="18">
        <v>15</v>
      </c>
      <c r="AZ33" s="18"/>
      <c r="BA33" s="29">
        <f t="shared" si="4"/>
        <v>15</v>
      </c>
      <c r="BB33" s="18" t="s">
        <v>25</v>
      </c>
      <c r="BC33" s="18"/>
      <c r="BD33" s="18">
        <v>1.8E-3</v>
      </c>
      <c r="BE33" s="18"/>
      <c r="BF33" s="18"/>
      <c r="BG33" s="18"/>
      <c r="BH33" s="18"/>
      <c r="BI33" s="18" t="s">
        <v>25</v>
      </c>
      <c r="BJ33" s="18"/>
      <c r="BK33" s="18"/>
      <c r="BL33" s="18" t="s">
        <v>25</v>
      </c>
      <c r="BM33" s="18"/>
    </row>
    <row r="34" spans="1:65" s="3" customFormat="1" hidden="1" x14ac:dyDescent="0.3">
      <c r="A34" s="17">
        <v>33</v>
      </c>
      <c r="B34" s="12" t="s">
        <v>57</v>
      </c>
      <c r="C34" s="18">
        <v>24</v>
      </c>
      <c r="D34" s="18"/>
      <c r="E34" s="18"/>
      <c r="F34" s="18"/>
      <c r="G34" s="18"/>
      <c r="H34" s="9">
        <f t="shared" si="0"/>
        <v>24</v>
      </c>
      <c r="I34" s="18"/>
      <c r="J34" s="18"/>
      <c r="K34" s="18"/>
      <c r="L34" s="18"/>
      <c r="M34" s="18"/>
      <c r="N34" s="18"/>
      <c r="O34" s="29">
        <f t="shared" si="5"/>
        <v>0</v>
      </c>
      <c r="P34" s="10">
        <f t="shared" si="8"/>
        <v>48</v>
      </c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29">
        <f t="shared" si="2"/>
        <v>0</v>
      </c>
      <c r="AO34" s="18">
        <v>15</v>
      </c>
      <c r="AP34" s="18">
        <v>6</v>
      </c>
      <c r="AQ34" s="18"/>
      <c r="AR34" s="18">
        <v>2</v>
      </c>
      <c r="AS34" s="18"/>
      <c r="AT34" s="18">
        <v>1</v>
      </c>
      <c r="AU34" s="18"/>
      <c r="AV34" s="18"/>
      <c r="AW34" s="29">
        <f t="shared" si="3"/>
        <v>24</v>
      </c>
      <c r="AX34" s="18"/>
      <c r="AY34" s="18">
        <v>24</v>
      </c>
      <c r="AZ34" s="18"/>
      <c r="BA34" s="29">
        <f t="shared" si="4"/>
        <v>24</v>
      </c>
      <c r="BB34" s="18" t="s">
        <v>25</v>
      </c>
      <c r="BC34" s="18"/>
      <c r="BD34" s="18">
        <v>8.0000000000000002E-3</v>
      </c>
      <c r="BE34" s="18"/>
      <c r="BF34" s="18"/>
      <c r="BG34" s="18" t="s">
        <v>25</v>
      </c>
      <c r="BH34" s="18"/>
      <c r="BI34" s="18"/>
      <c r="BJ34" s="18"/>
      <c r="BK34" s="18"/>
      <c r="BL34" s="18" t="s">
        <v>25</v>
      </c>
      <c r="BM34" s="18"/>
    </row>
    <row r="35" spans="1:65" s="3" customFormat="1" x14ac:dyDescent="0.3">
      <c r="A35" s="17">
        <v>34</v>
      </c>
      <c r="B35" s="12" t="s">
        <v>47</v>
      </c>
      <c r="C35" s="18">
        <v>20</v>
      </c>
      <c r="D35" s="18">
        <v>3</v>
      </c>
      <c r="E35" s="18"/>
      <c r="F35" s="18"/>
      <c r="G35" s="18"/>
      <c r="H35" s="9">
        <f t="shared" si="0"/>
        <v>23</v>
      </c>
      <c r="I35" s="18">
        <v>10</v>
      </c>
      <c r="J35" s="18">
        <v>15</v>
      </c>
      <c r="K35" s="18"/>
      <c r="L35" s="18"/>
      <c r="M35" s="18"/>
      <c r="N35" s="18"/>
      <c r="O35" s="29">
        <f t="shared" si="5"/>
        <v>25</v>
      </c>
      <c r="P35" s="10">
        <f>SUM(C35:N35)</f>
        <v>71</v>
      </c>
      <c r="Q35" s="18" t="s">
        <v>25</v>
      </c>
      <c r="R35" s="18"/>
      <c r="S35" s="18"/>
      <c r="T35" s="18"/>
      <c r="U35" s="18"/>
      <c r="V35" s="8" t="s">
        <v>25</v>
      </c>
      <c r="W35" s="18"/>
      <c r="X35" s="18"/>
      <c r="Y35" s="18" t="s">
        <v>25</v>
      </c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 t="s">
        <v>25</v>
      </c>
      <c r="AK35" s="18"/>
      <c r="AL35" s="18"/>
      <c r="AM35" s="18"/>
      <c r="AN35" s="29">
        <f t="shared" si="2"/>
        <v>0</v>
      </c>
      <c r="AO35" s="18"/>
      <c r="AP35" s="18"/>
      <c r="AQ35" s="18"/>
      <c r="AR35" s="18">
        <v>12</v>
      </c>
      <c r="AS35" s="18">
        <v>6</v>
      </c>
      <c r="AT35" s="18"/>
      <c r="AU35" s="18"/>
      <c r="AV35" s="18"/>
      <c r="AW35" s="29">
        <f t="shared" si="3"/>
        <v>18</v>
      </c>
      <c r="AX35" s="18"/>
      <c r="AY35" s="18">
        <v>37</v>
      </c>
      <c r="AZ35" s="18">
        <v>11</v>
      </c>
      <c r="BA35" s="29">
        <f t="shared" si="4"/>
        <v>48</v>
      </c>
      <c r="BB35" s="18"/>
      <c r="BC35" s="18" t="s">
        <v>25</v>
      </c>
      <c r="BD35" s="18"/>
      <c r="BE35" s="18"/>
      <c r="BF35" s="18"/>
      <c r="BG35" s="18"/>
      <c r="BH35" s="18"/>
      <c r="BI35" s="18" t="s">
        <v>25</v>
      </c>
      <c r="BJ35" s="18"/>
      <c r="BK35" s="18"/>
      <c r="BL35" s="18" t="s">
        <v>34</v>
      </c>
      <c r="BM35" s="18"/>
    </row>
    <row r="36" spans="1:65" s="3" customFormat="1" hidden="1" x14ac:dyDescent="0.3">
      <c r="A36" s="17">
        <v>35</v>
      </c>
      <c r="B36" s="12" t="s">
        <v>58</v>
      </c>
      <c r="C36" s="18">
        <v>15</v>
      </c>
      <c r="D36" s="18"/>
      <c r="E36" s="18"/>
      <c r="F36" s="18"/>
      <c r="G36" s="18"/>
      <c r="H36" s="9">
        <f t="shared" si="0"/>
        <v>15</v>
      </c>
      <c r="I36" s="18">
        <v>10</v>
      </c>
      <c r="J36" s="18"/>
      <c r="K36" s="18"/>
      <c r="L36" s="18">
        <v>1</v>
      </c>
      <c r="M36" s="18"/>
      <c r="N36" s="18"/>
      <c r="O36" s="29">
        <f t="shared" si="5"/>
        <v>11</v>
      </c>
      <c r="P36" s="10">
        <f t="shared" si="8"/>
        <v>41</v>
      </c>
      <c r="Q36" s="18" t="s">
        <v>25</v>
      </c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 t="s">
        <v>25</v>
      </c>
      <c r="AE36" s="18"/>
      <c r="AF36" s="18"/>
      <c r="AG36" s="18"/>
      <c r="AH36" s="18"/>
      <c r="AI36" s="18" t="s">
        <v>25</v>
      </c>
      <c r="AJ36" s="18"/>
      <c r="AK36" s="18"/>
      <c r="AL36" s="18">
        <v>0.02</v>
      </c>
      <c r="AM36" s="18"/>
      <c r="AN36" s="29">
        <f t="shared" si="2"/>
        <v>0.02</v>
      </c>
      <c r="AO36" s="18"/>
      <c r="AP36" s="18"/>
      <c r="AQ36" s="18">
        <v>2</v>
      </c>
      <c r="AR36" s="18"/>
      <c r="AS36" s="18"/>
      <c r="AT36" s="18"/>
      <c r="AU36" s="18"/>
      <c r="AV36" s="18"/>
      <c r="AW36" s="29">
        <f t="shared" si="3"/>
        <v>2</v>
      </c>
      <c r="AX36" s="18">
        <v>15.6</v>
      </c>
      <c r="AY36" s="18">
        <v>10.4</v>
      </c>
      <c r="AZ36" s="18"/>
      <c r="BA36" s="29">
        <f t="shared" si="4"/>
        <v>26</v>
      </c>
      <c r="BB36" s="18"/>
      <c r="BC36" s="18" t="s">
        <v>25</v>
      </c>
      <c r="BD36" s="18"/>
      <c r="BE36" s="18"/>
      <c r="BF36" s="18"/>
      <c r="BG36" s="18"/>
      <c r="BH36" s="18"/>
      <c r="BI36" s="18"/>
      <c r="BJ36" s="18"/>
      <c r="BK36" s="18" t="s">
        <v>25</v>
      </c>
      <c r="BL36" s="18"/>
      <c r="BM36" s="18">
        <v>4</v>
      </c>
    </row>
    <row r="37" spans="1:65" s="3" customFormat="1" x14ac:dyDescent="0.3">
      <c r="A37" s="17">
        <v>36</v>
      </c>
      <c r="B37" s="12" t="s">
        <v>59</v>
      </c>
      <c r="C37" s="18">
        <v>3</v>
      </c>
      <c r="D37" s="18">
        <v>1</v>
      </c>
      <c r="E37" s="18"/>
      <c r="F37" s="18"/>
      <c r="G37" s="18"/>
      <c r="H37" s="9">
        <f t="shared" si="0"/>
        <v>4</v>
      </c>
      <c r="I37" s="18"/>
      <c r="J37" s="18">
        <v>3</v>
      </c>
      <c r="K37" s="18"/>
      <c r="L37" s="18">
        <v>1</v>
      </c>
      <c r="M37" s="18"/>
      <c r="N37" s="18"/>
      <c r="O37" s="29">
        <f t="shared" si="5"/>
        <v>4</v>
      </c>
      <c r="P37" s="10">
        <f>SUM(C37:N37)</f>
        <v>12</v>
      </c>
      <c r="Q37" s="18" t="s">
        <v>25</v>
      </c>
      <c r="R37" s="18"/>
      <c r="S37" s="18"/>
      <c r="T37" s="18"/>
      <c r="U37" s="18"/>
      <c r="V37" s="8" t="s">
        <v>25</v>
      </c>
      <c r="W37" s="18"/>
      <c r="X37" s="18"/>
      <c r="Y37" s="18" t="s">
        <v>25</v>
      </c>
      <c r="Z37" s="18"/>
      <c r="AA37" s="18"/>
      <c r="AB37" s="18"/>
      <c r="AC37" s="18"/>
      <c r="AD37" s="18" t="s">
        <v>25</v>
      </c>
      <c r="AE37" s="18"/>
      <c r="AF37" s="18"/>
      <c r="AG37" s="18"/>
      <c r="AH37" s="18"/>
      <c r="AI37" s="18"/>
      <c r="AJ37" s="18" t="s">
        <v>25</v>
      </c>
      <c r="AK37" s="18"/>
      <c r="AL37" s="18">
        <v>0.08</v>
      </c>
      <c r="AM37" s="18"/>
      <c r="AN37" s="29">
        <f t="shared" si="2"/>
        <v>0.08</v>
      </c>
      <c r="AO37" s="18">
        <v>2</v>
      </c>
      <c r="AP37" s="18"/>
      <c r="AQ37" s="18"/>
      <c r="AR37" s="18"/>
      <c r="AS37" s="18"/>
      <c r="AT37" s="18"/>
      <c r="AU37" s="18"/>
      <c r="AV37" s="18"/>
      <c r="AW37" s="29">
        <f t="shared" si="3"/>
        <v>2</v>
      </c>
      <c r="AX37" s="18">
        <v>4.8</v>
      </c>
      <c r="AY37" s="18">
        <v>3.2</v>
      </c>
      <c r="AZ37" s="18"/>
      <c r="BA37" s="29">
        <f t="shared" si="4"/>
        <v>8</v>
      </c>
      <c r="BB37" s="18"/>
      <c r="BC37" s="18" t="s">
        <v>25</v>
      </c>
      <c r="BD37" s="18"/>
      <c r="BE37" s="18"/>
      <c r="BF37" s="18"/>
      <c r="BG37" s="18"/>
      <c r="BH37" s="18"/>
      <c r="BI37" s="18"/>
      <c r="BJ37" s="18"/>
      <c r="BK37" s="18"/>
      <c r="BL37" s="18" t="s">
        <v>25</v>
      </c>
      <c r="BM37" s="18"/>
    </row>
    <row r="38" spans="1:65" s="3" customFormat="1" hidden="1" x14ac:dyDescent="0.3">
      <c r="A38" s="17">
        <v>37</v>
      </c>
      <c r="B38" s="12" t="s">
        <v>60</v>
      </c>
      <c r="C38" s="18">
        <v>10</v>
      </c>
      <c r="D38" s="18"/>
      <c r="E38" s="18"/>
      <c r="F38" s="18"/>
      <c r="G38" s="18"/>
      <c r="H38" s="9">
        <f t="shared" si="0"/>
        <v>10</v>
      </c>
      <c r="I38" s="18">
        <v>2</v>
      </c>
      <c r="J38" s="18">
        <v>1</v>
      </c>
      <c r="K38" s="18"/>
      <c r="L38" s="18">
        <v>0.75</v>
      </c>
      <c r="M38" s="18">
        <v>0.7</v>
      </c>
      <c r="N38" s="18"/>
      <c r="O38" s="29">
        <f t="shared" si="5"/>
        <v>4.45</v>
      </c>
      <c r="P38" s="10">
        <f t="shared" si="8"/>
        <v>24.45</v>
      </c>
      <c r="Q38" s="18" t="s">
        <v>25</v>
      </c>
      <c r="R38" s="18"/>
      <c r="S38" s="18"/>
      <c r="T38" s="18"/>
      <c r="U38" s="18"/>
      <c r="V38" s="18" t="s">
        <v>25</v>
      </c>
      <c r="W38" s="18"/>
      <c r="X38" s="18"/>
      <c r="Y38" s="18" t="s">
        <v>25</v>
      </c>
      <c r="Z38" s="18"/>
      <c r="AA38" s="18"/>
      <c r="AB38" s="18"/>
      <c r="AC38" s="18"/>
      <c r="AD38" s="18" t="s">
        <v>25</v>
      </c>
      <c r="AE38" s="18"/>
      <c r="AF38" s="18"/>
      <c r="AG38" s="18"/>
      <c r="AH38" s="18"/>
      <c r="AI38" s="18" t="s">
        <v>25</v>
      </c>
      <c r="AJ38" s="18"/>
      <c r="AK38" s="18"/>
      <c r="AL38" s="18"/>
      <c r="AM38" s="18">
        <v>3</v>
      </c>
      <c r="AN38" s="29">
        <f t="shared" si="2"/>
        <v>3</v>
      </c>
      <c r="AO38" s="18">
        <v>4</v>
      </c>
      <c r="AP38" s="18"/>
      <c r="AQ38" s="18">
        <v>6</v>
      </c>
      <c r="AR38" s="18"/>
      <c r="AS38" s="18"/>
      <c r="AT38" s="18"/>
      <c r="AU38" s="18"/>
      <c r="AV38" s="18"/>
      <c r="AW38" s="29">
        <f t="shared" si="3"/>
        <v>10</v>
      </c>
      <c r="AX38" s="18">
        <v>7.2</v>
      </c>
      <c r="AY38" s="18">
        <v>7.25</v>
      </c>
      <c r="AZ38" s="18"/>
      <c r="BA38" s="29">
        <f t="shared" si="4"/>
        <v>14.45</v>
      </c>
      <c r="BB38" s="18"/>
      <c r="BC38" s="18" t="s">
        <v>25</v>
      </c>
      <c r="BD38" s="18"/>
      <c r="BE38" s="18"/>
      <c r="BF38" s="18"/>
      <c r="BG38" s="18"/>
      <c r="BH38" s="18"/>
      <c r="BI38" s="18"/>
      <c r="BJ38" s="18"/>
      <c r="BK38" s="18"/>
      <c r="BL38" s="18" t="s">
        <v>25</v>
      </c>
      <c r="BM38" s="18"/>
    </row>
    <row r="39" spans="1:65" s="3" customFormat="1" hidden="1" x14ac:dyDescent="0.3">
      <c r="A39" s="17">
        <v>38</v>
      </c>
      <c r="B39" s="12" t="s">
        <v>61</v>
      </c>
      <c r="C39" s="18">
        <v>25</v>
      </c>
      <c r="D39" s="18"/>
      <c r="E39" s="18"/>
      <c r="F39" s="18"/>
      <c r="G39" s="18" t="s">
        <v>50</v>
      </c>
      <c r="H39" s="9">
        <f t="shared" si="0"/>
        <v>25</v>
      </c>
      <c r="I39" s="18">
        <v>1</v>
      </c>
      <c r="J39" s="18"/>
      <c r="K39" s="18"/>
      <c r="L39" s="18">
        <v>10</v>
      </c>
      <c r="M39" s="18" t="s">
        <v>50</v>
      </c>
      <c r="N39" s="18"/>
      <c r="O39" s="29">
        <f t="shared" si="5"/>
        <v>11</v>
      </c>
      <c r="P39" s="10">
        <f t="shared" si="8"/>
        <v>61</v>
      </c>
      <c r="Q39" s="18" t="s">
        <v>25</v>
      </c>
      <c r="R39" s="18"/>
      <c r="S39" s="18"/>
      <c r="T39" s="18"/>
      <c r="U39" s="18"/>
      <c r="V39" s="18"/>
      <c r="W39" s="18"/>
      <c r="X39" s="18"/>
      <c r="Y39" s="18" t="s">
        <v>25</v>
      </c>
      <c r="Z39" s="18"/>
      <c r="AA39" s="18"/>
      <c r="AB39" s="18"/>
      <c r="AC39" s="18"/>
      <c r="AD39" s="18"/>
      <c r="AE39" s="18"/>
      <c r="AF39" s="18" t="s">
        <v>25</v>
      </c>
      <c r="AG39" s="18"/>
      <c r="AH39" s="18"/>
      <c r="AI39" s="18" t="s">
        <v>25</v>
      </c>
      <c r="AJ39" s="18"/>
      <c r="AK39" s="18">
        <v>1</v>
      </c>
      <c r="AL39" s="18">
        <v>1</v>
      </c>
      <c r="AM39" s="18"/>
      <c r="AN39" s="29">
        <f t="shared" si="2"/>
        <v>2</v>
      </c>
      <c r="AO39" s="18">
        <v>15</v>
      </c>
      <c r="AP39" s="18"/>
      <c r="AQ39" s="18">
        <v>10</v>
      </c>
      <c r="AR39" s="18">
        <v>5</v>
      </c>
      <c r="AS39" s="18">
        <v>5</v>
      </c>
      <c r="AT39" s="18"/>
      <c r="AU39" s="18"/>
      <c r="AV39" s="18"/>
      <c r="AW39" s="29">
        <f t="shared" si="3"/>
        <v>35</v>
      </c>
      <c r="AX39" s="18">
        <v>32</v>
      </c>
      <c r="AY39" s="18"/>
      <c r="AZ39" s="18">
        <v>1</v>
      </c>
      <c r="BA39" s="29">
        <f t="shared" si="4"/>
        <v>33</v>
      </c>
      <c r="BB39" s="18" t="s">
        <v>25</v>
      </c>
      <c r="BC39" s="18"/>
      <c r="BD39" s="18">
        <v>2</v>
      </c>
      <c r="BE39" s="18" t="s">
        <v>25</v>
      </c>
      <c r="BF39" s="18" t="s">
        <v>25</v>
      </c>
      <c r="BG39" s="18"/>
      <c r="BH39" s="18"/>
      <c r="BI39" s="18" t="s">
        <v>25</v>
      </c>
      <c r="BJ39" s="18"/>
      <c r="BK39" s="18"/>
      <c r="BL39" s="18" t="s">
        <v>25</v>
      </c>
      <c r="BM39" s="18"/>
    </row>
    <row r="40" spans="1:65" s="3" customFormat="1" hidden="1" x14ac:dyDescent="0.3">
      <c r="A40" s="17">
        <v>39</v>
      </c>
      <c r="B40" s="12" t="s">
        <v>62</v>
      </c>
      <c r="C40" s="18">
        <v>14</v>
      </c>
      <c r="D40" s="18"/>
      <c r="E40" s="18"/>
      <c r="F40" s="18"/>
      <c r="G40" s="18" t="s">
        <v>50</v>
      </c>
      <c r="H40" s="9">
        <f t="shared" si="0"/>
        <v>14</v>
      </c>
      <c r="I40" s="18">
        <v>12</v>
      </c>
      <c r="J40" s="18">
        <v>4</v>
      </c>
      <c r="K40" s="18"/>
      <c r="L40" s="18">
        <v>1</v>
      </c>
      <c r="M40" s="18" t="s">
        <v>50</v>
      </c>
      <c r="N40" s="18"/>
      <c r="O40" s="29">
        <f t="shared" si="5"/>
        <v>17</v>
      </c>
      <c r="P40" s="10">
        <f t="shared" si="8"/>
        <v>45</v>
      </c>
      <c r="Q40" s="18" t="s">
        <v>25</v>
      </c>
      <c r="R40" s="18"/>
      <c r="S40" s="18" t="s">
        <v>25</v>
      </c>
      <c r="T40" s="18"/>
      <c r="U40" s="18"/>
      <c r="V40" s="18" t="s">
        <v>25</v>
      </c>
      <c r="W40" s="18"/>
      <c r="X40" s="18"/>
      <c r="Y40" s="18" t="s">
        <v>25</v>
      </c>
      <c r="Z40" s="18"/>
      <c r="AA40" s="18" t="s">
        <v>25</v>
      </c>
      <c r="AB40" s="18"/>
      <c r="AC40" s="18"/>
      <c r="AD40" s="18" t="s">
        <v>25</v>
      </c>
      <c r="AE40" s="18"/>
      <c r="AF40" s="18"/>
      <c r="AG40" s="18"/>
      <c r="AH40" s="18"/>
      <c r="AI40" s="18" t="s">
        <v>25</v>
      </c>
      <c r="AJ40" s="18"/>
      <c r="AK40" s="18">
        <v>12</v>
      </c>
      <c r="AL40" s="18">
        <v>4</v>
      </c>
      <c r="AM40" s="18"/>
      <c r="AN40" s="29">
        <f t="shared" si="2"/>
        <v>16</v>
      </c>
      <c r="AO40" s="18">
        <v>7</v>
      </c>
      <c r="AP40" s="18"/>
      <c r="AQ40" s="18">
        <v>7</v>
      </c>
      <c r="AR40" s="18"/>
      <c r="AS40" s="18">
        <v>1</v>
      </c>
      <c r="AT40" s="18">
        <v>5</v>
      </c>
      <c r="AU40" s="18"/>
      <c r="AV40" s="18"/>
      <c r="AW40" s="29">
        <f t="shared" si="3"/>
        <v>20</v>
      </c>
      <c r="AX40" s="18"/>
      <c r="AY40" s="18">
        <v>30</v>
      </c>
      <c r="AZ40" s="18"/>
      <c r="BA40" s="29">
        <f t="shared" si="4"/>
        <v>30</v>
      </c>
      <c r="BB40" s="18" t="s">
        <v>25</v>
      </c>
      <c r="BC40" s="18"/>
      <c r="BD40" s="18">
        <v>6</v>
      </c>
      <c r="BE40" s="18" t="s">
        <v>25</v>
      </c>
      <c r="BF40" s="18" t="s">
        <v>25</v>
      </c>
      <c r="BG40" s="18"/>
      <c r="BH40" s="18" t="s">
        <v>25</v>
      </c>
      <c r="BI40" s="18" t="s">
        <v>25</v>
      </c>
      <c r="BJ40" s="18"/>
      <c r="BK40" s="18"/>
      <c r="BL40" s="18" t="s">
        <v>25</v>
      </c>
      <c r="BM40" s="18"/>
    </row>
    <row r="41" spans="1:65" s="3" customFormat="1" hidden="1" x14ac:dyDescent="0.3">
      <c r="A41" s="17">
        <v>40</v>
      </c>
      <c r="B41" s="12" t="s">
        <v>62</v>
      </c>
      <c r="C41" s="18">
        <v>14</v>
      </c>
      <c r="D41" s="18"/>
      <c r="E41" s="18"/>
      <c r="F41" s="18"/>
      <c r="G41" s="18">
        <v>0.5</v>
      </c>
      <c r="H41" s="9">
        <f t="shared" si="0"/>
        <v>14.5</v>
      </c>
      <c r="I41" s="18">
        <v>14</v>
      </c>
      <c r="J41" s="18"/>
      <c r="K41" s="18"/>
      <c r="L41" s="18">
        <v>2</v>
      </c>
      <c r="M41" s="18"/>
      <c r="N41" s="18"/>
      <c r="O41" s="29">
        <f t="shared" si="5"/>
        <v>16</v>
      </c>
      <c r="P41" s="10">
        <f t="shared" si="8"/>
        <v>45</v>
      </c>
      <c r="Q41" s="18" t="s">
        <v>25</v>
      </c>
      <c r="R41" s="18"/>
      <c r="S41" s="18" t="s">
        <v>25</v>
      </c>
      <c r="T41" s="18"/>
      <c r="U41" s="18"/>
      <c r="V41" s="18"/>
      <c r="W41" s="18"/>
      <c r="X41" s="18"/>
      <c r="Y41" s="18" t="s">
        <v>25</v>
      </c>
      <c r="Z41" s="18"/>
      <c r="AA41" s="18" t="s">
        <v>25</v>
      </c>
      <c r="AB41" s="18"/>
      <c r="AC41" s="18"/>
      <c r="AD41" s="18"/>
      <c r="AE41" s="18"/>
      <c r="AF41" s="18"/>
      <c r="AG41" s="18"/>
      <c r="AH41" s="18"/>
      <c r="AI41" s="18" t="s">
        <v>25</v>
      </c>
      <c r="AJ41" s="18"/>
      <c r="AK41" s="18">
        <v>14</v>
      </c>
      <c r="AL41" s="18">
        <v>2</v>
      </c>
      <c r="AM41" s="18"/>
      <c r="AN41" s="29">
        <f t="shared" si="2"/>
        <v>16</v>
      </c>
      <c r="AO41" s="18">
        <v>8</v>
      </c>
      <c r="AP41" s="18"/>
      <c r="AQ41" s="18">
        <v>8</v>
      </c>
      <c r="AR41" s="18"/>
      <c r="AS41" s="18"/>
      <c r="AT41" s="18"/>
      <c r="AU41" s="18"/>
      <c r="AV41" s="18"/>
      <c r="AW41" s="29">
        <f t="shared" si="3"/>
        <v>16</v>
      </c>
      <c r="AX41" s="18"/>
      <c r="AY41" s="18">
        <v>30</v>
      </c>
      <c r="AZ41" s="18"/>
      <c r="BA41" s="29">
        <f t="shared" si="4"/>
        <v>30</v>
      </c>
      <c r="BB41" s="18" t="s">
        <v>25</v>
      </c>
      <c r="BC41" s="18"/>
      <c r="BD41" s="18">
        <v>3</v>
      </c>
      <c r="BE41" s="18" t="s">
        <v>25</v>
      </c>
      <c r="BF41" s="18" t="s">
        <v>25</v>
      </c>
      <c r="BG41" s="18" t="s">
        <v>25</v>
      </c>
      <c r="BH41" s="18" t="s">
        <v>25</v>
      </c>
      <c r="BI41" s="18" t="s">
        <v>25</v>
      </c>
      <c r="BJ41" s="18"/>
      <c r="BK41" s="18"/>
      <c r="BL41" s="18" t="s">
        <v>25</v>
      </c>
      <c r="BM41" s="18"/>
    </row>
    <row r="42" spans="1:65" s="3" customFormat="1" hidden="1" x14ac:dyDescent="0.3">
      <c r="A42" s="17">
        <v>41</v>
      </c>
      <c r="B42" s="12" t="s">
        <v>63</v>
      </c>
      <c r="C42" s="18">
        <v>4</v>
      </c>
      <c r="D42" s="18"/>
      <c r="E42" s="18"/>
      <c r="F42" s="18"/>
      <c r="G42" s="18">
        <v>0.5</v>
      </c>
      <c r="H42" s="9">
        <f t="shared" si="0"/>
        <v>4.5</v>
      </c>
      <c r="I42" s="18">
        <v>1</v>
      </c>
      <c r="J42" s="18"/>
      <c r="K42" s="18"/>
      <c r="L42" s="18">
        <v>1</v>
      </c>
      <c r="M42" s="18"/>
      <c r="N42" s="18"/>
      <c r="O42" s="29">
        <f t="shared" si="5"/>
        <v>2</v>
      </c>
      <c r="P42" s="10">
        <f t="shared" si="8"/>
        <v>11</v>
      </c>
      <c r="Q42" s="18" t="s">
        <v>25</v>
      </c>
      <c r="R42" s="18"/>
      <c r="S42" s="18" t="s">
        <v>25</v>
      </c>
      <c r="T42" s="18"/>
      <c r="U42" s="18"/>
      <c r="V42" s="18"/>
      <c r="W42" s="18"/>
      <c r="X42" s="18"/>
      <c r="Y42" s="18" t="s">
        <v>25</v>
      </c>
      <c r="Z42" s="18"/>
      <c r="AA42" s="18" t="s">
        <v>25</v>
      </c>
      <c r="AB42" s="18"/>
      <c r="AC42" s="18"/>
      <c r="AD42" s="18" t="s">
        <v>25</v>
      </c>
      <c r="AE42" s="18"/>
      <c r="AF42" s="18"/>
      <c r="AG42" s="18"/>
      <c r="AH42" s="18"/>
      <c r="AI42" s="18" t="s">
        <v>25</v>
      </c>
      <c r="AJ42" s="18"/>
      <c r="AK42" s="18">
        <v>2</v>
      </c>
      <c r="AL42" s="18">
        <v>1</v>
      </c>
      <c r="AM42" s="18"/>
      <c r="AN42" s="29">
        <f t="shared" si="2"/>
        <v>3</v>
      </c>
      <c r="AO42" s="18">
        <v>3</v>
      </c>
      <c r="AP42" s="18"/>
      <c r="AQ42" s="18">
        <v>3</v>
      </c>
      <c r="AR42" s="18"/>
      <c r="AS42" s="18">
        <v>1</v>
      </c>
      <c r="AT42" s="18"/>
      <c r="AU42" s="18"/>
      <c r="AV42" s="18"/>
      <c r="AW42" s="29">
        <f t="shared" si="3"/>
        <v>7</v>
      </c>
      <c r="AX42" s="18"/>
      <c r="AY42" s="18">
        <v>6</v>
      </c>
      <c r="AZ42" s="18"/>
      <c r="BA42" s="29">
        <f t="shared" si="4"/>
        <v>6</v>
      </c>
      <c r="BB42" s="18" t="s">
        <v>25</v>
      </c>
      <c r="BC42" s="18"/>
      <c r="BD42" s="18">
        <v>1</v>
      </c>
      <c r="BE42" s="18" t="s">
        <v>25</v>
      </c>
      <c r="BF42" s="18" t="s">
        <v>25</v>
      </c>
      <c r="BG42" s="18" t="s">
        <v>25</v>
      </c>
      <c r="BH42" s="18" t="s">
        <v>25</v>
      </c>
      <c r="BI42" s="18"/>
      <c r="BJ42" s="18"/>
      <c r="BK42" s="18"/>
      <c r="BL42" s="18" t="s">
        <v>25</v>
      </c>
      <c r="BM42" s="18"/>
    </row>
    <row r="43" spans="1:65" s="3" customFormat="1" x14ac:dyDescent="0.3">
      <c r="A43" s="21">
        <v>42</v>
      </c>
      <c r="B43" s="12" t="s">
        <v>64</v>
      </c>
      <c r="C43" s="18">
        <v>15</v>
      </c>
      <c r="D43" s="18">
        <v>1.5</v>
      </c>
      <c r="E43" s="18"/>
      <c r="F43" s="18">
        <v>1</v>
      </c>
      <c r="G43" s="18"/>
      <c r="H43" s="9">
        <f t="shared" si="0"/>
        <v>17.5</v>
      </c>
      <c r="I43" s="18">
        <v>0.25</v>
      </c>
      <c r="J43" s="18"/>
      <c r="K43" s="18"/>
      <c r="L43" s="18">
        <v>1</v>
      </c>
      <c r="M43" s="18">
        <v>0.5</v>
      </c>
      <c r="N43" s="18"/>
      <c r="O43" s="29">
        <f t="shared" si="5"/>
        <v>1.75</v>
      </c>
      <c r="P43" s="10">
        <f>SUM(C43:N43)</f>
        <v>36.75</v>
      </c>
      <c r="Q43" s="18"/>
      <c r="R43" s="18" t="s">
        <v>25</v>
      </c>
      <c r="S43" s="18"/>
      <c r="T43" s="18"/>
      <c r="U43" s="18"/>
      <c r="V43" s="8"/>
      <c r="W43" s="18"/>
      <c r="X43" s="18" t="s">
        <v>65</v>
      </c>
      <c r="Y43" s="18" t="s">
        <v>25</v>
      </c>
      <c r="Z43" s="18"/>
      <c r="AA43" s="18"/>
      <c r="AB43" s="18"/>
      <c r="AC43" s="18"/>
      <c r="AD43" s="18"/>
      <c r="AE43" s="18" t="s">
        <v>25</v>
      </c>
      <c r="AF43" s="18"/>
      <c r="AG43" s="18"/>
      <c r="AH43" s="18"/>
      <c r="AI43" s="18" t="s">
        <v>25</v>
      </c>
      <c r="AJ43" s="18"/>
      <c r="AK43" s="18">
        <v>0.25</v>
      </c>
      <c r="AL43" s="18"/>
      <c r="AM43" s="18"/>
      <c r="AN43" s="29">
        <f t="shared" si="2"/>
        <v>0.25</v>
      </c>
      <c r="AO43" s="18">
        <v>5</v>
      </c>
      <c r="AP43" s="18">
        <v>1.5</v>
      </c>
      <c r="AQ43" s="18">
        <v>1</v>
      </c>
      <c r="AR43" s="18">
        <v>1.5</v>
      </c>
      <c r="AS43" s="18">
        <v>1</v>
      </c>
      <c r="AT43" s="18">
        <v>1</v>
      </c>
      <c r="AU43" s="18"/>
      <c r="AV43" s="18"/>
      <c r="AW43" s="29">
        <f t="shared" si="3"/>
        <v>11</v>
      </c>
      <c r="AX43" s="18">
        <v>8</v>
      </c>
      <c r="AY43" s="18">
        <v>17</v>
      </c>
      <c r="AZ43" s="18"/>
      <c r="BA43" s="29">
        <f t="shared" si="4"/>
        <v>25</v>
      </c>
      <c r="BB43" s="18"/>
      <c r="BC43" s="18" t="s">
        <v>25</v>
      </c>
      <c r="BD43" s="18"/>
      <c r="BE43" s="18"/>
      <c r="BF43" s="18"/>
      <c r="BG43" s="18"/>
      <c r="BH43" s="18"/>
      <c r="BI43" s="18"/>
      <c r="BJ43" s="18"/>
      <c r="BK43" s="18"/>
      <c r="BL43" s="18" t="s">
        <v>25</v>
      </c>
      <c r="BM43" s="18"/>
    </row>
    <row r="44" spans="1:65" s="3" customFormat="1" hidden="1" x14ac:dyDescent="0.3">
      <c r="A44" s="21">
        <v>43</v>
      </c>
      <c r="B44" s="12" t="s">
        <v>66</v>
      </c>
      <c r="C44" s="18">
        <v>1</v>
      </c>
      <c r="D44" s="18"/>
      <c r="E44" s="18"/>
      <c r="F44" s="18"/>
      <c r="G44" s="18"/>
      <c r="H44" s="9">
        <f t="shared" si="0"/>
        <v>1</v>
      </c>
      <c r="I44" s="18">
        <v>3</v>
      </c>
      <c r="J44" s="18">
        <v>1</v>
      </c>
      <c r="K44" s="18"/>
      <c r="L44" s="18">
        <v>0.25</v>
      </c>
      <c r="M44" s="18"/>
      <c r="N44" s="18"/>
      <c r="O44" s="29">
        <f t="shared" si="5"/>
        <v>4.25</v>
      </c>
      <c r="P44" s="10">
        <f t="shared" si="8"/>
        <v>6.25</v>
      </c>
      <c r="Q44" s="18" t="s">
        <v>25</v>
      </c>
      <c r="R44" s="18" t="s">
        <v>25</v>
      </c>
      <c r="S44" s="18"/>
      <c r="T44" s="18"/>
      <c r="U44" s="18"/>
      <c r="V44" s="18"/>
      <c r="W44" s="18"/>
      <c r="X44" s="18"/>
      <c r="Y44" s="18" t="s">
        <v>25</v>
      </c>
      <c r="Z44" s="18"/>
      <c r="AA44" s="18"/>
      <c r="AB44" s="18"/>
      <c r="AC44" s="18"/>
      <c r="AD44" s="18" t="s">
        <v>25</v>
      </c>
      <c r="AE44" s="18"/>
      <c r="AF44" s="18"/>
      <c r="AG44" s="18"/>
      <c r="AH44" s="18"/>
      <c r="AI44" s="18"/>
      <c r="AJ44" s="18" t="s">
        <v>25</v>
      </c>
      <c r="AK44" s="18"/>
      <c r="AL44" s="18"/>
      <c r="AM44" s="18"/>
      <c r="AN44" s="29">
        <f t="shared" si="2"/>
        <v>0</v>
      </c>
      <c r="AO44" s="18"/>
      <c r="AP44" s="18"/>
      <c r="AQ44" s="18"/>
      <c r="AR44" s="18"/>
      <c r="AS44" s="18"/>
      <c r="AT44" s="18"/>
      <c r="AU44" s="18"/>
      <c r="AV44" s="18"/>
      <c r="AW44" s="29">
        <f t="shared" si="3"/>
        <v>0</v>
      </c>
      <c r="AX44" s="18">
        <v>2</v>
      </c>
      <c r="AY44" s="18">
        <v>3</v>
      </c>
      <c r="AZ44" s="18"/>
      <c r="BA44" s="29">
        <f t="shared" si="4"/>
        <v>5</v>
      </c>
      <c r="BB44" s="18"/>
      <c r="BC44" s="18" t="s">
        <v>25</v>
      </c>
      <c r="BD44" s="18"/>
      <c r="BE44" s="18"/>
      <c r="BF44" s="18"/>
      <c r="BG44" s="18"/>
      <c r="BH44" s="18"/>
      <c r="BI44" s="18"/>
      <c r="BJ44" s="18"/>
      <c r="BK44" s="18"/>
      <c r="BL44" s="18" t="s">
        <v>25</v>
      </c>
      <c r="BM44" s="18"/>
    </row>
    <row r="45" spans="1:65" s="3" customFormat="1" x14ac:dyDescent="0.3">
      <c r="A45" s="21">
        <v>44</v>
      </c>
      <c r="B45" s="12" t="s">
        <v>67</v>
      </c>
      <c r="C45" s="18">
        <v>6.4</v>
      </c>
      <c r="D45" s="18">
        <v>0.64</v>
      </c>
      <c r="E45" s="18"/>
      <c r="F45" s="18">
        <v>0.64</v>
      </c>
      <c r="G45" s="18"/>
      <c r="H45" s="9">
        <f t="shared" si="0"/>
        <v>7.68</v>
      </c>
      <c r="I45" s="18"/>
      <c r="J45" s="18"/>
      <c r="K45" s="18"/>
      <c r="L45" s="18"/>
      <c r="M45" s="18">
        <v>0.64</v>
      </c>
      <c r="N45" s="18"/>
      <c r="O45" s="29">
        <f t="shared" si="5"/>
        <v>0.64</v>
      </c>
      <c r="P45" s="10">
        <f t="shared" si="8"/>
        <v>16</v>
      </c>
      <c r="Q45" s="18"/>
      <c r="R45" s="18"/>
      <c r="S45" s="18"/>
      <c r="T45" s="18"/>
      <c r="U45" s="18"/>
      <c r="V45" s="8" t="s">
        <v>25</v>
      </c>
      <c r="W45" s="18"/>
      <c r="X45" s="18"/>
      <c r="Y45" s="18" t="s">
        <v>25</v>
      </c>
      <c r="Z45" s="18"/>
      <c r="AA45" s="18"/>
      <c r="AB45" s="18"/>
      <c r="AC45" s="18"/>
      <c r="AD45" s="18" t="s">
        <v>25</v>
      </c>
      <c r="AE45" s="18"/>
      <c r="AF45" s="18"/>
      <c r="AG45" s="18"/>
      <c r="AH45" s="18"/>
      <c r="AI45" s="18" t="s">
        <v>25</v>
      </c>
      <c r="AJ45" s="18"/>
      <c r="AK45" s="18"/>
      <c r="AL45" s="18"/>
      <c r="AM45" s="18"/>
      <c r="AN45" s="29">
        <f t="shared" si="2"/>
        <v>0</v>
      </c>
      <c r="AO45" s="18">
        <v>0.01</v>
      </c>
      <c r="AP45" s="18">
        <v>2.56</v>
      </c>
      <c r="AQ45" s="18">
        <v>6.4</v>
      </c>
      <c r="AR45" s="18">
        <v>6.4</v>
      </c>
      <c r="AS45" s="18"/>
      <c r="AT45" s="18">
        <v>1</v>
      </c>
      <c r="AU45" s="18"/>
      <c r="AV45" s="18"/>
      <c r="AW45" s="29">
        <f>SUM(AO45:AV45)</f>
        <v>16.37</v>
      </c>
      <c r="AX45" s="18"/>
      <c r="AY45" s="18">
        <v>28</v>
      </c>
      <c r="AZ45" s="18"/>
      <c r="BA45" s="29">
        <f t="shared" si="4"/>
        <v>28</v>
      </c>
      <c r="BB45" s="18"/>
      <c r="BC45" s="18" t="s">
        <v>25</v>
      </c>
      <c r="BD45" s="18"/>
      <c r="BE45" s="18"/>
      <c r="BF45" s="18"/>
      <c r="BG45" s="18"/>
      <c r="BH45" s="18"/>
      <c r="BI45" s="18"/>
      <c r="BJ45" s="18"/>
      <c r="BK45" s="18"/>
      <c r="BL45" s="18" t="s">
        <v>25</v>
      </c>
      <c r="BM45" s="18"/>
    </row>
    <row r="46" spans="1:65" s="3" customFormat="1" x14ac:dyDescent="0.3">
      <c r="A46" s="21">
        <v>45</v>
      </c>
      <c r="B46" s="12" t="s">
        <v>68</v>
      </c>
      <c r="C46" s="18">
        <v>4</v>
      </c>
      <c r="D46" s="18">
        <v>1.5</v>
      </c>
      <c r="E46" s="18"/>
      <c r="F46" s="18"/>
      <c r="G46" s="18"/>
      <c r="H46" s="9">
        <f t="shared" si="0"/>
        <v>5.5</v>
      </c>
      <c r="I46" s="18">
        <v>3</v>
      </c>
      <c r="J46" s="18"/>
      <c r="K46" s="18"/>
      <c r="L46" s="18"/>
      <c r="M46" s="18"/>
      <c r="N46" s="18"/>
      <c r="O46" s="29">
        <f t="shared" si="5"/>
        <v>3</v>
      </c>
      <c r="P46" s="10">
        <f t="shared" si="8"/>
        <v>14</v>
      </c>
      <c r="Q46" s="18" t="s">
        <v>25</v>
      </c>
      <c r="R46" s="18"/>
      <c r="S46" s="18"/>
      <c r="T46" s="18"/>
      <c r="U46" s="18"/>
      <c r="V46" s="8" t="s">
        <v>25</v>
      </c>
      <c r="W46" s="18"/>
      <c r="X46" s="18"/>
      <c r="Y46" s="18" t="s">
        <v>25</v>
      </c>
      <c r="Z46" s="18"/>
      <c r="AA46" s="18"/>
      <c r="AB46" s="18"/>
      <c r="AC46" s="18"/>
      <c r="AD46" s="18"/>
      <c r="AE46" s="18"/>
      <c r="AF46" s="18"/>
      <c r="AG46" s="18"/>
      <c r="AH46" s="18"/>
      <c r="AI46" s="18" t="s">
        <v>25</v>
      </c>
      <c r="AJ46" s="18"/>
      <c r="AK46" s="18">
        <v>3</v>
      </c>
      <c r="AL46" s="18">
        <v>2.5</v>
      </c>
      <c r="AM46" s="18"/>
      <c r="AN46" s="29">
        <f t="shared" si="2"/>
        <v>5.5</v>
      </c>
      <c r="AO46" s="18"/>
      <c r="AP46" s="18"/>
      <c r="AQ46" s="18"/>
      <c r="AR46" s="18"/>
      <c r="AS46" s="18">
        <v>4</v>
      </c>
      <c r="AT46" s="18"/>
      <c r="AU46" s="18"/>
      <c r="AV46" s="18"/>
      <c r="AW46" s="29">
        <f t="shared" si="3"/>
        <v>4</v>
      </c>
      <c r="AX46" s="18"/>
      <c r="AY46" s="18">
        <v>6</v>
      </c>
      <c r="AZ46" s="18"/>
      <c r="BA46" s="29">
        <f t="shared" si="4"/>
        <v>6</v>
      </c>
      <c r="BB46" s="18" t="s">
        <v>25</v>
      </c>
      <c r="BC46" s="18"/>
      <c r="BD46" s="18">
        <v>2.5</v>
      </c>
      <c r="BE46" s="18" t="s">
        <v>25</v>
      </c>
      <c r="BF46" s="18" t="s">
        <v>25</v>
      </c>
      <c r="BG46" s="18"/>
      <c r="BH46" s="18" t="s">
        <v>25</v>
      </c>
      <c r="BI46" s="18"/>
      <c r="BJ46" s="18"/>
      <c r="BK46" s="18"/>
      <c r="BL46" s="18" t="s">
        <v>25</v>
      </c>
      <c r="BM46" s="18"/>
    </row>
    <row r="47" spans="1:65" s="3" customFormat="1" x14ac:dyDescent="0.3">
      <c r="A47" s="21">
        <v>46</v>
      </c>
      <c r="B47" s="12" t="s">
        <v>69</v>
      </c>
      <c r="C47" s="18">
        <v>73</v>
      </c>
      <c r="D47" s="18">
        <v>5</v>
      </c>
      <c r="E47" s="18"/>
      <c r="F47" s="18"/>
      <c r="G47" s="18"/>
      <c r="H47" s="9">
        <f t="shared" si="0"/>
        <v>78</v>
      </c>
      <c r="I47" s="18">
        <v>3</v>
      </c>
      <c r="J47" s="18"/>
      <c r="K47" s="18"/>
      <c r="L47" s="18">
        <v>10</v>
      </c>
      <c r="M47" s="18"/>
      <c r="N47" s="18"/>
      <c r="O47" s="29">
        <f t="shared" si="5"/>
        <v>13</v>
      </c>
      <c r="P47" s="10">
        <f>SUM(C47:N47)</f>
        <v>169</v>
      </c>
      <c r="Q47" s="18" t="s">
        <v>25</v>
      </c>
      <c r="R47" s="18"/>
      <c r="S47" s="18"/>
      <c r="T47" s="18"/>
      <c r="U47" s="18"/>
      <c r="V47" s="8" t="s">
        <v>25</v>
      </c>
      <c r="W47" s="18"/>
      <c r="X47" s="18"/>
      <c r="Y47" s="18" t="s">
        <v>25</v>
      </c>
      <c r="Z47" s="18"/>
      <c r="AA47" s="18"/>
      <c r="AB47" s="18"/>
      <c r="AC47" s="18"/>
      <c r="AD47" s="18" t="s">
        <v>25</v>
      </c>
      <c r="AE47" s="18"/>
      <c r="AF47" s="18"/>
      <c r="AG47" s="18"/>
      <c r="AH47" s="18"/>
      <c r="AI47" s="18" t="s">
        <v>25</v>
      </c>
      <c r="AJ47" s="18"/>
      <c r="AK47" s="18">
        <v>3</v>
      </c>
      <c r="AL47" s="18">
        <v>2.5</v>
      </c>
      <c r="AM47" s="18"/>
      <c r="AN47" s="29">
        <f t="shared" si="2"/>
        <v>5.5</v>
      </c>
      <c r="AO47" s="18">
        <v>10</v>
      </c>
      <c r="AP47" s="18">
        <v>10</v>
      </c>
      <c r="AQ47" s="18">
        <v>8</v>
      </c>
      <c r="AR47" s="18">
        <v>2</v>
      </c>
      <c r="AS47" s="18"/>
      <c r="AT47" s="18">
        <v>1</v>
      </c>
      <c r="AU47" s="18"/>
      <c r="AV47" s="18"/>
      <c r="AW47" s="29">
        <f>SUM(AO47:AV47)</f>
        <v>31</v>
      </c>
      <c r="AX47" s="18">
        <v>7</v>
      </c>
      <c r="AY47" s="18">
        <v>69</v>
      </c>
      <c r="AZ47" s="18">
        <v>7</v>
      </c>
      <c r="BA47" s="29">
        <f t="shared" si="4"/>
        <v>83</v>
      </c>
      <c r="BB47" s="18" t="s">
        <v>25</v>
      </c>
      <c r="BC47" s="18"/>
      <c r="BD47" s="18">
        <v>1</v>
      </c>
      <c r="BE47" s="18"/>
      <c r="BF47" s="18"/>
      <c r="BG47" s="18"/>
      <c r="BH47" s="18"/>
      <c r="BI47" s="18" t="s">
        <v>25</v>
      </c>
      <c r="BJ47" s="18"/>
      <c r="BK47" s="18" t="s">
        <v>25</v>
      </c>
      <c r="BL47" s="18"/>
      <c r="BM47" s="18">
        <v>10</v>
      </c>
    </row>
    <row r="48" spans="1:65" s="3" customFormat="1" x14ac:dyDescent="0.3">
      <c r="A48" s="79"/>
      <c r="B48" s="15"/>
      <c r="H48" s="80"/>
      <c r="O48" s="29"/>
      <c r="P48" s="2"/>
    </row>
    <row r="49" spans="2:65" s="2" customFormat="1" ht="55.2" customHeight="1" x14ac:dyDescent="0.3">
      <c r="C49" s="52" t="str">
        <f>C1</f>
        <v>Área en Pastos (ha.)</v>
      </c>
      <c r="D49" s="52" t="str">
        <f t="shared" ref="D49:BM49" si="9">D1</f>
        <v>Área en Papa</v>
      </c>
      <c r="E49" s="52" t="str">
        <f t="shared" si="9"/>
        <v>Área en Fresa</v>
      </c>
      <c r="F49" s="52" t="str">
        <f t="shared" si="9"/>
        <v>Área en otro cultivo</v>
      </c>
      <c r="G49" s="52" t="str">
        <f t="shared" si="9"/>
        <v>Parcelas</v>
      </c>
      <c r="H49" s="52" t="str">
        <f t="shared" si="9"/>
        <v xml:space="preserve">Área Total </v>
      </c>
      <c r="I49" s="52" t="str">
        <f t="shared" si="9"/>
        <v>Área en Bosque Natural</v>
      </c>
      <c r="J49" s="52" t="str">
        <f t="shared" si="9"/>
        <v>Área en Páramo</v>
      </c>
      <c r="K49" s="52" t="str">
        <f t="shared" si="9"/>
        <v>Área en Lagunas</v>
      </c>
      <c r="L49" s="52" t="str">
        <f t="shared" si="9"/>
        <v>Área en Humedales</v>
      </c>
      <c r="M49" s="52" t="str">
        <f t="shared" si="9"/>
        <v>Área en Bosque Plantado</v>
      </c>
      <c r="N49" s="52" t="str">
        <f t="shared" si="9"/>
        <v>Áreas con Explotación Minera</v>
      </c>
      <c r="O49" s="52" t="s">
        <v>756</v>
      </c>
      <c r="P49" s="52" t="str">
        <f t="shared" si="9"/>
        <v xml:space="preserve">TOTAL GENERAL </v>
      </c>
      <c r="Q49" s="52" t="s">
        <v>556</v>
      </c>
      <c r="R49" s="52" t="s">
        <v>557</v>
      </c>
      <c r="S49" s="52" t="s">
        <v>558</v>
      </c>
      <c r="T49" s="52" t="s">
        <v>559</v>
      </c>
      <c r="U49" s="52" t="s">
        <v>561</v>
      </c>
      <c r="V49" s="52" t="s">
        <v>560</v>
      </c>
      <c r="W49" s="52" t="s">
        <v>558</v>
      </c>
      <c r="X49" s="52" t="s">
        <v>556</v>
      </c>
      <c r="Y49" s="52" t="s">
        <v>22</v>
      </c>
      <c r="Z49" s="52" t="s">
        <v>560</v>
      </c>
      <c r="AA49" s="52" t="s">
        <v>558</v>
      </c>
      <c r="AB49" s="52" t="s">
        <v>559</v>
      </c>
      <c r="AC49" s="52" t="s">
        <v>561</v>
      </c>
      <c r="AD49" s="52" t="s">
        <v>556</v>
      </c>
      <c r="AE49" s="52" t="s">
        <v>560</v>
      </c>
      <c r="AF49" s="52" t="s">
        <v>558</v>
      </c>
      <c r="AG49" s="52" t="s">
        <v>562</v>
      </c>
      <c r="AH49" s="52" t="s">
        <v>561</v>
      </c>
      <c r="AI49" s="52" t="s">
        <v>563</v>
      </c>
      <c r="AJ49" s="52" t="s">
        <v>564</v>
      </c>
      <c r="AK49" s="52" t="s">
        <v>556</v>
      </c>
      <c r="AL49" s="52" t="s">
        <v>565</v>
      </c>
      <c r="AM49" s="52" t="s">
        <v>566</v>
      </c>
      <c r="AN49" s="52" t="str">
        <f t="shared" si="9"/>
        <v xml:space="preserve">TOTAL </v>
      </c>
      <c r="AO49" s="52" t="s">
        <v>567</v>
      </c>
      <c r="AP49" s="52" t="s">
        <v>568</v>
      </c>
      <c r="AQ49" s="52" t="s">
        <v>569</v>
      </c>
      <c r="AR49" s="52" t="s">
        <v>570</v>
      </c>
      <c r="AS49" s="52" t="s">
        <v>571</v>
      </c>
      <c r="AT49" s="52" t="s">
        <v>572</v>
      </c>
      <c r="AU49" s="52" t="s">
        <v>573</v>
      </c>
      <c r="AV49" s="52" t="s">
        <v>23</v>
      </c>
      <c r="AW49" s="52" t="str">
        <f t="shared" si="9"/>
        <v>TOTAL ÁREA PASTOREO</v>
      </c>
      <c r="AX49" s="52" t="s">
        <v>574</v>
      </c>
      <c r="AY49" s="52" t="s">
        <v>575</v>
      </c>
      <c r="AZ49" s="52" t="s">
        <v>576</v>
      </c>
      <c r="BA49" s="52" t="str">
        <f t="shared" si="9"/>
        <v>TOTAL TOPOGRAFÍA</v>
      </c>
      <c r="BB49" s="52" t="s">
        <v>563</v>
      </c>
      <c r="BC49" s="52" t="s">
        <v>564</v>
      </c>
      <c r="BD49" s="52" t="str">
        <f t="shared" si="9"/>
        <v xml:space="preserve">¿Tiene cercas vivas en su predio? / AREA DE CERCAS VIVAS KM </v>
      </c>
      <c r="BE49" s="52" t="s">
        <v>577</v>
      </c>
      <c r="BF49" s="52" t="s">
        <v>578</v>
      </c>
      <c r="BG49" s="52" t="s">
        <v>579</v>
      </c>
      <c r="BH49" s="52" t="s">
        <v>558</v>
      </c>
      <c r="BI49" s="52" t="s">
        <v>580</v>
      </c>
      <c r="BJ49" s="52" t="s">
        <v>581</v>
      </c>
      <c r="BK49" s="52" t="s">
        <v>563</v>
      </c>
      <c r="BL49" s="52" t="s">
        <v>564</v>
      </c>
      <c r="BM49" s="52" t="str">
        <f t="shared" si="9"/>
        <v>¿Tiene algún área de su predio en arriendo? / AREA HA</v>
      </c>
    </row>
    <row r="50" spans="2:65" x14ac:dyDescent="0.3">
      <c r="B50" s="77" t="s">
        <v>512</v>
      </c>
      <c r="C50" s="78">
        <f>SUBTOTAL(9,C4:C47)</f>
        <v>560.4</v>
      </c>
      <c r="D50" s="78">
        <f t="shared" ref="D50:N50" si="10">SUBTOTAL(9,D4:D47)</f>
        <v>97.14</v>
      </c>
      <c r="E50" s="78">
        <f t="shared" si="10"/>
        <v>0.5</v>
      </c>
      <c r="F50" s="78">
        <f t="shared" si="10"/>
        <v>6.64</v>
      </c>
      <c r="G50" s="78">
        <f>SUBTOTAL(9,G4:G47)</f>
        <v>3.5</v>
      </c>
      <c r="H50" s="78">
        <f>SUBTOTAL(9,H4:H47)</f>
        <v>668.18</v>
      </c>
      <c r="I50" s="78">
        <f>SUBTOTAL(9,I4:I47)</f>
        <v>229.65</v>
      </c>
      <c r="J50" s="78">
        <f t="shared" si="10"/>
        <v>182</v>
      </c>
      <c r="K50" s="78">
        <f t="shared" si="10"/>
        <v>24</v>
      </c>
      <c r="L50" s="78">
        <f>SUBTOTAL(9,L4:L47)</f>
        <v>57.5</v>
      </c>
      <c r="M50" s="78">
        <f>SUBTOTAL(9,M4:M47)</f>
        <v>6.64</v>
      </c>
      <c r="N50" s="78">
        <f t="shared" si="10"/>
        <v>0</v>
      </c>
      <c r="O50" s="78">
        <f>SUBTOTAL(9,O4:O47)</f>
        <v>499.78999999999996</v>
      </c>
      <c r="P50" s="78">
        <f>SUBTOTAL(9,P4:P47)</f>
        <v>1836.15</v>
      </c>
      <c r="Q50" s="78">
        <v>19</v>
      </c>
      <c r="R50" s="78">
        <v>1</v>
      </c>
      <c r="S50" s="78">
        <v>2</v>
      </c>
      <c r="T50" s="78">
        <v>0</v>
      </c>
      <c r="U50" s="78">
        <v>0</v>
      </c>
      <c r="V50" s="78">
        <v>21</v>
      </c>
      <c r="W50" s="78">
        <v>0</v>
      </c>
      <c r="X50" s="78">
        <v>1</v>
      </c>
      <c r="Y50" s="78">
        <v>19</v>
      </c>
      <c r="Z50" s="78">
        <v>1</v>
      </c>
      <c r="AA50" s="78">
        <v>2</v>
      </c>
      <c r="AB50" s="78">
        <v>0</v>
      </c>
      <c r="AC50" s="78">
        <v>0</v>
      </c>
      <c r="AD50" s="78">
        <v>15</v>
      </c>
      <c r="AE50" s="78">
        <v>2</v>
      </c>
      <c r="AF50" s="78">
        <v>3</v>
      </c>
      <c r="AG50" s="78">
        <v>1</v>
      </c>
      <c r="AH50" s="78">
        <v>1</v>
      </c>
      <c r="AI50" s="78">
        <v>15</v>
      </c>
      <c r="AJ50" s="78">
        <v>7</v>
      </c>
      <c r="AK50" s="78">
        <f>SUBTOTAL(9,AK4:AK47)</f>
        <v>129.38999999999999</v>
      </c>
      <c r="AL50" s="78">
        <f>SUBTOTAL(9,AL4:AL47)</f>
        <v>65.58</v>
      </c>
      <c r="AM50" s="78">
        <f>SUBTOTAL(9,AM4:AM47)</f>
        <v>0</v>
      </c>
      <c r="AN50" s="78">
        <f>SUM(AK50:AM50)</f>
        <v>194.96999999999997</v>
      </c>
      <c r="AO50" s="78">
        <f t="shared" ref="AO50:AZ50" si="11">SUBTOTAL(9,AO4:AO47)</f>
        <v>173.57</v>
      </c>
      <c r="AP50" s="78">
        <f t="shared" si="11"/>
        <v>68.38</v>
      </c>
      <c r="AQ50" s="78">
        <f t="shared" si="11"/>
        <v>92.52000000000001</v>
      </c>
      <c r="AR50" s="78">
        <f t="shared" si="11"/>
        <v>73.460000000000008</v>
      </c>
      <c r="AS50" s="78">
        <f t="shared" si="11"/>
        <v>25</v>
      </c>
      <c r="AT50" s="78">
        <f t="shared" si="11"/>
        <v>30</v>
      </c>
      <c r="AU50" s="78">
        <f t="shared" si="11"/>
        <v>0</v>
      </c>
      <c r="AV50" s="78">
        <f t="shared" si="11"/>
        <v>0</v>
      </c>
      <c r="AW50" s="78">
        <f t="shared" si="11"/>
        <v>462.93000000000006</v>
      </c>
      <c r="AX50" s="78">
        <f t="shared" si="11"/>
        <v>264.3</v>
      </c>
      <c r="AY50" s="78">
        <f t="shared" si="11"/>
        <v>620.59999999999991</v>
      </c>
      <c r="AZ50" s="78">
        <f t="shared" si="11"/>
        <v>230</v>
      </c>
      <c r="BA50" s="78">
        <f>SUM(AX50:AZ50)</f>
        <v>1114.8999999999999</v>
      </c>
      <c r="BB50" s="78">
        <v>11</v>
      </c>
      <c r="BC50" s="78">
        <v>11</v>
      </c>
      <c r="BD50" s="78">
        <f>SUBTOTAL(9,BD10:BD47)</f>
        <v>30.6</v>
      </c>
      <c r="BE50" s="78">
        <v>7</v>
      </c>
      <c r="BF50" s="78">
        <v>7</v>
      </c>
      <c r="BG50" s="78">
        <v>7</v>
      </c>
      <c r="BH50" s="78">
        <v>5</v>
      </c>
      <c r="BI50" s="78">
        <v>11</v>
      </c>
      <c r="BJ50" s="78">
        <v>0</v>
      </c>
      <c r="BK50" s="78">
        <v>2</v>
      </c>
      <c r="BL50" s="78">
        <v>20</v>
      </c>
      <c r="BM50" s="78">
        <f>SUBTOTAL(9,BM4:BM47)</f>
        <v>12</v>
      </c>
    </row>
    <row r="51" spans="2:65" x14ac:dyDescent="0.3">
      <c r="B51" s="75" t="s">
        <v>495</v>
      </c>
      <c r="C51" s="74">
        <f>SUM(C2:C47)</f>
        <v>1041.8800000000001</v>
      </c>
      <c r="D51" s="74">
        <f t="shared" ref="D51:L51" si="12">SUM(D2:D47)</f>
        <v>97.14</v>
      </c>
      <c r="E51" s="74">
        <f t="shared" si="12"/>
        <v>0.5</v>
      </c>
      <c r="F51" s="74">
        <f t="shared" si="12"/>
        <v>7.64</v>
      </c>
      <c r="G51" s="74">
        <f t="shared" si="12"/>
        <v>239.25</v>
      </c>
      <c r="H51" s="74">
        <f>SUM(H2:H47)</f>
        <v>1386.41</v>
      </c>
      <c r="I51" s="74">
        <f t="shared" si="12"/>
        <v>568.22</v>
      </c>
      <c r="J51" s="74">
        <f t="shared" si="12"/>
        <v>700</v>
      </c>
      <c r="K51" s="74">
        <f t="shared" si="12"/>
        <v>24</v>
      </c>
      <c r="L51" s="74">
        <f t="shared" si="12"/>
        <v>158.5</v>
      </c>
      <c r="M51" s="74">
        <f>SUM(M2:M47)</f>
        <v>22.21</v>
      </c>
      <c r="N51" s="74">
        <f>SUM(N2:N47)</f>
        <v>0</v>
      </c>
      <c r="O51" s="74">
        <f>SUM(O2:O47)</f>
        <v>1472.9300000000003</v>
      </c>
      <c r="P51" s="74">
        <f>SUM(P2:P47)</f>
        <v>4185.75</v>
      </c>
      <c r="Q51" s="74">
        <f>COUNTIF((Q2:Q47), "x")</f>
        <v>41</v>
      </c>
      <c r="R51" s="74">
        <f t="shared" ref="R51:V51" si="13">COUNTIF((R2:R47), "x")</f>
        <v>2</v>
      </c>
      <c r="S51" s="74">
        <f t="shared" si="13"/>
        <v>5</v>
      </c>
      <c r="T51" s="74">
        <f t="shared" si="13"/>
        <v>0</v>
      </c>
      <c r="U51" s="74">
        <f t="shared" si="13"/>
        <v>1</v>
      </c>
      <c r="V51" s="74">
        <f t="shared" si="13"/>
        <v>32</v>
      </c>
      <c r="W51" s="74">
        <f>COUNTIF((W2:W47), "x")</f>
        <v>2</v>
      </c>
      <c r="X51" s="76" t="s">
        <v>496</v>
      </c>
      <c r="Y51" s="74">
        <f t="shared" ref="Y51:AJ51" si="14">COUNTIF((Y2:Y47), "x")</f>
        <v>32</v>
      </c>
      <c r="Z51" s="74">
        <f t="shared" si="14"/>
        <v>1</v>
      </c>
      <c r="AA51" s="74">
        <f t="shared" si="14"/>
        <v>5</v>
      </c>
      <c r="AB51" s="74">
        <f t="shared" si="14"/>
        <v>0</v>
      </c>
      <c r="AC51" s="74">
        <f t="shared" si="14"/>
        <v>1</v>
      </c>
      <c r="AD51" s="74">
        <f t="shared" si="14"/>
        <v>25</v>
      </c>
      <c r="AE51" s="74">
        <f t="shared" si="14"/>
        <v>2</v>
      </c>
      <c r="AF51" s="74">
        <f t="shared" si="14"/>
        <v>5</v>
      </c>
      <c r="AG51" s="74">
        <f t="shared" si="14"/>
        <v>1</v>
      </c>
      <c r="AH51" s="74">
        <f t="shared" si="14"/>
        <v>1</v>
      </c>
      <c r="AI51" s="74">
        <f t="shared" si="14"/>
        <v>35</v>
      </c>
      <c r="AJ51" s="74">
        <f t="shared" si="14"/>
        <v>8</v>
      </c>
      <c r="AK51" s="74">
        <f>SUM(AK2:AK47)</f>
        <v>417.06</v>
      </c>
      <c r="AL51" s="74">
        <f>SUM(AL2:AL47)</f>
        <v>95.24</v>
      </c>
      <c r="AM51" s="74">
        <f>SUM(AM2:AM47)</f>
        <v>3</v>
      </c>
      <c r="AN51" s="74">
        <f>SUM(AK51:AM51)</f>
        <v>515.29999999999995</v>
      </c>
      <c r="AO51" s="74">
        <f t="shared" ref="AO51:AZ51" si="15">SUM(AO2:AO47)</f>
        <v>388.89</v>
      </c>
      <c r="AP51" s="74">
        <f t="shared" si="15"/>
        <v>155.42000000000002</v>
      </c>
      <c r="AQ51" s="74">
        <f t="shared" si="15"/>
        <v>169.25</v>
      </c>
      <c r="AR51" s="74">
        <f t="shared" si="15"/>
        <v>125.5</v>
      </c>
      <c r="AS51" s="74">
        <f t="shared" si="15"/>
        <v>67.319999999999993</v>
      </c>
      <c r="AT51" s="74">
        <f t="shared" si="15"/>
        <v>58.57</v>
      </c>
      <c r="AU51" s="74">
        <f t="shared" si="15"/>
        <v>0</v>
      </c>
      <c r="AV51" s="74">
        <f t="shared" si="15"/>
        <v>0</v>
      </c>
      <c r="AW51" s="74">
        <f t="shared" si="15"/>
        <v>964.95</v>
      </c>
      <c r="AX51" s="74">
        <f t="shared" si="15"/>
        <v>601.50000000000011</v>
      </c>
      <c r="AY51" s="74">
        <f t="shared" si="15"/>
        <v>1181.5500000000002</v>
      </c>
      <c r="AZ51" s="74">
        <f t="shared" si="15"/>
        <v>422.6</v>
      </c>
      <c r="BA51" s="74">
        <f>SUM(AX51:AZ51)</f>
        <v>2205.65</v>
      </c>
      <c r="BB51" s="74">
        <f>COUNTIF((BB2:BB47), "X")</f>
        <v>25</v>
      </c>
      <c r="BC51" s="74">
        <f>COUNTIF((BC2:BC47), "X")</f>
        <v>19</v>
      </c>
      <c r="BD51" s="74">
        <f>SUM(BD2:BD47)</f>
        <v>54.609800000000007</v>
      </c>
      <c r="BE51" s="74">
        <f>COUNTIF((BE2:BE47), "x")</f>
        <v>15</v>
      </c>
      <c r="BF51" s="74">
        <f>COUNTIF((BF2:BF47), "x")</f>
        <v>14</v>
      </c>
      <c r="BG51" s="74">
        <f t="shared" ref="BG51:BL51" si="16">COUNTIF((BG2:BG47), "x")</f>
        <v>13</v>
      </c>
      <c r="BH51" s="74">
        <f t="shared" si="16"/>
        <v>10</v>
      </c>
      <c r="BI51" s="74">
        <f t="shared" si="16"/>
        <v>23</v>
      </c>
      <c r="BJ51" s="74">
        <f t="shared" si="16"/>
        <v>0</v>
      </c>
      <c r="BK51" s="74">
        <f t="shared" si="16"/>
        <v>5</v>
      </c>
      <c r="BL51" s="74">
        <f t="shared" si="16"/>
        <v>39</v>
      </c>
      <c r="BM51" s="74">
        <f>SUM(BM2:BM47)</f>
        <v>37.92</v>
      </c>
    </row>
    <row r="52" spans="2:65" x14ac:dyDescent="0.3">
      <c r="B52" s="81" t="s">
        <v>513</v>
      </c>
      <c r="C52" s="82">
        <f>C50/$H$50</f>
        <v>0.83869615971744149</v>
      </c>
      <c r="D52" s="82">
        <f>D50/$H$50</f>
        <v>0.14537998742853722</v>
      </c>
      <c r="E52" s="82">
        <f t="shared" ref="E52:H52" si="17">E50/$H$50</f>
        <v>7.4830135592205695E-4</v>
      </c>
      <c r="F52" s="82">
        <f t="shared" si="17"/>
        <v>9.9374420066449167E-3</v>
      </c>
      <c r="G52" s="82">
        <f t="shared" si="17"/>
        <v>5.2381094914543992E-3</v>
      </c>
      <c r="H52" s="82">
        <f t="shared" si="17"/>
        <v>1</v>
      </c>
      <c r="I52" s="82">
        <f>I50/$O$50</f>
        <v>0.45949298705456298</v>
      </c>
      <c r="J52" s="82">
        <f t="shared" ref="J52:N52" si="18">J50/$O$50</f>
        <v>0.3641529442365794</v>
      </c>
      <c r="K52" s="82">
        <f t="shared" si="18"/>
        <v>4.8020168470757719E-2</v>
      </c>
      <c r="L52" s="82">
        <f t="shared" si="18"/>
        <v>0.11504832029452371</v>
      </c>
      <c r="M52" s="82">
        <f t="shared" si="18"/>
        <v>1.3285579943576303E-2</v>
      </c>
      <c r="N52" s="82">
        <f t="shared" si="18"/>
        <v>0</v>
      </c>
      <c r="O52" s="152" t="s">
        <v>757</v>
      </c>
      <c r="P52" s="83">
        <f>P50/$P$50</f>
        <v>1</v>
      </c>
      <c r="Q52" s="82">
        <f>Q50/22</f>
        <v>0.86363636363636365</v>
      </c>
      <c r="R52" s="82">
        <f t="shared" ref="R52:AJ52" si="19">R50/22</f>
        <v>4.5454545454545456E-2</v>
      </c>
      <c r="S52" s="82">
        <f t="shared" si="19"/>
        <v>9.0909090909090912E-2</v>
      </c>
      <c r="T52" s="82">
        <f t="shared" si="19"/>
        <v>0</v>
      </c>
      <c r="U52" s="82">
        <f t="shared" si="19"/>
        <v>0</v>
      </c>
      <c r="V52" s="82">
        <f t="shared" si="19"/>
        <v>0.95454545454545459</v>
      </c>
      <c r="W52" s="82">
        <f t="shared" si="19"/>
        <v>0</v>
      </c>
      <c r="X52" s="82">
        <f t="shared" si="19"/>
        <v>4.5454545454545456E-2</v>
      </c>
      <c r="Y52" s="82">
        <f t="shared" si="19"/>
        <v>0.86363636363636365</v>
      </c>
      <c r="Z52" s="82">
        <f t="shared" si="19"/>
        <v>4.5454545454545456E-2</v>
      </c>
      <c r="AA52" s="82">
        <f t="shared" si="19"/>
        <v>9.0909090909090912E-2</v>
      </c>
      <c r="AB52" s="82">
        <f t="shared" si="19"/>
        <v>0</v>
      </c>
      <c r="AC52" s="82">
        <f t="shared" si="19"/>
        <v>0</v>
      </c>
      <c r="AD52" s="82">
        <f>AD50/22</f>
        <v>0.68181818181818177</v>
      </c>
      <c r="AE52" s="82">
        <f t="shared" si="19"/>
        <v>9.0909090909090912E-2</v>
      </c>
      <c r="AF52" s="82">
        <f t="shared" si="19"/>
        <v>0.13636363636363635</v>
      </c>
      <c r="AG52" s="82">
        <f t="shared" si="19"/>
        <v>4.5454545454545456E-2</v>
      </c>
      <c r="AH52" s="82">
        <f t="shared" si="19"/>
        <v>4.5454545454545456E-2</v>
      </c>
      <c r="AI52" s="82">
        <f t="shared" si="19"/>
        <v>0.68181818181818177</v>
      </c>
      <c r="AJ52" s="82">
        <f t="shared" si="19"/>
        <v>0.31818181818181818</v>
      </c>
      <c r="AK52" s="82">
        <f>AK50/$AN$50</f>
        <v>0.66364056008616712</v>
      </c>
      <c r="AL52" s="82">
        <f t="shared" ref="AL52:AN52" si="20">AL50/$AN$50</f>
        <v>0.33635943991383294</v>
      </c>
      <c r="AM52" s="82">
        <f t="shared" si="20"/>
        <v>0</v>
      </c>
      <c r="AN52" s="83">
        <f t="shared" si="20"/>
        <v>1</v>
      </c>
      <c r="AO52" s="82">
        <f>AO50/$AW$50</f>
        <v>0.37493789557816509</v>
      </c>
      <c r="AP52" s="82">
        <f>AP50/$AW$50</f>
        <v>0.14771131704577362</v>
      </c>
      <c r="AQ52" s="82">
        <f t="shared" ref="AQ52:AV52" si="21">AQ50/$AW$50</f>
        <v>0.19985742984900523</v>
      </c>
      <c r="AR52" s="82">
        <f t="shared" si="21"/>
        <v>0.15868489836476357</v>
      </c>
      <c r="AS52" s="82">
        <f t="shared" si="21"/>
        <v>5.4003845073769242E-2</v>
      </c>
      <c r="AT52" s="82">
        <f t="shared" si="21"/>
        <v>6.4804614088523088E-2</v>
      </c>
      <c r="AU52" s="82">
        <f t="shared" si="21"/>
        <v>0</v>
      </c>
      <c r="AV52" s="82">
        <f t="shared" si="21"/>
        <v>0</v>
      </c>
      <c r="AW52" s="83">
        <f t="shared" ref="AW52" si="22">AW50/$AW$50</f>
        <v>1</v>
      </c>
      <c r="AX52" s="82">
        <f>AX50/$BA$50</f>
        <v>0.23706161987622212</v>
      </c>
      <c r="AY52" s="82">
        <f t="shared" ref="AY52:BA52" si="23">AY50/$BA$50</f>
        <v>0.55664185128711097</v>
      </c>
      <c r="AZ52" s="82">
        <f t="shared" si="23"/>
        <v>0.20629652883666699</v>
      </c>
      <c r="BA52" s="83">
        <f t="shared" si="23"/>
        <v>1</v>
      </c>
      <c r="BB52" s="84">
        <f>BB50/22</f>
        <v>0.5</v>
      </c>
      <c r="BC52" s="84">
        <f t="shared" ref="BC52" si="24">BC50/22</f>
        <v>0.5</v>
      </c>
      <c r="BD52" s="152" t="s">
        <v>525</v>
      </c>
      <c r="BE52" s="82">
        <f>BE50/37</f>
        <v>0.1891891891891892</v>
      </c>
      <c r="BF52" s="82">
        <f t="shared" ref="BF52:BJ52" si="25">BF50/37</f>
        <v>0.1891891891891892</v>
      </c>
      <c r="BG52" s="82">
        <f t="shared" si="25"/>
        <v>0.1891891891891892</v>
      </c>
      <c r="BH52" s="82">
        <f t="shared" si="25"/>
        <v>0.13513513513513514</v>
      </c>
      <c r="BI52" s="82">
        <f t="shared" si="25"/>
        <v>0.29729729729729731</v>
      </c>
      <c r="BJ52" s="82">
        <f t="shared" si="25"/>
        <v>0</v>
      </c>
      <c r="BK52" s="82">
        <f>BK50/22</f>
        <v>9.0909090909090912E-2</v>
      </c>
      <c r="BL52" s="82">
        <f t="shared" ref="BL52" si="26">BL50/22</f>
        <v>0.90909090909090906</v>
      </c>
      <c r="BM52" s="82" t="s">
        <v>530</v>
      </c>
    </row>
  </sheetData>
  <autoFilter ref="A1:BM47" xr:uid="{271B904F-CB08-466C-8DC0-386A06E2A973}">
    <filterColumn colId="3">
      <customFilters>
        <customFilter operator="notEqual" val=" "/>
      </customFilters>
    </filterColumn>
  </autoFilter>
  <pageMargins left="0.7" right="0.7" top="0.75" bottom="0.75" header="0.3" footer="0.3"/>
  <pageSetup paperSize="9" orientation="portrait" r:id="rId1"/>
  <ignoredErrors>
    <ignoredError sqref="I5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6FEE3-EACB-4C0B-A7FB-F656B9137AD3}">
  <sheetPr filterMode="1"/>
  <dimension ref="A1:CP79"/>
  <sheetViews>
    <sheetView zoomScale="80" zoomScaleNormal="80" workbookViewId="0">
      <pane xSplit="2" ySplit="1" topLeftCell="CI26" activePane="bottomRight" state="frozen"/>
      <selection pane="topRight" activeCell="C1" sqref="C1"/>
      <selection pane="bottomLeft" activeCell="A2" sqref="A2"/>
      <selection pane="bottomRight" activeCell="R52" sqref="R52"/>
    </sheetView>
  </sheetViews>
  <sheetFormatPr baseColWidth="10" defaultColWidth="20.77734375" defaultRowHeight="14.4" x14ac:dyDescent="0.3"/>
  <cols>
    <col min="1" max="1" width="10.33203125" style="4" customWidth="1"/>
    <col min="2" max="2" width="36.21875" style="4" bestFit="1" customWidth="1"/>
    <col min="3" max="12" width="20.77734375" style="4"/>
    <col min="13" max="13" width="31.109375" style="4" customWidth="1"/>
    <col min="14" max="15" width="20.77734375" style="4"/>
    <col min="16" max="16" width="34.5546875" style="4" customWidth="1"/>
    <col min="17" max="17" width="29.21875" style="4" customWidth="1"/>
    <col min="18" max="18" width="39.5546875" style="4" customWidth="1"/>
    <col min="19" max="19" width="29.21875" style="4" customWidth="1"/>
    <col min="20" max="20" width="37.33203125" style="4" customWidth="1"/>
    <col min="21" max="30" width="20.77734375" style="4"/>
    <col min="31" max="31" width="28.88671875" style="4" customWidth="1"/>
    <col min="32" max="32" width="29" style="4" customWidth="1"/>
    <col min="33" max="33" width="26.6640625" style="4" bestFit="1" customWidth="1"/>
    <col min="34" max="34" width="29.109375" style="4" bestFit="1" customWidth="1"/>
    <col min="35" max="35" width="32.77734375" style="4" bestFit="1" customWidth="1"/>
    <col min="36" max="44" width="20.77734375" style="4"/>
    <col min="45" max="45" width="30.77734375" style="4" bestFit="1" customWidth="1"/>
    <col min="46" max="46" width="30.5546875" style="4" bestFit="1" customWidth="1"/>
    <col min="47" max="47" width="29.33203125" style="4" bestFit="1" customWidth="1"/>
    <col min="48" max="48" width="30.5546875" style="4" bestFit="1" customWidth="1"/>
    <col min="49" max="49" width="34" style="4" bestFit="1" customWidth="1"/>
    <col min="50" max="50" width="20.77734375" style="4" customWidth="1"/>
    <col min="51" max="53" width="20.77734375" style="4"/>
    <col min="54" max="54" width="43.44140625" style="4" bestFit="1" customWidth="1"/>
    <col min="55" max="63" width="20.77734375" style="4"/>
    <col min="64" max="64" width="33.109375" style="4" customWidth="1"/>
    <col min="65" max="82" width="20.77734375" style="4"/>
    <col min="83" max="83" width="20.77734375" style="43"/>
    <col min="84" max="86" width="20.77734375" style="4"/>
    <col min="87" max="87" width="33.33203125" style="4" bestFit="1" customWidth="1"/>
    <col min="88" max="90" width="20.77734375" style="4"/>
    <col min="91" max="91" width="36.21875" style="4" bestFit="1" customWidth="1"/>
    <col min="92" max="16384" width="20.77734375" style="4"/>
  </cols>
  <sheetData>
    <row r="1" spans="1:94" s="63" customFormat="1" ht="70.2" customHeight="1" x14ac:dyDescent="0.3">
      <c r="A1" s="116" t="s">
        <v>0</v>
      </c>
      <c r="B1" s="116" t="s">
        <v>1</v>
      </c>
      <c r="C1" s="23" t="s">
        <v>102</v>
      </c>
      <c r="D1" s="23" t="s">
        <v>103</v>
      </c>
      <c r="E1" s="23" t="s">
        <v>104</v>
      </c>
      <c r="F1" s="23" t="s">
        <v>105</v>
      </c>
      <c r="G1" s="23" t="s">
        <v>106</v>
      </c>
      <c r="H1" s="23" t="s">
        <v>107</v>
      </c>
      <c r="I1" s="23" t="s">
        <v>108</v>
      </c>
      <c r="J1" s="23" t="s">
        <v>109</v>
      </c>
      <c r="K1" s="23" t="s">
        <v>110</v>
      </c>
      <c r="L1" s="23" t="s">
        <v>111</v>
      </c>
      <c r="M1" s="23" t="s">
        <v>23</v>
      </c>
      <c r="O1" s="117" t="s">
        <v>112</v>
      </c>
      <c r="P1" s="117" t="s">
        <v>113</v>
      </c>
      <c r="Q1" s="117" t="s">
        <v>114</v>
      </c>
      <c r="R1" s="117" t="s">
        <v>114</v>
      </c>
      <c r="S1" s="117" t="s">
        <v>589</v>
      </c>
      <c r="T1" s="117" t="s">
        <v>587</v>
      </c>
      <c r="U1" s="105" t="s">
        <v>115</v>
      </c>
      <c r="V1" s="105" t="s">
        <v>116</v>
      </c>
      <c r="W1" s="118" t="s">
        <v>117</v>
      </c>
      <c r="X1" s="118" t="s">
        <v>118</v>
      </c>
      <c r="Y1" s="23" t="s">
        <v>119</v>
      </c>
      <c r="Z1" s="23" t="s">
        <v>120</v>
      </c>
      <c r="AA1" s="23" t="s">
        <v>121</v>
      </c>
      <c r="AB1" s="23" t="s">
        <v>122</v>
      </c>
      <c r="AC1" s="117" t="s">
        <v>123</v>
      </c>
      <c r="AD1" s="117" t="s">
        <v>124</v>
      </c>
      <c r="AE1" s="117" t="s">
        <v>125</v>
      </c>
      <c r="AF1" s="117" t="s">
        <v>126</v>
      </c>
      <c r="AG1" s="23" t="s">
        <v>127</v>
      </c>
      <c r="AH1" s="23" t="s">
        <v>128</v>
      </c>
      <c r="AI1" s="23" t="s">
        <v>129</v>
      </c>
      <c r="AJ1" s="117" t="s">
        <v>528</v>
      </c>
      <c r="AL1" s="23" t="s">
        <v>130</v>
      </c>
      <c r="AM1" s="23" t="s">
        <v>131</v>
      </c>
      <c r="AN1" s="23" t="s">
        <v>132</v>
      </c>
      <c r="AO1" s="23" t="s">
        <v>133</v>
      </c>
      <c r="AP1" s="23" t="s">
        <v>134</v>
      </c>
      <c r="AQ1" s="128" t="s">
        <v>135</v>
      </c>
      <c r="AR1" s="128" t="s">
        <v>136</v>
      </c>
      <c r="AS1" s="128" t="s">
        <v>137</v>
      </c>
      <c r="AT1" s="128" t="s">
        <v>138</v>
      </c>
      <c r="AU1" s="128" t="s">
        <v>139</v>
      </c>
      <c r="AV1" s="128" t="s">
        <v>140</v>
      </c>
      <c r="AW1" s="128" t="s">
        <v>141</v>
      </c>
      <c r="AX1" s="128" t="s">
        <v>142</v>
      </c>
      <c r="AY1" s="128" t="s">
        <v>144</v>
      </c>
      <c r="AZ1" s="128" t="s">
        <v>143</v>
      </c>
      <c r="BA1" s="118" t="s">
        <v>145</v>
      </c>
      <c r="BB1" s="118" t="s">
        <v>146</v>
      </c>
      <c r="BC1" s="128" t="s">
        <v>147</v>
      </c>
      <c r="BD1" s="128" t="s">
        <v>148</v>
      </c>
      <c r="BE1" s="128" t="s">
        <v>149</v>
      </c>
      <c r="BF1" s="128" t="s">
        <v>617</v>
      </c>
      <c r="BG1" s="118" t="s">
        <v>150</v>
      </c>
      <c r="BH1" s="118" t="s">
        <v>151</v>
      </c>
      <c r="BI1" s="118" t="s">
        <v>153</v>
      </c>
      <c r="BJ1" s="118" t="s">
        <v>152</v>
      </c>
      <c r="BK1" s="118" t="s">
        <v>155</v>
      </c>
      <c r="BL1" s="118" t="s">
        <v>154</v>
      </c>
      <c r="BM1" s="118" t="s">
        <v>156</v>
      </c>
      <c r="BN1" s="118" t="s">
        <v>157</v>
      </c>
      <c r="BO1" s="127" t="s">
        <v>158</v>
      </c>
      <c r="BP1" s="127" t="s">
        <v>159</v>
      </c>
      <c r="BQ1" s="128" t="s">
        <v>160</v>
      </c>
      <c r="BR1" s="128" t="s">
        <v>161</v>
      </c>
      <c r="BS1" s="128" t="s">
        <v>162</v>
      </c>
      <c r="BT1" s="128" t="s">
        <v>163</v>
      </c>
      <c r="BU1" s="128" t="s">
        <v>164</v>
      </c>
      <c r="BV1" s="128" t="s">
        <v>165</v>
      </c>
      <c r="BW1" s="105" t="s">
        <v>166</v>
      </c>
      <c r="BX1" s="105" t="s">
        <v>167</v>
      </c>
      <c r="BY1" s="105" t="s">
        <v>168</v>
      </c>
      <c r="BZ1" s="105" t="s">
        <v>169</v>
      </c>
      <c r="CA1" s="105" t="s">
        <v>170</v>
      </c>
      <c r="CB1" s="105" t="s">
        <v>171</v>
      </c>
      <c r="CC1" s="105" t="s">
        <v>172</v>
      </c>
      <c r="CD1" s="105" t="s">
        <v>533</v>
      </c>
      <c r="CE1" s="118" t="s">
        <v>173</v>
      </c>
      <c r="CF1" s="118" t="s">
        <v>174</v>
      </c>
      <c r="CG1" s="105" t="s">
        <v>175</v>
      </c>
      <c r="CH1" s="105" t="s">
        <v>176</v>
      </c>
      <c r="CI1" s="105" t="s">
        <v>177</v>
      </c>
      <c r="CJ1" s="128" t="s">
        <v>178</v>
      </c>
      <c r="CK1" s="128" t="s">
        <v>179</v>
      </c>
      <c r="CL1" s="128" t="s">
        <v>180</v>
      </c>
      <c r="CM1" s="128" t="s">
        <v>181</v>
      </c>
      <c r="CN1" s="118" t="s">
        <v>182</v>
      </c>
      <c r="CO1" s="118" t="s">
        <v>183</v>
      </c>
      <c r="CP1" s="120" t="s">
        <v>540</v>
      </c>
    </row>
    <row r="2" spans="1:94" s="43" customFormat="1" ht="13.5" hidden="1" customHeight="1" x14ac:dyDescent="0.3">
      <c r="A2" s="28">
        <v>1</v>
      </c>
      <c r="B2" s="28" t="s">
        <v>24</v>
      </c>
      <c r="C2" s="35"/>
      <c r="D2" s="36" t="s">
        <v>25</v>
      </c>
      <c r="E2" s="36"/>
      <c r="F2" s="36"/>
      <c r="G2" s="36"/>
      <c r="H2" s="36"/>
      <c r="I2" s="36"/>
      <c r="J2" s="36"/>
      <c r="K2" s="36"/>
      <c r="L2" s="36"/>
      <c r="M2" s="36"/>
      <c r="N2" s="37"/>
      <c r="O2" s="28">
        <v>1</v>
      </c>
      <c r="P2" s="36"/>
      <c r="Q2" s="36"/>
      <c r="R2" s="36"/>
      <c r="S2" s="36"/>
      <c r="T2" s="108"/>
      <c r="U2" s="38"/>
      <c r="V2" s="36"/>
      <c r="W2" s="36"/>
      <c r="X2" s="36"/>
      <c r="Y2" s="36"/>
      <c r="Z2" s="36"/>
      <c r="AA2" s="36"/>
      <c r="AB2" s="36"/>
      <c r="AC2" s="29"/>
      <c r="AD2" s="29"/>
      <c r="AE2" s="29"/>
      <c r="AF2" s="29"/>
      <c r="AG2" s="29"/>
      <c r="AH2" s="29"/>
      <c r="AI2" s="29"/>
      <c r="AJ2" s="29"/>
      <c r="AK2" s="37"/>
      <c r="AL2" s="28">
        <v>1</v>
      </c>
      <c r="AM2" s="36" t="s">
        <v>25</v>
      </c>
      <c r="AN2" s="36"/>
      <c r="AO2" s="36"/>
      <c r="AP2" s="36"/>
      <c r="AQ2" s="36">
        <v>1</v>
      </c>
      <c r="AR2" s="36">
        <v>3</v>
      </c>
      <c r="AS2" s="36">
        <v>1</v>
      </c>
      <c r="AT2" s="36">
        <v>1</v>
      </c>
      <c r="AU2" s="36">
        <v>1</v>
      </c>
      <c r="AV2" s="36"/>
      <c r="AW2" s="36"/>
      <c r="AX2" s="36"/>
      <c r="AY2" s="36">
        <v>1</v>
      </c>
      <c r="AZ2" s="36"/>
      <c r="BA2" s="36">
        <f>SUM(AQ2:AY2)</f>
        <v>8</v>
      </c>
      <c r="BB2" s="36" t="s">
        <v>187</v>
      </c>
      <c r="BC2" s="36"/>
      <c r="BD2" s="36">
        <v>7</v>
      </c>
      <c r="BE2" s="36"/>
      <c r="BF2" s="36"/>
      <c r="BG2" s="36">
        <v>3</v>
      </c>
      <c r="BH2" s="36" t="s">
        <v>188</v>
      </c>
      <c r="BI2" s="36"/>
      <c r="BJ2" s="36"/>
      <c r="BK2" s="36"/>
      <c r="BL2" s="36"/>
      <c r="BM2" s="36"/>
      <c r="BN2" s="36"/>
      <c r="BO2" s="36"/>
      <c r="BP2" s="36" t="s">
        <v>25</v>
      </c>
      <c r="BQ2" s="39"/>
      <c r="BR2" s="39"/>
      <c r="BS2" s="39"/>
      <c r="BT2" s="39" t="s">
        <v>25</v>
      </c>
      <c r="BU2" s="39"/>
      <c r="BV2" s="39"/>
      <c r="BW2" s="39">
        <v>7</v>
      </c>
      <c r="BX2" s="40">
        <v>10</v>
      </c>
      <c r="BY2" s="41">
        <v>88</v>
      </c>
      <c r="BZ2" s="41">
        <v>2</v>
      </c>
      <c r="CA2" s="36">
        <v>0</v>
      </c>
      <c r="CB2" s="36">
        <v>0</v>
      </c>
      <c r="CC2" s="36">
        <v>0</v>
      </c>
      <c r="CD2" s="41">
        <f>SUM(BX2:CC2)</f>
        <v>100</v>
      </c>
      <c r="CE2" s="108">
        <v>800</v>
      </c>
      <c r="CF2" s="112"/>
      <c r="CG2" s="42"/>
      <c r="CH2" s="42"/>
      <c r="CI2" s="42"/>
      <c r="CJ2" s="35" t="s">
        <v>25</v>
      </c>
      <c r="CK2" s="35" t="s">
        <v>25</v>
      </c>
      <c r="CL2" s="35"/>
      <c r="CM2" s="35"/>
      <c r="CN2" s="35"/>
      <c r="CO2" s="121"/>
      <c r="CP2" s="113"/>
    </row>
    <row r="3" spans="1:94" s="43" customFormat="1" ht="13.5" hidden="1" customHeight="1" x14ac:dyDescent="0.3">
      <c r="A3" s="12">
        <v>2</v>
      </c>
      <c r="B3" s="12" t="s">
        <v>26</v>
      </c>
      <c r="C3" s="44"/>
      <c r="D3" s="45"/>
      <c r="E3" s="45"/>
      <c r="F3" s="45"/>
      <c r="G3" s="45"/>
      <c r="H3" s="45"/>
      <c r="I3" s="45"/>
      <c r="J3" s="45"/>
      <c r="K3" s="45"/>
      <c r="L3" s="45"/>
      <c r="M3" s="45"/>
      <c r="N3" s="37"/>
      <c r="O3" s="12">
        <v>2</v>
      </c>
      <c r="P3" s="36"/>
      <c r="Q3" s="45"/>
      <c r="R3" s="45"/>
      <c r="S3" s="45"/>
      <c r="T3" s="109"/>
      <c r="U3" s="45"/>
      <c r="V3" s="45"/>
      <c r="W3" s="45"/>
      <c r="X3" s="45"/>
      <c r="Y3" s="45"/>
      <c r="Z3" s="45"/>
      <c r="AA3" s="45"/>
      <c r="AB3" s="45"/>
      <c r="AC3" s="45"/>
      <c r="AD3" s="45"/>
      <c r="AE3" s="8"/>
      <c r="AF3" s="45"/>
      <c r="AG3" s="45"/>
      <c r="AH3" s="45"/>
      <c r="AI3" s="45"/>
      <c r="AJ3" s="45"/>
      <c r="AK3" s="37"/>
      <c r="AL3" s="12">
        <v>2</v>
      </c>
      <c r="AM3" s="45" t="s">
        <v>25</v>
      </c>
      <c r="AN3" s="45"/>
      <c r="AO3" s="45"/>
      <c r="AP3" s="45"/>
      <c r="AQ3" s="45"/>
      <c r="AR3" s="45">
        <v>2</v>
      </c>
      <c r="AS3" s="45">
        <v>2</v>
      </c>
      <c r="AT3" s="45"/>
      <c r="AU3" s="45">
        <v>4</v>
      </c>
      <c r="AV3" s="45"/>
      <c r="AW3" s="45"/>
      <c r="AX3" s="45"/>
      <c r="AY3" s="45"/>
      <c r="AZ3" s="45"/>
      <c r="BA3" s="36">
        <f t="shared" ref="BA3:BA47" si="0">SUM(AQ3:AY3)</f>
        <v>8</v>
      </c>
      <c r="BB3" s="45" t="s">
        <v>187</v>
      </c>
      <c r="BC3" s="8"/>
      <c r="BD3" s="8">
        <v>8</v>
      </c>
      <c r="BE3" s="44"/>
      <c r="BF3" s="44"/>
      <c r="BG3" s="8">
        <v>3</v>
      </c>
      <c r="BH3" s="8" t="s">
        <v>188</v>
      </c>
      <c r="BI3" s="8"/>
      <c r="BJ3" s="8"/>
      <c r="BK3" s="8"/>
      <c r="BL3" s="8"/>
      <c r="BM3" s="8"/>
      <c r="BN3" s="8"/>
      <c r="BO3" s="8"/>
      <c r="BP3" s="8" t="s">
        <v>25</v>
      </c>
      <c r="BQ3" s="8"/>
      <c r="BR3" s="8"/>
      <c r="BS3" s="8"/>
      <c r="BT3" s="8" t="s">
        <v>25</v>
      </c>
      <c r="BU3" s="8"/>
      <c r="BV3" s="8"/>
      <c r="BW3" s="8">
        <v>22</v>
      </c>
      <c r="BX3" s="46">
        <v>30</v>
      </c>
      <c r="BY3" s="46">
        <v>66</v>
      </c>
      <c r="BZ3" s="46">
        <v>4</v>
      </c>
      <c r="CA3" s="36">
        <v>0</v>
      </c>
      <c r="CB3" s="36">
        <v>0</v>
      </c>
      <c r="CC3" s="36">
        <v>0</v>
      </c>
      <c r="CD3" s="41">
        <f t="shared" ref="CD3:CD47" si="1">SUM(BX3:CC3)</f>
        <v>100</v>
      </c>
      <c r="CE3" s="109">
        <v>800</v>
      </c>
      <c r="CF3" s="110"/>
      <c r="CG3" s="45"/>
      <c r="CH3" s="45"/>
      <c r="CI3" s="45"/>
      <c r="CJ3" s="44" t="s">
        <v>25</v>
      </c>
      <c r="CK3" s="44" t="s">
        <v>25</v>
      </c>
      <c r="CL3" s="44"/>
      <c r="CM3" s="44"/>
      <c r="CN3" s="44"/>
      <c r="CO3" s="113"/>
      <c r="CP3" s="113"/>
    </row>
    <row r="4" spans="1:94" s="43" customFormat="1" ht="13.5" customHeight="1" x14ac:dyDescent="0.3">
      <c r="A4" s="12">
        <v>3</v>
      </c>
      <c r="B4" s="12" t="s">
        <v>27</v>
      </c>
      <c r="C4" s="44" t="s">
        <v>25</v>
      </c>
      <c r="D4" s="45" t="s">
        <v>25</v>
      </c>
      <c r="E4" s="45" t="s">
        <v>25</v>
      </c>
      <c r="F4" s="45"/>
      <c r="G4" s="45"/>
      <c r="H4" s="45"/>
      <c r="I4" s="45"/>
      <c r="J4" s="45"/>
      <c r="K4" s="45" t="s">
        <v>25</v>
      </c>
      <c r="L4" s="45"/>
      <c r="M4" s="45"/>
      <c r="N4" s="37"/>
      <c r="O4" s="12">
        <v>3</v>
      </c>
      <c r="P4" s="36" t="s">
        <v>184</v>
      </c>
      <c r="Q4" s="45" t="s">
        <v>213</v>
      </c>
      <c r="R4" s="45">
        <v>800</v>
      </c>
      <c r="S4" s="110">
        <f>T4/50</f>
        <v>1200</v>
      </c>
      <c r="T4" s="110">
        <v>60000</v>
      </c>
      <c r="U4" s="45"/>
      <c r="V4" s="45" t="s">
        <v>25</v>
      </c>
      <c r="W4" s="45"/>
      <c r="X4" s="45" t="s">
        <v>25</v>
      </c>
      <c r="Y4" s="45"/>
      <c r="Z4" s="45"/>
      <c r="AA4" s="45"/>
      <c r="AB4" s="45" t="s">
        <v>25</v>
      </c>
      <c r="AC4" s="45">
        <v>2</v>
      </c>
      <c r="AD4" s="45"/>
      <c r="AE4" s="8" t="s">
        <v>185</v>
      </c>
      <c r="AF4" s="45" t="s">
        <v>186</v>
      </c>
      <c r="AG4" s="45" t="s">
        <v>25</v>
      </c>
      <c r="AH4" s="45"/>
      <c r="AI4" s="45"/>
      <c r="AJ4" s="45">
        <v>3</v>
      </c>
      <c r="AK4" s="37"/>
      <c r="AL4" s="12">
        <v>3</v>
      </c>
      <c r="AM4" s="45"/>
      <c r="AN4" s="45" t="s">
        <v>25</v>
      </c>
      <c r="AO4" s="45"/>
      <c r="AP4" s="45"/>
      <c r="AQ4" s="45"/>
      <c r="AR4" s="45">
        <v>5</v>
      </c>
      <c r="AS4" s="45">
        <v>5</v>
      </c>
      <c r="AT4" s="45"/>
      <c r="AU4" s="45"/>
      <c r="AV4" s="45"/>
      <c r="AW4" s="45"/>
      <c r="AX4" s="45"/>
      <c r="AY4" s="45"/>
      <c r="AZ4" s="45"/>
      <c r="BA4" s="36">
        <f t="shared" si="0"/>
        <v>10</v>
      </c>
      <c r="BB4" s="45" t="s">
        <v>189</v>
      </c>
      <c r="BC4" s="45"/>
      <c r="BD4" s="45"/>
      <c r="BE4" s="45">
        <v>10</v>
      </c>
      <c r="BF4" s="45"/>
      <c r="BG4" s="45">
        <v>2</v>
      </c>
      <c r="BH4" s="45" t="s">
        <v>188</v>
      </c>
      <c r="BI4" s="45"/>
      <c r="BJ4" s="45"/>
      <c r="BK4" s="45"/>
      <c r="BL4" s="45"/>
      <c r="BM4" s="45"/>
      <c r="BN4" s="45"/>
      <c r="BO4" s="45"/>
      <c r="BP4" s="45" t="s">
        <v>25</v>
      </c>
      <c r="BQ4" s="45"/>
      <c r="BR4" s="45"/>
      <c r="BS4" s="45"/>
      <c r="BT4" s="45"/>
      <c r="BU4" s="45"/>
      <c r="BV4" s="45"/>
      <c r="BW4" s="47"/>
      <c r="BX4" s="47"/>
      <c r="BY4" s="47"/>
      <c r="BZ4" s="47"/>
      <c r="CA4" s="45"/>
      <c r="CB4" s="45"/>
      <c r="CC4" s="45"/>
      <c r="CD4" s="41"/>
      <c r="CE4" s="110"/>
      <c r="CF4" s="110"/>
      <c r="CG4" s="45"/>
      <c r="CH4" s="45" t="s">
        <v>25</v>
      </c>
      <c r="CI4" s="45"/>
      <c r="CJ4" s="44"/>
      <c r="CK4" s="44"/>
      <c r="CL4" s="44"/>
      <c r="CM4" s="44"/>
      <c r="CN4" s="44"/>
      <c r="CO4" s="113"/>
      <c r="CP4" s="113"/>
    </row>
    <row r="5" spans="1:94" s="43" customFormat="1" hidden="1" x14ac:dyDescent="0.3">
      <c r="A5" s="12">
        <v>4</v>
      </c>
      <c r="B5" s="12" t="s">
        <v>28</v>
      </c>
      <c r="C5" s="44" t="s">
        <v>25</v>
      </c>
      <c r="D5" s="45" t="s">
        <v>25</v>
      </c>
      <c r="E5" s="45" t="s">
        <v>25</v>
      </c>
      <c r="F5" s="45"/>
      <c r="G5" s="45"/>
      <c r="H5" s="45"/>
      <c r="I5" s="45"/>
      <c r="J5" s="45"/>
      <c r="K5" s="45"/>
      <c r="L5" s="45"/>
      <c r="M5" s="45"/>
      <c r="N5" s="37"/>
      <c r="O5" s="12">
        <v>4</v>
      </c>
      <c r="P5" s="45" t="s">
        <v>190</v>
      </c>
      <c r="Q5" s="45" t="s">
        <v>191</v>
      </c>
      <c r="R5" s="45">
        <v>10</v>
      </c>
      <c r="S5" s="45"/>
      <c r="T5" s="109"/>
      <c r="U5" s="45" t="s">
        <v>25</v>
      </c>
      <c r="V5" s="45"/>
      <c r="W5" s="45" t="s">
        <v>25</v>
      </c>
      <c r="X5" s="45"/>
      <c r="Y5" s="45"/>
      <c r="Z5" s="45" t="s">
        <v>25</v>
      </c>
      <c r="AA5" s="45"/>
      <c r="AB5" s="45"/>
      <c r="AC5" s="45">
        <v>2</v>
      </c>
      <c r="AD5" s="45"/>
      <c r="AE5" s="45" t="s">
        <v>192</v>
      </c>
      <c r="AF5" s="45" t="s">
        <v>193</v>
      </c>
      <c r="AG5" s="45" t="s">
        <v>25</v>
      </c>
      <c r="AH5" s="45"/>
      <c r="AI5" s="45"/>
      <c r="AJ5" s="45">
        <v>3</v>
      </c>
      <c r="AK5" s="37"/>
      <c r="AL5" s="12">
        <v>4</v>
      </c>
      <c r="AM5" s="45"/>
      <c r="AN5" s="45" t="s">
        <v>25</v>
      </c>
      <c r="AO5" s="45"/>
      <c r="AP5" s="45" t="s">
        <v>25</v>
      </c>
      <c r="AQ5" s="45"/>
      <c r="AR5" s="45">
        <v>5</v>
      </c>
      <c r="AS5" s="45">
        <v>5</v>
      </c>
      <c r="AT5" s="45"/>
      <c r="AU5" s="45"/>
      <c r="AV5" s="45"/>
      <c r="AW5" s="45"/>
      <c r="AX5" s="45">
        <v>1</v>
      </c>
      <c r="AY5" s="45"/>
      <c r="AZ5" s="45"/>
      <c r="BA5" s="36">
        <f t="shared" si="0"/>
        <v>11</v>
      </c>
      <c r="BB5" s="45" t="s">
        <v>187</v>
      </c>
      <c r="BC5" s="45"/>
      <c r="BD5" s="45">
        <v>5</v>
      </c>
      <c r="BE5" s="45">
        <v>5</v>
      </c>
      <c r="BF5" s="45"/>
      <c r="BG5" s="45">
        <v>4</v>
      </c>
      <c r="BH5" s="45" t="s">
        <v>188</v>
      </c>
      <c r="BI5" s="45"/>
      <c r="BJ5" s="45"/>
      <c r="BK5" s="45"/>
      <c r="BL5" s="45"/>
      <c r="BM5" s="45"/>
      <c r="BN5" s="45"/>
      <c r="BO5" s="45"/>
      <c r="BP5" s="45" t="s">
        <v>25</v>
      </c>
      <c r="BQ5" s="45"/>
      <c r="BR5" s="45"/>
      <c r="BS5" s="45"/>
      <c r="BT5" s="45" t="s">
        <v>25</v>
      </c>
      <c r="BU5" s="45"/>
      <c r="BV5" s="45"/>
      <c r="BW5" s="47">
        <v>22</v>
      </c>
      <c r="BX5" s="47">
        <v>0.5</v>
      </c>
      <c r="BY5" s="47">
        <v>98</v>
      </c>
      <c r="BZ5" s="47">
        <v>1</v>
      </c>
      <c r="CA5" s="45">
        <v>0</v>
      </c>
      <c r="CB5" s="45">
        <v>0</v>
      </c>
      <c r="CC5" s="45">
        <v>0</v>
      </c>
      <c r="CD5" s="41">
        <f>SUM(BX5:CC5)</f>
        <v>99.5</v>
      </c>
      <c r="CE5" s="109">
        <v>800</v>
      </c>
      <c r="CF5" s="110"/>
      <c r="CG5" s="45"/>
      <c r="CH5" s="45"/>
      <c r="CI5" s="45"/>
      <c r="CJ5" s="44" t="s">
        <v>25</v>
      </c>
      <c r="CK5" s="44" t="s">
        <v>25</v>
      </c>
      <c r="CL5" s="44"/>
      <c r="CM5" s="44"/>
      <c r="CN5" s="44"/>
      <c r="CO5" s="113"/>
      <c r="CP5" s="113"/>
    </row>
    <row r="6" spans="1:94" s="43" customFormat="1" hidden="1" x14ac:dyDescent="0.3">
      <c r="A6" s="12">
        <v>5</v>
      </c>
      <c r="B6" s="12" t="s">
        <v>29</v>
      </c>
      <c r="C6" s="44" t="s">
        <v>25</v>
      </c>
      <c r="D6" s="45"/>
      <c r="E6" s="45" t="s">
        <v>25</v>
      </c>
      <c r="F6" s="45"/>
      <c r="G6" s="45"/>
      <c r="H6" s="45"/>
      <c r="I6" s="45"/>
      <c r="J6" s="45"/>
      <c r="K6" s="45"/>
      <c r="L6" s="45"/>
      <c r="M6" s="45"/>
      <c r="N6" s="37"/>
      <c r="O6" s="12">
        <v>5</v>
      </c>
      <c r="P6" s="45" t="s">
        <v>194</v>
      </c>
      <c r="Q6" s="45"/>
      <c r="R6" s="45"/>
      <c r="S6" s="45"/>
      <c r="T6" s="110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37"/>
      <c r="AL6" s="12">
        <v>5</v>
      </c>
      <c r="AM6" s="45"/>
      <c r="AN6" s="45"/>
      <c r="AO6" s="45" t="s">
        <v>25</v>
      </c>
      <c r="AP6" s="45"/>
      <c r="AQ6" s="45">
        <v>6</v>
      </c>
      <c r="AR6" s="45"/>
      <c r="AS6" s="45"/>
      <c r="AT6" s="45"/>
      <c r="AU6" s="45"/>
      <c r="AV6" s="45">
        <v>5</v>
      </c>
      <c r="AW6" s="45"/>
      <c r="AX6" s="45"/>
      <c r="AY6" s="45"/>
      <c r="AZ6" s="45"/>
      <c r="BA6" s="36">
        <f t="shared" si="0"/>
        <v>11</v>
      </c>
      <c r="BB6" s="45" t="s">
        <v>189</v>
      </c>
      <c r="BC6" s="45">
        <v>11</v>
      </c>
      <c r="BD6" s="45"/>
      <c r="BE6" s="45"/>
      <c r="BF6" s="45"/>
      <c r="BG6" s="45">
        <v>10</v>
      </c>
      <c r="BH6" s="45" t="s">
        <v>188</v>
      </c>
      <c r="BI6" s="45"/>
      <c r="BJ6" s="45"/>
      <c r="BK6" s="45"/>
      <c r="BL6" s="45"/>
      <c r="BM6" s="45"/>
      <c r="BN6" s="45"/>
      <c r="BO6" s="45"/>
      <c r="BP6" s="45" t="s">
        <v>25</v>
      </c>
      <c r="BQ6" s="45"/>
      <c r="BR6" s="45"/>
      <c r="BS6" s="45"/>
      <c r="BT6" s="45" t="s">
        <v>25</v>
      </c>
      <c r="BU6" s="45"/>
      <c r="BV6" s="45"/>
      <c r="BW6" s="47"/>
      <c r="BX6" s="47"/>
      <c r="BY6" s="47"/>
      <c r="BZ6" s="47"/>
      <c r="CA6" s="45"/>
      <c r="CB6" s="45"/>
      <c r="CC6" s="45"/>
      <c r="CD6" s="41"/>
      <c r="CE6" s="110"/>
      <c r="CF6" s="110"/>
      <c r="CG6" s="45"/>
      <c r="CH6" s="45"/>
      <c r="CI6" s="45"/>
      <c r="CJ6" s="44"/>
      <c r="CK6" s="44"/>
      <c r="CL6" s="44"/>
      <c r="CM6" s="44"/>
      <c r="CN6" s="44"/>
      <c r="CO6" s="113"/>
      <c r="CP6" s="113"/>
    </row>
    <row r="7" spans="1:94" s="43" customFormat="1" hidden="1" x14ac:dyDescent="0.3">
      <c r="A7" s="12">
        <v>6</v>
      </c>
      <c r="B7" s="15" t="s">
        <v>30</v>
      </c>
      <c r="C7" s="44"/>
      <c r="D7" s="45" t="s">
        <v>25</v>
      </c>
      <c r="E7" s="45" t="s">
        <v>25</v>
      </c>
      <c r="F7" s="45"/>
      <c r="G7" s="45"/>
      <c r="H7" s="45"/>
      <c r="I7" s="45"/>
      <c r="J7" s="45"/>
      <c r="K7" s="45"/>
      <c r="L7" s="45"/>
      <c r="M7" s="45"/>
      <c r="N7" s="37"/>
      <c r="O7" s="12">
        <v>6</v>
      </c>
      <c r="P7" s="45" t="s">
        <v>195</v>
      </c>
      <c r="Q7" s="45"/>
      <c r="R7" s="45"/>
      <c r="S7" s="45"/>
      <c r="T7" s="109"/>
      <c r="U7" s="45"/>
      <c r="V7" s="45"/>
      <c r="W7" s="45"/>
      <c r="X7" s="45"/>
      <c r="Y7" s="45"/>
      <c r="Z7" s="45"/>
      <c r="AA7" s="45"/>
      <c r="AB7" s="45"/>
      <c r="AC7" s="8"/>
      <c r="AD7" s="8"/>
      <c r="AE7" s="8"/>
      <c r="AF7" s="8"/>
      <c r="AG7" s="8"/>
      <c r="AH7" s="8"/>
      <c r="AI7" s="8"/>
      <c r="AJ7" s="8"/>
      <c r="AK7" s="37"/>
      <c r="AL7" s="12">
        <v>6</v>
      </c>
      <c r="AM7" s="45" t="s">
        <v>25</v>
      </c>
      <c r="AN7" s="45"/>
      <c r="AO7" s="45" t="s">
        <v>25</v>
      </c>
      <c r="AP7" s="45"/>
      <c r="AQ7" s="45"/>
      <c r="AR7" s="45">
        <v>13</v>
      </c>
      <c r="AS7" s="45">
        <v>17</v>
      </c>
      <c r="AT7" s="45">
        <v>10</v>
      </c>
      <c r="AU7" s="45">
        <v>45</v>
      </c>
      <c r="AV7" s="45">
        <v>0</v>
      </c>
      <c r="AW7" s="45"/>
      <c r="AX7" s="45">
        <v>2</v>
      </c>
      <c r="AY7" s="45"/>
      <c r="AZ7" s="45">
        <v>6</v>
      </c>
      <c r="BA7" s="36">
        <f t="shared" si="0"/>
        <v>87</v>
      </c>
      <c r="BB7" s="45" t="s">
        <v>196</v>
      </c>
      <c r="BC7" s="45">
        <v>30</v>
      </c>
      <c r="BD7" s="45">
        <v>45</v>
      </c>
      <c r="BE7" s="45">
        <v>0</v>
      </c>
      <c r="BF7" s="45"/>
      <c r="BG7" s="45"/>
      <c r="BH7" s="45"/>
      <c r="BI7" s="45"/>
      <c r="BJ7" s="45"/>
      <c r="BK7" s="45">
        <v>80</v>
      </c>
      <c r="BL7" s="45" t="s">
        <v>197</v>
      </c>
      <c r="BM7" s="45"/>
      <c r="BN7" s="45"/>
      <c r="BO7" s="45"/>
      <c r="BP7" s="45" t="s">
        <v>25</v>
      </c>
      <c r="BQ7" s="45"/>
      <c r="BR7" s="45"/>
      <c r="BS7" s="45"/>
      <c r="BT7" s="45" t="s">
        <v>25</v>
      </c>
      <c r="BU7" s="45"/>
      <c r="BV7" s="45"/>
      <c r="BW7" s="47">
        <v>700</v>
      </c>
      <c r="BX7" s="47">
        <v>5</v>
      </c>
      <c r="BY7" s="47">
        <v>90</v>
      </c>
      <c r="BZ7" s="47">
        <v>5</v>
      </c>
      <c r="CA7" s="45">
        <v>0</v>
      </c>
      <c r="CB7" s="45">
        <v>0</v>
      </c>
      <c r="CC7" s="45">
        <v>0</v>
      </c>
      <c r="CD7" s="41">
        <f t="shared" si="1"/>
        <v>100</v>
      </c>
      <c r="CE7" s="109">
        <v>1200</v>
      </c>
      <c r="CF7" s="110">
        <v>4000</v>
      </c>
      <c r="CG7" s="45"/>
      <c r="CH7" s="45"/>
      <c r="CI7" s="45"/>
      <c r="CJ7" s="44"/>
      <c r="CK7" s="44"/>
      <c r="CL7" s="44" t="s">
        <v>25</v>
      </c>
      <c r="CM7" s="44"/>
      <c r="CN7" s="44"/>
      <c r="CO7" s="113"/>
      <c r="CP7" s="113"/>
    </row>
    <row r="8" spans="1:94" s="43" customFormat="1" hidden="1" x14ac:dyDescent="0.3">
      <c r="A8" s="12">
        <v>7</v>
      </c>
      <c r="B8" s="12" t="s">
        <v>31</v>
      </c>
      <c r="C8" s="44" t="s">
        <v>25</v>
      </c>
      <c r="D8" s="45"/>
      <c r="E8" s="45"/>
      <c r="F8" s="45"/>
      <c r="G8" s="45"/>
      <c r="H8" s="45"/>
      <c r="I8" s="45"/>
      <c r="J8" s="45"/>
      <c r="K8" s="45"/>
      <c r="L8" s="45"/>
      <c r="M8" s="45"/>
      <c r="N8" s="37"/>
      <c r="O8" s="12">
        <v>7</v>
      </c>
      <c r="P8" s="45" t="s">
        <v>195</v>
      </c>
      <c r="Q8" s="45"/>
      <c r="R8" s="45"/>
      <c r="S8" s="45"/>
      <c r="T8" s="109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37"/>
      <c r="AL8" s="12">
        <v>7</v>
      </c>
      <c r="AM8" s="45"/>
      <c r="AN8" s="45" t="s">
        <v>25</v>
      </c>
      <c r="AO8" s="45"/>
      <c r="AP8" s="45"/>
      <c r="AQ8" s="45">
        <v>6</v>
      </c>
      <c r="AR8" s="45">
        <v>2</v>
      </c>
      <c r="AS8" s="45">
        <v>1</v>
      </c>
      <c r="AT8" s="45">
        <v>1</v>
      </c>
      <c r="AU8" s="45">
        <v>6</v>
      </c>
      <c r="AV8" s="45"/>
      <c r="AW8" s="45">
        <v>6</v>
      </c>
      <c r="AX8" s="45">
        <v>1</v>
      </c>
      <c r="AY8" s="45"/>
      <c r="AZ8" s="45"/>
      <c r="BA8" s="36">
        <f t="shared" si="0"/>
        <v>23</v>
      </c>
      <c r="BB8" s="45" t="s">
        <v>187</v>
      </c>
      <c r="BC8" s="45"/>
      <c r="BD8" s="45"/>
      <c r="BE8" s="45"/>
      <c r="BF8" s="45"/>
      <c r="BG8" s="45">
        <v>7</v>
      </c>
      <c r="BH8" s="45" t="s">
        <v>198</v>
      </c>
      <c r="BI8" s="45"/>
      <c r="BJ8" s="45"/>
      <c r="BK8" s="45"/>
      <c r="BL8" s="45"/>
      <c r="BM8" s="45"/>
      <c r="BN8" s="45"/>
      <c r="BO8" s="45" t="s">
        <v>25</v>
      </c>
      <c r="BP8" s="45"/>
      <c r="BQ8" s="45"/>
      <c r="BR8" s="45"/>
      <c r="BS8" s="45"/>
      <c r="BT8" s="45" t="s">
        <v>25</v>
      </c>
      <c r="BU8" s="45" t="s">
        <v>25</v>
      </c>
      <c r="BV8" s="45"/>
      <c r="BW8" s="47">
        <v>40</v>
      </c>
      <c r="BX8" s="47">
        <v>2</v>
      </c>
      <c r="BY8" s="47">
        <v>96</v>
      </c>
      <c r="BZ8" s="47">
        <v>2</v>
      </c>
      <c r="CA8" s="45">
        <v>0</v>
      </c>
      <c r="CB8" s="45">
        <v>0</v>
      </c>
      <c r="CC8" s="45">
        <v>0</v>
      </c>
      <c r="CD8" s="41">
        <f t="shared" si="1"/>
        <v>100</v>
      </c>
      <c r="CE8" s="109">
        <v>940</v>
      </c>
      <c r="CF8" s="110"/>
      <c r="CG8" s="45"/>
      <c r="CH8" s="45"/>
      <c r="CI8" s="45"/>
      <c r="CJ8" s="44" t="s">
        <v>25</v>
      </c>
      <c r="CK8" s="44"/>
      <c r="CL8" s="44"/>
      <c r="CM8" s="44" t="s">
        <v>199</v>
      </c>
      <c r="CN8" s="44"/>
      <c r="CO8" s="113"/>
      <c r="CP8" s="113"/>
    </row>
    <row r="9" spans="1:94" s="43" customFormat="1" x14ac:dyDescent="0.3">
      <c r="A9" s="12">
        <v>8</v>
      </c>
      <c r="B9" s="12" t="s">
        <v>33</v>
      </c>
      <c r="C9" s="44" t="s">
        <v>25</v>
      </c>
      <c r="D9" s="45" t="s">
        <v>25</v>
      </c>
      <c r="E9" s="45"/>
      <c r="F9" s="45"/>
      <c r="G9" s="45"/>
      <c r="H9" s="45"/>
      <c r="I9" s="45"/>
      <c r="J9" s="45"/>
      <c r="K9" s="45"/>
      <c r="L9" s="45"/>
      <c r="M9" s="45"/>
      <c r="N9" s="37"/>
      <c r="O9" s="12">
        <v>8</v>
      </c>
      <c r="P9" s="36" t="s">
        <v>184</v>
      </c>
      <c r="Q9" s="45" t="s">
        <v>213</v>
      </c>
      <c r="R9" s="45">
        <v>800</v>
      </c>
      <c r="S9" s="110">
        <f t="shared" ref="S9" si="2">T9/50</f>
        <v>600</v>
      </c>
      <c r="T9" s="110">
        <v>30000</v>
      </c>
      <c r="U9" s="45"/>
      <c r="V9" s="45" t="s">
        <v>25</v>
      </c>
      <c r="W9" s="45"/>
      <c r="X9" s="45" t="s">
        <v>25</v>
      </c>
      <c r="Y9" s="45"/>
      <c r="Z9" s="45"/>
      <c r="AA9" s="45"/>
      <c r="AB9" s="45" t="s">
        <v>25</v>
      </c>
      <c r="AC9" s="8">
        <v>2</v>
      </c>
      <c r="AD9" s="8"/>
      <c r="AE9" s="8" t="s">
        <v>200</v>
      </c>
      <c r="AF9" s="8" t="s">
        <v>201</v>
      </c>
      <c r="AG9" s="8"/>
      <c r="AH9" s="8" t="s">
        <v>25</v>
      </c>
      <c r="AI9" s="8"/>
      <c r="AJ9" s="8">
        <v>5</v>
      </c>
      <c r="AK9" s="37"/>
      <c r="AL9" s="12">
        <v>8</v>
      </c>
      <c r="AM9" s="45" t="s">
        <v>25</v>
      </c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36">
        <f>SUM(AQ9:AY9)</f>
        <v>0</v>
      </c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 t="s">
        <v>25</v>
      </c>
      <c r="BP9" s="45"/>
      <c r="BQ9" s="45"/>
      <c r="BR9" s="45"/>
      <c r="BS9" s="45"/>
      <c r="BT9" s="45" t="s">
        <v>25</v>
      </c>
      <c r="BU9" s="45"/>
      <c r="BV9" s="45"/>
      <c r="BW9" s="47"/>
      <c r="BX9" s="47"/>
      <c r="BY9" s="47"/>
      <c r="BZ9" s="47"/>
      <c r="CA9" s="45"/>
      <c r="CB9" s="45"/>
      <c r="CC9" s="45"/>
      <c r="CD9" s="41"/>
      <c r="CE9" s="110"/>
      <c r="CF9" s="113"/>
      <c r="CG9" s="44"/>
      <c r="CH9" s="45" t="s">
        <v>25</v>
      </c>
      <c r="CI9" s="44"/>
      <c r="CJ9" s="44"/>
      <c r="CK9" s="44"/>
      <c r="CL9" s="44"/>
      <c r="CM9" s="44"/>
      <c r="CN9" s="44"/>
      <c r="CO9" s="113"/>
      <c r="CP9" s="113"/>
    </row>
    <row r="10" spans="1:94" s="43" customFormat="1" x14ac:dyDescent="0.3">
      <c r="A10" s="12">
        <v>9</v>
      </c>
      <c r="B10" s="12" t="s">
        <v>35</v>
      </c>
      <c r="C10" s="44" t="s">
        <v>25</v>
      </c>
      <c r="D10" s="45" t="s">
        <v>25</v>
      </c>
      <c r="E10" s="45" t="s">
        <v>25</v>
      </c>
      <c r="F10" s="45"/>
      <c r="G10" s="45"/>
      <c r="H10" s="45"/>
      <c r="I10" s="45"/>
      <c r="J10" s="45"/>
      <c r="K10" s="45"/>
      <c r="L10" s="45"/>
      <c r="M10" s="45" t="s">
        <v>202</v>
      </c>
      <c r="N10" s="37"/>
      <c r="O10" s="12">
        <v>9</v>
      </c>
      <c r="P10" s="36" t="s">
        <v>184</v>
      </c>
      <c r="Q10" s="45" t="s">
        <v>203</v>
      </c>
      <c r="R10" s="45">
        <v>1000</v>
      </c>
      <c r="S10" s="110">
        <f>T10/50</f>
        <v>600</v>
      </c>
      <c r="T10" s="109">
        <v>30000</v>
      </c>
      <c r="U10" s="45" t="s">
        <v>25</v>
      </c>
      <c r="V10" s="45"/>
      <c r="W10" s="45" t="s">
        <v>25</v>
      </c>
      <c r="X10" s="45"/>
      <c r="Y10" s="45" t="s">
        <v>25</v>
      </c>
      <c r="Z10" s="45"/>
      <c r="AA10" s="45" t="s">
        <v>25</v>
      </c>
      <c r="AB10" s="45" t="s">
        <v>25</v>
      </c>
      <c r="AC10" s="45">
        <v>2</v>
      </c>
      <c r="AD10" s="45"/>
      <c r="AE10" s="45" t="s">
        <v>204</v>
      </c>
      <c r="AF10" s="45" t="s">
        <v>205</v>
      </c>
      <c r="AG10" s="45"/>
      <c r="AH10" s="45" t="s">
        <v>25</v>
      </c>
      <c r="AI10" s="45"/>
      <c r="AJ10" s="45"/>
      <c r="AK10" s="37"/>
      <c r="AL10" s="12">
        <v>9</v>
      </c>
      <c r="AM10" s="45" t="s">
        <v>25</v>
      </c>
      <c r="AN10" s="45" t="s">
        <v>25</v>
      </c>
      <c r="AO10" s="45"/>
      <c r="AP10" s="45"/>
      <c r="AQ10" s="45"/>
      <c r="AR10" s="45">
        <v>10</v>
      </c>
      <c r="AS10" s="45">
        <v>3</v>
      </c>
      <c r="AT10" s="45"/>
      <c r="AU10" s="45">
        <v>16</v>
      </c>
      <c r="AV10" s="45"/>
      <c r="AW10" s="45"/>
      <c r="AX10" s="45">
        <v>1</v>
      </c>
      <c r="AY10" s="45"/>
      <c r="AZ10" s="45"/>
      <c r="BA10" s="36">
        <f t="shared" si="0"/>
        <v>30</v>
      </c>
      <c r="BB10" s="45" t="s">
        <v>206</v>
      </c>
      <c r="BC10" s="45">
        <v>0</v>
      </c>
      <c r="BD10" s="45">
        <v>10</v>
      </c>
      <c r="BE10" s="45">
        <v>0</v>
      </c>
      <c r="BF10" s="45"/>
      <c r="BG10" s="47">
        <v>25</v>
      </c>
      <c r="BH10" s="114" t="s">
        <v>198</v>
      </c>
      <c r="BI10" s="45"/>
      <c r="BJ10" s="45"/>
      <c r="BK10" s="45"/>
      <c r="BL10" s="45"/>
      <c r="BM10" s="45"/>
      <c r="BN10" s="45"/>
      <c r="BO10" s="45" t="s">
        <v>25</v>
      </c>
      <c r="BP10" s="45"/>
      <c r="BQ10" s="45"/>
      <c r="BR10" s="45"/>
      <c r="BS10" s="45"/>
      <c r="BT10" s="45" t="s">
        <v>25</v>
      </c>
      <c r="BU10" s="45"/>
      <c r="BV10" s="45"/>
      <c r="BW10" s="47">
        <v>40</v>
      </c>
      <c r="BX10" s="47">
        <v>0</v>
      </c>
      <c r="BY10" s="47">
        <v>100</v>
      </c>
      <c r="BZ10" s="47">
        <v>0</v>
      </c>
      <c r="CA10" s="45">
        <v>0</v>
      </c>
      <c r="CB10" s="45">
        <v>0</v>
      </c>
      <c r="CC10" s="45">
        <v>0</v>
      </c>
      <c r="CD10" s="41">
        <f t="shared" si="1"/>
        <v>100</v>
      </c>
      <c r="CE10" s="109">
        <v>1140</v>
      </c>
      <c r="CF10" s="110"/>
      <c r="CG10" s="45"/>
      <c r="CH10" s="45" t="s">
        <v>25</v>
      </c>
      <c r="CI10" s="45"/>
      <c r="CJ10" s="44"/>
      <c r="CK10" s="44"/>
      <c r="CL10" s="44" t="s">
        <v>25</v>
      </c>
      <c r="CM10" s="44"/>
      <c r="CN10" s="44">
        <v>24</v>
      </c>
      <c r="CO10" s="113">
        <v>3000</v>
      </c>
      <c r="CP10" s="113">
        <f>PRODUCT(CN10:CO10)</f>
        <v>72000</v>
      </c>
    </row>
    <row r="11" spans="1:94" s="43" customFormat="1" x14ac:dyDescent="0.3">
      <c r="A11" s="12">
        <v>10</v>
      </c>
      <c r="B11" s="15" t="s">
        <v>36</v>
      </c>
      <c r="C11" s="44" t="s">
        <v>25</v>
      </c>
      <c r="D11" s="45" t="s">
        <v>25</v>
      </c>
      <c r="E11" s="45"/>
      <c r="F11" s="45"/>
      <c r="G11" s="45"/>
      <c r="H11" s="45"/>
      <c r="I11" s="45"/>
      <c r="J11" s="45"/>
      <c r="K11" s="45"/>
      <c r="L11" s="45"/>
      <c r="M11" s="45"/>
      <c r="N11" s="37"/>
      <c r="O11" s="12">
        <v>10</v>
      </c>
      <c r="P11" s="36" t="s">
        <v>184</v>
      </c>
      <c r="Q11" s="45" t="s">
        <v>207</v>
      </c>
      <c r="R11" s="45">
        <v>40</v>
      </c>
      <c r="S11" s="110">
        <f>T11/50</f>
        <v>600</v>
      </c>
      <c r="T11" s="109">
        <v>30000</v>
      </c>
      <c r="U11" s="45" t="s">
        <v>25</v>
      </c>
      <c r="V11" s="45"/>
      <c r="W11" s="45" t="s">
        <v>25</v>
      </c>
      <c r="X11" s="45"/>
      <c r="Y11" s="45" t="s">
        <v>25</v>
      </c>
      <c r="Z11" s="45"/>
      <c r="AA11" s="45"/>
      <c r="AB11" s="45" t="s">
        <v>25</v>
      </c>
      <c r="AC11" s="45">
        <v>2</v>
      </c>
      <c r="AD11" s="45"/>
      <c r="AE11" s="8" t="s">
        <v>200</v>
      </c>
      <c r="AF11" s="45" t="s">
        <v>208</v>
      </c>
      <c r="AG11" s="45"/>
      <c r="AH11" s="45" t="s">
        <v>25</v>
      </c>
      <c r="AI11" s="45"/>
      <c r="AJ11" s="45"/>
      <c r="AK11" s="37"/>
      <c r="AL11" s="12">
        <v>10</v>
      </c>
      <c r="AM11" s="45"/>
      <c r="AN11" s="45" t="s">
        <v>25</v>
      </c>
      <c r="AO11" s="45"/>
      <c r="AP11" s="45"/>
      <c r="AQ11" s="45"/>
      <c r="AR11" s="45">
        <v>3</v>
      </c>
      <c r="AS11" s="45">
        <v>1</v>
      </c>
      <c r="AT11" s="45"/>
      <c r="AU11" s="45">
        <v>5</v>
      </c>
      <c r="AV11" s="45"/>
      <c r="AW11" s="45"/>
      <c r="AX11" s="45"/>
      <c r="AY11" s="45"/>
      <c r="AZ11" s="45"/>
      <c r="BA11" s="36">
        <f>SUM(AQ11:AY11)</f>
        <v>9</v>
      </c>
      <c r="BB11" s="45" t="s">
        <v>209</v>
      </c>
      <c r="BC11" s="45"/>
      <c r="BD11" s="45">
        <v>5</v>
      </c>
      <c r="BE11" s="45"/>
      <c r="BF11" s="45"/>
      <c r="BG11" s="47">
        <v>4</v>
      </c>
      <c r="BH11" s="114" t="s">
        <v>198</v>
      </c>
      <c r="BI11" s="45"/>
      <c r="BJ11" s="45" t="s">
        <v>210</v>
      </c>
      <c r="BK11" s="45"/>
      <c r="BL11" s="45"/>
      <c r="BM11" s="45"/>
      <c r="BN11" s="45"/>
      <c r="BO11" s="45" t="s">
        <v>25</v>
      </c>
      <c r="BP11" s="45"/>
      <c r="BQ11" s="45"/>
      <c r="BR11" s="45"/>
      <c r="BS11" s="45"/>
      <c r="BT11" s="115" t="s">
        <v>25</v>
      </c>
      <c r="BU11" s="115"/>
      <c r="BV11" s="115"/>
      <c r="BW11" s="47">
        <v>25</v>
      </c>
      <c r="BX11" s="47">
        <v>0</v>
      </c>
      <c r="BY11" s="47">
        <v>98</v>
      </c>
      <c r="BZ11" s="47">
        <v>2</v>
      </c>
      <c r="CA11" s="45">
        <v>0</v>
      </c>
      <c r="CB11" s="45">
        <v>0</v>
      </c>
      <c r="CC11" s="45">
        <v>0</v>
      </c>
      <c r="CD11" s="41">
        <f t="shared" si="1"/>
        <v>100</v>
      </c>
      <c r="CE11" s="109">
        <v>800</v>
      </c>
      <c r="CF11" s="110"/>
      <c r="CG11" s="45"/>
      <c r="CH11" s="45" t="s">
        <v>25</v>
      </c>
      <c r="CI11" s="45"/>
      <c r="CJ11" s="44"/>
      <c r="CK11" s="44"/>
      <c r="CL11" s="44"/>
      <c r="CM11" s="44" t="s">
        <v>211</v>
      </c>
      <c r="CN11" s="44"/>
      <c r="CO11" s="113"/>
      <c r="CP11" s="113"/>
    </row>
    <row r="12" spans="1:94" s="43" customFormat="1" hidden="1" x14ac:dyDescent="0.3">
      <c r="A12" s="12">
        <v>11</v>
      </c>
      <c r="B12" s="12" t="s">
        <v>37</v>
      </c>
      <c r="C12" s="44"/>
      <c r="D12" s="44" t="s">
        <v>25</v>
      </c>
      <c r="E12" s="44"/>
      <c r="F12" s="44"/>
      <c r="G12" s="44"/>
      <c r="H12" s="44"/>
      <c r="I12" s="44"/>
      <c r="J12" s="44"/>
      <c r="K12" s="44"/>
      <c r="L12" s="44"/>
      <c r="M12" s="44"/>
      <c r="O12" s="12">
        <v>11</v>
      </c>
      <c r="P12" s="44" t="s">
        <v>195</v>
      </c>
      <c r="Q12" s="44"/>
      <c r="R12" s="44"/>
      <c r="S12" s="44"/>
      <c r="T12" s="111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L12" s="12">
        <v>11</v>
      </c>
      <c r="AM12" s="44" t="s">
        <v>25</v>
      </c>
      <c r="AN12" s="44" t="s">
        <v>25</v>
      </c>
      <c r="AO12" s="44"/>
      <c r="AP12" s="44"/>
      <c r="AQ12" s="44"/>
      <c r="AR12" s="44">
        <v>3</v>
      </c>
      <c r="AS12" s="44">
        <v>8</v>
      </c>
      <c r="AT12" s="44"/>
      <c r="AU12" s="44">
        <v>30</v>
      </c>
      <c r="AV12" s="44"/>
      <c r="AW12" s="44"/>
      <c r="AX12" s="44">
        <v>1</v>
      </c>
      <c r="AY12" s="44"/>
      <c r="AZ12" s="44"/>
      <c r="BA12" s="36">
        <f t="shared" si="0"/>
        <v>42</v>
      </c>
      <c r="BB12" s="44" t="s">
        <v>212</v>
      </c>
      <c r="BC12" s="44"/>
      <c r="BD12" s="44">
        <v>30</v>
      </c>
      <c r="BE12" s="44"/>
      <c r="BF12" s="44"/>
      <c r="BG12" s="44">
        <v>90</v>
      </c>
      <c r="BH12" s="44" t="s">
        <v>198</v>
      </c>
      <c r="BI12" s="44"/>
      <c r="BJ12" s="44"/>
      <c r="BK12" s="44"/>
      <c r="BL12" s="44"/>
      <c r="BM12" s="44"/>
      <c r="BN12" s="44"/>
      <c r="BO12" s="44" t="s">
        <v>25</v>
      </c>
      <c r="BP12" s="44"/>
      <c r="BQ12" s="44"/>
      <c r="BR12" s="44"/>
      <c r="BS12" s="44"/>
      <c r="BT12" s="44" t="s">
        <v>25</v>
      </c>
      <c r="BU12" s="44"/>
      <c r="BV12" s="44"/>
      <c r="BW12" s="48">
        <v>262</v>
      </c>
      <c r="BX12" s="48">
        <v>3</v>
      </c>
      <c r="BY12" s="48">
        <v>97</v>
      </c>
      <c r="BZ12" s="48">
        <v>0</v>
      </c>
      <c r="CA12" s="44">
        <v>0</v>
      </c>
      <c r="CB12" s="44">
        <v>0</v>
      </c>
      <c r="CC12" s="44">
        <v>0</v>
      </c>
      <c r="CD12" s="41">
        <f t="shared" si="1"/>
        <v>100</v>
      </c>
      <c r="CE12" s="109">
        <v>1000</v>
      </c>
      <c r="CF12" s="113"/>
      <c r="CG12" s="44"/>
      <c r="CH12" s="44"/>
      <c r="CI12" s="44"/>
      <c r="CJ12" s="44"/>
      <c r="CK12" s="44"/>
      <c r="CL12" s="44" t="s">
        <v>25</v>
      </c>
      <c r="CM12" s="44" t="s">
        <v>211</v>
      </c>
      <c r="CN12" s="44"/>
      <c r="CO12" s="113"/>
      <c r="CP12" s="113"/>
    </row>
    <row r="13" spans="1:94" s="43" customFormat="1" x14ac:dyDescent="0.3">
      <c r="A13" s="12">
        <v>12</v>
      </c>
      <c r="B13" s="12" t="s">
        <v>38</v>
      </c>
      <c r="C13" s="44" t="s">
        <v>25</v>
      </c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37"/>
      <c r="O13" s="12">
        <v>12</v>
      </c>
      <c r="P13" s="36" t="s">
        <v>184</v>
      </c>
      <c r="Q13" s="36" t="s">
        <v>213</v>
      </c>
      <c r="R13" s="36">
        <v>800</v>
      </c>
      <c r="S13" s="110">
        <f t="shared" ref="S13:S14" si="3">T13/50</f>
        <v>600</v>
      </c>
      <c r="T13" s="112">
        <v>30000</v>
      </c>
      <c r="U13" s="36"/>
      <c r="V13" s="36" t="s">
        <v>25</v>
      </c>
      <c r="W13" s="36"/>
      <c r="X13" s="36" t="s">
        <v>25</v>
      </c>
      <c r="Y13" s="36"/>
      <c r="Z13" s="36"/>
      <c r="AA13" s="36"/>
      <c r="AB13" s="36" t="s">
        <v>25</v>
      </c>
      <c r="AC13" s="36"/>
      <c r="AD13" s="36"/>
      <c r="AE13" s="36" t="s">
        <v>214</v>
      </c>
      <c r="AF13" s="36" t="s">
        <v>204</v>
      </c>
      <c r="AG13" s="36"/>
      <c r="AH13" s="36" t="s">
        <v>25</v>
      </c>
      <c r="AI13" s="36"/>
      <c r="AJ13" s="49"/>
      <c r="AK13" s="37"/>
      <c r="AL13" s="12">
        <v>12</v>
      </c>
      <c r="AM13" s="45"/>
      <c r="AN13" s="45"/>
      <c r="AO13" s="45"/>
      <c r="AP13" s="45"/>
      <c r="AQ13" s="45"/>
      <c r="AR13" s="45"/>
      <c r="AS13" s="45">
        <v>4</v>
      </c>
      <c r="AT13" s="45"/>
      <c r="AU13" s="45"/>
      <c r="AV13" s="45"/>
      <c r="AW13" s="45"/>
      <c r="AX13" s="45"/>
      <c r="AY13" s="45"/>
      <c r="AZ13" s="45"/>
      <c r="BA13" s="36">
        <f t="shared" si="0"/>
        <v>4</v>
      </c>
      <c r="BB13" s="45" t="s">
        <v>215</v>
      </c>
      <c r="BC13" s="45">
        <v>4</v>
      </c>
      <c r="BD13" s="45"/>
      <c r="BE13" s="45"/>
      <c r="BF13" s="45"/>
      <c r="BG13" s="45">
        <v>6</v>
      </c>
      <c r="BH13" s="45" t="s">
        <v>198</v>
      </c>
      <c r="BI13" s="45"/>
      <c r="BJ13" s="45"/>
      <c r="BK13" s="45"/>
      <c r="BL13" s="45"/>
      <c r="BM13" s="45"/>
      <c r="BN13" s="45"/>
      <c r="BO13" s="45" t="s">
        <v>25</v>
      </c>
      <c r="BP13" s="45"/>
      <c r="BQ13" s="45"/>
      <c r="BR13" s="45"/>
      <c r="BS13" s="45"/>
      <c r="BT13" s="45" t="s">
        <v>25</v>
      </c>
      <c r="BU13" s="45"/>
      <c r="BV13" s="45"/>
      <c r="BW13" s="47"/>
      <c r="BX13" s="47"/>
      <c r="BY13" s="47"/>
      <c r="BZ13" s="47"/>
      <c r="CA13" s="45"/>
      <c r="CB13" s="45"/>
      <c r="CC13" s="45"/>
      <c r="CD13" s="41"/>
      <c r="CE13" s="110"/>
      <c r="CF13" s="110"/>
      <c r="CG13" s="45"/>
      <c r="CH13" s="45" t="s">
        <v>25</v>
      </c>
      <c r="CI13" s="45"/>
      <c r="CJ13" s="44"/>
      <c r="CK13" s="44"/>
      <c r="CL13" s="44"/>
      <c r="CM13" s="44"/>
      <c r="CN13" s="44"/>
      <c r="CO13" s="113"/>
      <c r="CP13" s="113"/>
    </row>
    <row r="14" spans="1:94" s="43" customFormat="1" x14ac:dyDescent="0.3">
      <c r="A14" s="17">
        <v>13</v>
      </c>
      <c r="B14" s="12" t="s">
        <v>39</v>
      </c>
      <c r="C14" s="44" t="s">
        <v>25</v>
      </c>
      <c r="D14" s="45" t="s">
        <v>25</v>
      </c>
      <c r="E14" s="45" t="s">
        <v>25</v>
      </c>
      <c r="F14" s="45"/>
      <c r="G14" s="45"/>
      <c r="H14" s="45"/>
      <c r="I14" s="45"/>
      <c r="J14" s="45"/>
      <c r="K14" s="45"/>
      <c r="L14" s="45"/>
      <c r="M14" s="45"/>
      <c r="N14" s="37"/>
      <c r="O14" s="45">
        <v>13</v>
      </c>
      <c r="P14" s="36" t="s">
        <v>184</v>
      </c>
      <c r="Q14" s="45" t="s">
        <v>764</v>
      </c>
      <c r="R14" s="45">
        <v>1200</v>
      </c>
      <c r="S14" s="110">
        <f t="shared" si="3"/>
        <v>600</v>
      </c>
      <c r="T14" s="109">
        <v>30000</v>
      </c>
      <c r="U14" s="45"/>
      <c r="V14" s="45" t="s">
        <v>25</v>
      </c>
      <c r="W14" s="45"/>
      <c r="X14" s="45" t="s">
        <v>25</v>
      </c>
      <c r="Y14" s="45"/>
      <c r="Z14" s="45" t="s">
        <v>25</v>
      </c>
      <c r="AA14" s="45"/>
      <c r="AB14" s="45" t="s">
        <v>25</v>
      </c>
      <c r="AC14" s="8">
        <v>1</v>
      </c>
      <c r="AD14" s="8"/>
      <c r="AE14" s="8" t="s">
        <v>216</v>
      </c>
      <c r="AF14" s="8" t="s">
        <v>217</v>
      </c>
      <c r="AG14" s="8"/>
      <c r="AH14" s="8" t="s">
        <v>25</v>
      </c>
      <c r="AI14" s="8"/>
      <c r="AJ14" s="8">
        <v>0.5</v>
      </c>
      <c r="AK14" s="37"/>
      <c r="AL14" s="45">
        <v>13</v>
      </c>
      <c r="AM14" s="45"/>
      <c r="AN14" s="45" t="s">
        <v>25</v>
      </c>
      <c r="AO14" s="45"/>
      <c r="AP14" s="45"/>
      <c r="AQ14" s="45">
        <v>3</v>
      </c>
      <c r="AR14" s="45">
        <v>0</v>
      </c>
      <c r="AS14" s="45"/>
      <c r="AT14" s="45">
        <v>11</v>
      </c>
      <c r="AU14" s="45">
        <v>90</v>
      </c>
      <c r="AV14" s="45"/>
      <c r="AW14" s="45"/>
      <c r="AX14" s="45">
        <v>4</v>
      </c>
      <c r="AY14" s="45"/>
      <c r="AZ14" s="45"/>
      <c r="BA14" s="36">
        <f t="shared" si="0"/>
        <v>108</v>
      </c>
      <c r="BB14" s="45" t="s">
        <v>218</v>
      </c>
      <c r="BC14" s="45">
        <v>9</v>
      </c>
      <c r="BD14" s="45">
        <v>90</v>
      </c>
      <c r="BE14" s="45"/>
      <c r="BF14" s="45"/>
      <c r="BG14" s="45"/>
      <c r="BH14" s="45"/>
      <c r="BI14" s="45">
        <v>53</v>
      </c>
      <c r="BJ14" s="45"/>
      <c r="BK14" s="45">
        <v>7</v>
      </c>
      <c r="BL14" s="45"/>
      <c r="BM14" s="45"/>
      <c r="BN14" s="45"/>
      <c r="BO14" s="45"/>
      <c r="BP14" s="45" t="s">
        <v>25</v>
      </c>
      <c r="BQ14" s="45" t="s">
        <v>25</v>
      </c>
      <c r="BR14" s="45"/>
      <c r="BS14" s="45"/>
      <c r="BT14" s="45" t="s">
        <v>25</v>
      </c>
      <c r="BU14" s="45"/>
      <c r="BV14" s="45"/>
      <c r="BW14" s="47">
        <v>1200</v>
      </c>
      <c r="BX14" s="47">
        <v>5</v>
      </c>
      <c r="BY14" s="47">
        <v>95</v>
      </c>
      <c r="BZ14" s="47">
        <v>0</v>
      </c>
      <c r="CA14" s="45">
        <v>0</v>
      </c>
      <c r="CB14" s="45">
        <v>0</v>
      </c>
      <c r="CC14" s="45">
        <v>0</v>
      </c>
      <c r="CD14" s="41">
        <f t="shared" si="1"/>
        <v>100</v>
      </c>
      <c r="CE14" s="109">
        <v>1150</v>
      </c>
      <c r="CF14" s="113">
        <v>4000</v>
      </c>
      <c r="CG14" s="44"/>
      <c r="CH14" s="45" t="s">
        <v>25</v>
      </c>
      <c r="CI14" s="44"/>
      <c r="CJ14" s="44"/>
      <c r="CK14" s="44"/>
      <c r="CL14" s="44"/>
      <c r="CM14" s="59" t="s">
        <v>219</v>
      </c>
      <c r="CN14" s="44"/>
      <c r="CO14" s="113"/>
      <c r="CP14" s="113"/>
    </row>
    <row r="15" spans="1:94" s="43" customFormat="1" hidden="1" x14ac:dyDescent="0.3">
      <c r="A15" s="17">
        <v>14</v>
      </c>
      <c r="B15" s="12" t="s">
        <v>40</v>
      </c>
      <c r="C15" s="44"/>
      <c r="D15" s="45" t="s">
        <v>25</v>
      </c>
      <c r="E15" s="45"/>
      <c r="F15" s="45"/>
      <c r="G15" s="45"/>
      <c r="H15" s="45"/>
      <c r="I15" s="45"/>
      <c r="J15" s="45"/>
      <c r="K15" s="45"/>
      <c r="L15" s="45"/>
      <c r="M15" s="45"/>
      <c r="N15" s="37"/>
      <c r="O15" s="17">
        <v>14</v>
      </c>
      <c r="P15" s="44" t="s">
        <v>195</v>
      </c>
      <c r="Q15" s="45"/>
      <c r="R15" s="45"/>
      <c r="S15" s="45"/>
      <c r="T15" s="109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37"/>
      <c r="AL15" s="17">
        <v>14</v>
      </c>
      <c r="AM15" s="45"/>
      <c r="AN15" s="45" t="s">
        <v>25</v>
      </c>
      <c r="AO15" s="45"/>
      <c r="AP15" s="45"/>
      <c r="AQ15" s="45">
        <v>7</v>
      </c>
      <c r="AR15" s="45">
        <v>1</v>
      </c>
      <c r="AS15" s="45"/>
      <c r="AT15" s="45"/>
      <c r="AU15" s="45">
        <v>7</v>
      </c>
      <c r="AV15" s="45"/>
      <c r="AW15" s="45"/>
      <c r="AX15" s="45">
        <v>1</v>
      </c>
      <c r="AY15" s="45"/>
      <c r="AZ15" s="45"/>
      <c r="BA15" s="36">
        <f t="shared" si="0"/>
        <v>16</v>
      </c>
      <c r="BB15" s="45" t="s">
        <v>220</v>
      </c>
      <c r="BC15" s="45"/>
      <c r="BD15" s="45">
        <v>7</v>
      </c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 t="s">
        <v>25</v>
      </c>
      <c r="BU15" s="45"/>
      <c r="BV15" s="45"/>
      <c r="BW15" s="47">
        <v>70</v>
      </c>
      <c r="BX15" s="47">
        <v>0</v>
      </c>
      <c r="BY15" s="47">
        <v>100</v>
      </c>
      <c r="BZ15" s="47">
        <v>0</v>
      </c>
      <c r="CA15" s="47">
        <v>0</v>
      </c>
      <c r="CB15" s="47">
        <v>0</v>
      </c>
      <c r="CC15" s="47">
        <v>0</v>
      </c>
      <c r="CD15" s="41">
        <f t="shared" si="1"/>
        <v>100</v>
      </c>
      <c r="CE15" s="109">
        <v>950</v>
      </c>
      <c r="CF15" s="110"/>
      <c r="CG15" s="45"/>
      <c r="CH15" s="45"/>
      <c r="CI15" s="45"/>
      <c r="CJ15" s="44"/>
      <c r="CK15" s="44"/>
      <c r="CL15" s="44"/>
      <c r="CM15" s="44" t="s">
        <v>221</v>
      </c>
      <c r="CN15" s="44"/>
      <c r="CO15" s="113"/>
      <c r="CP15" s="113"/>
    </row>
    <row r="16" spans="1:94" s="43" customFormat="1" hidden="1" x14ac:dyDescent="0.3">
      <c r="A16" s="17">
        <v>15</v>
      </c>
      <c r="B16" s="12" t="s">
        <v>41</v>
      </c>
      <c r="C16" s="44"/>
      <c r="D16" s="45"/>
      <c r="E16" s="45"/>
      <c r="F16" s="45"/>
      <c r="G16" s="45"/>
      <c r="H16" s="45"/>
      <c r="I16" s="45" t="s">
        <v>25</v>
      </c>
      <c r="J16" s="45"/>
      <c r="K16" s="45"/>
      <c r="L16" s="45" t="s">
        <v>25</v>
      </c>
      <c r="M16" s="45"/>
      <c r="N16" s="37"/>
      <c r="O16" s="17">
        <v>15</v>
      </c>
      <c r="P16" s="45"/>
      <c r="Q16" s="45"/>
      <c r="R16" s="45"/>
      <c r="S16" s="45"/>
      <c r="T16" s="110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37"/>
      <c r="AL16" s="17">
        <v>15</v>
      </c>
      <c r="AM16" s="45"/>
      <c r="AN16" s="45" t="s">
        <v>25</v>
      </c>
      <c r="AO16" s="45"/>
      <c r="AP16" s="45"/>
      <c r="AQ16" s="45">
        <v>3</v>
      </c>
      <c r="AR16" s="45"/>
      <c r="AS16" s="45"/>
      <c r="AT16" s="45"/>
      <c r="AU16" s="45">
        <v>2</v>
      </c>
      <c r="AV16" s="45"/>
      <c r="AW16" s="45"/>
      <c r="AX16" s="45"/>
      <c r="AY16" s="45"/>
      <c r="AZ16" s="45"/>
      <c r="BA16" s="36">
        <f t="shared" si="0"/>
        <v>5</v>
      </c>
      <c r="BB16" s="45" t="s">
        <v>222</v>
      </c>
      <c r="BC16" s="45"/>
      <c r="BD16" s="45"/>
      <c r="BE16" s="45"/>
      <c r="BF16" s="45"/>
      <c r="BG16" s="45">
        <v>5</v>
      </c>
      <c r="BH16" s="45"/>
      <c r="BI16" s="45"/>
      <c r="BJ16" s="45"/>
      <c r="BK16" s="45"/>
      <c r="BL16" s="45"/>
      <c r="BM16" s="45"/>
      <c r="BN16" s="45"/>
      <c r="BO16" s="45"/>
      <c r="BP16" s="45" t="s">
        <v>25</v>
      </c>
      <c r="BQ16" s="45" t="s">
        <v>25</v>
      </c>
      <c r="BR16" s="45"/>
      <c r="BS16" s="45"/>
      <c r="BT16" s="45"/>
      <c r="BU16" s="45"/>
      <c r="BV16" s="45"/>
      <c r="BW16" s="47"/>
      <c r="BX16" s="47"/>
      <c r="BY16" s="47"/>
      <c r="BZ16" s="47"/>
      <c r="CA16" s="45"/>
      <c r="CB16" s="45"/>
      <c r="CC16" s="45"/>
      <c r="CD16" s="41"/>
      <c r="CE16" s="110"/>
      <c r="CF16" s="110"/>
      <c r="CG16" s="45"/>
      <c r="CH16" s="45"/>
      <c r="CI16" s="45"/>
      <c r="CJ16" s="44"/>
      <c r="CK16" s="44"/>
      <c r="CL16" s="44"/>
      <c r="CM16" s="44"/>
      <c r="CN16" s="44"/>
      <c r="CO16" s="113"/>
      <c r="CP16" s="113"/>
    </row>
    <row r="17" spans="1:94" s="43" customFormat="1" hidden="1" x14ac:dyDescent="0.3">
      <c r="A17" s="17">
        <v>16</v>
      </c>
      <c r="B17" s="12" t="s">
        <v>42</v>
      </c>
      <c r="C17" s="44"/>
      <c r="D17" s="45" t="s">
        <v>25</v>
      </c>
      <c r="E17" s="45" t="s">
        <v>25</v>
      </c>
      <c r="F17" s="45"/>
      <c r="G17" s="45"/>
      <c r="H17" s="45"/>
      <c r="I17" s="45"/>
      <c r="J17" s="45"/>
      <c r="K17" s="45"/>
      <c r="L17" s="45"/>
      <c r="M17" s="45"/>
      <c r="N17" s="37"/>
      <c r="O17" s="17">
        <v>16</v>
      </c>
      <c r="P17" s="44" t="s">
        <v>195</v>
      </c>
      <c r="Q17" s="45"/>
      <c r="R17" s="45"/>
      <c r="S17" s="45"/>
      <c r="T17" s="109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37"/>
      <c r="AL17" s="17">
        <v>16</v>
      </c>
      <c r="AM17" s="45" t="s">
        <v>25</v>
      </c>
      <c r="AN17" s="45"/>
      <c r="AO17" s="45"/>
      <c r="AP17" s="45"/>
      <c r="AQ17" s="45">
        <v>30</v>
      </c>
      <c r="AR17" s="45"/>
      <c r="AS17" s="45">
        <v>16</v>
      </c>
      <c r="AT17" s="45">
        <v>19</v>
      </c>
      <c r="AU17" s="45">
        <v>64</v>
      </c>
      <c r="AV17" s="45">
        <v>2</v>
      </c>
      <c r="AW17" s="45"/>
      <c r="AX17" s="45">
        <v>2</v>
      </c>
      <c r="AY17" s="45"/>
      <c r="AZ17" s="45">
        <v>18</v>
      </c>
      <c r="BA17" s="36">
        <f t="shared" si="0"/>
        <v>133</v>
      </c>
      <c r="BB17" s="45" t="s">
        <v>223</v>
      </c>
      <c r="BC17" s="45"/>
      <c r="BD17" s="45"/>
      <c r="BE17" s="45"/>
      <c r="BF17" s="45"/>
      <c r="BG17" s="45">
        <v>160</v>
      </c>
      <c r="BH17" s="45" t="s">
        <v>224</v>
      </c>
      <c r="BI17" s="45"/>
      <c r="BJ17" s="45"/>
      <c r="BK17" s="44"/>
      <c r="BL17" s="44"/>
      <c r="BM17" s="45"/>
      <c r="BN17" s="45"/>
      <c r="BO17" s="45" t="s">
        <v>34</v>
      </c>
      <c r="BP17" s="45"/>
      <c r="BQ17" s="45"/>
      <c r="BR17" s="45"/>
      <c r="BS17" s="45"/>
      <c r="BT17" s="45" t="s">
        <v>34</v>
      </c>
      <c r="BU17" s="45"/>
      <c r="BV17" s="45"/>
      <c r="BW17" s="47">
        <v>1200</v>
      </c>
      <c r="BX17" s="47">
        <v>5</v>
      </c>
      <c r="BY17" s="47">
        <v>90</v>
      </c>
      <c r="BZ17" s="47">
        <v>5</v>
      </c>
      <c r="CA17" s="45">
        <v>0</v>
      </c>
      <c r="CB17" s="45">
        <v>0</v>
      </c>
      <c r="CC17" s="45">
        <v>0</v>
      </c>
      <c r="CD17" s="41">
        <f t="shared" si="1"/>
        <v>100</v>
      </c>
      <c r="CE17" s="109">
        <v>1200</v>
      </c>
      <c r="CF17" s="110">
        <v>3300</v>
      </c>
      <c r="CG17" s="45"/>
      <c r="CH17" s="45"/>
      <c r="CI17" s="45"/>
      <c r="CJ17" s="44"/>
      <c r="CK17" s="44" t="s">
        <v>34</v>
      </c>
      <c r="CL17" s="44"/>
      <c r="CM17" s="44" t="s">
        <v>225</v>
      </c>
      <c r="CN17" s="44"/>
      <c r="CO17" s="113"/>
      <c r="CP17" s="113"/>
    </row>
    <row r="18" spans="1:94" s="43" customFormat="1" x14ac:dyDescent="0.3">
      <c r="A18" s="17">
        <v>17</v>
      </c>
      <c r="B18" s="12" t="s">
        <v>43</v>
      </c>
      <c r="C18" s="44" t="s">
        <v>25</v>
      </c>
      <c r="D18" s="45" t="s">
        <v>25</v>
      </c>
      <c r="E18" s="45" t="s">
        <v>25</v>
      </c>
      <c r="F18" s="45"/>
      <c r="G18" s="45"/>
      <c r="H18" s="45"/>
      <c r="I18" s="45" t="s">
        <v>25</v>
      </c>
      <c r="J18" s="45"/>
      <c r="K18" s="45"/>
      <c r="L18" s="45"/>
      <c r="M18" s="45"/>
      <c r="N18" s="37"/>
      <c r="O18" s="172">
        <v>17</v>
      </c>
      <c r="P18" s="36" t="s">
        <v>184</v>
      </c>
      <c r="Q18" s="45" t="s">
        <v>226</v>
      </c>
      <c r="R18" s="45">
        <v>15</v>
      </c>
      <c r="S18" s="110">
        <f>T18/50</f>
        <v>600</v>
      </c>
      <c r="T18" s="109">
        <v>30000</v>
      </c>
      <c r="U18" s="45"/>
      <c r="V18" s="45" t="s">
        <v>25</v>
      </c>
      <c r="W18" s="45"/>
      <c r="X18" s="45" t="s">
        <v>25</v>
      </c>
      <c r="Y18" s="45"/>
      <c r="Z18" s="45"/>
      <c r="AA18" s="45"/>
      <c r="AB18" s="45" t="s">
        <v>25</v>
      </c>
      <c r="AC18" s="45">
        <v>1</v>
      </c>
      <c r="AD18" s="45"/>
      <c r="AE18" s="45"/>
      <c r="AF18" s="45"/>
      <c r="AG18" s="45"/>
      <c r="AH18" s="45" t="s">
        <v>25</v>
      </c>
      <c r="AI18" s="45"/>
      <c r="AJ18" s="45"/>
      <c r="AK18" s="37"/>
      <c r="AL18" s="17">
        <v>17</v>
      </c>
      <c r="AM18" s="45"/>
      <c r="AN18" s="45"/>
      <c r="AO18" s="45"/>
      <c r="AP18" s="45" t="s">
        <v>25</v>
      </c>
      <c r="AQ18" s="45">
        <v>10</v>
      </c>
      <c r="AR18" s="45">
        <v>4</v>
      </c>
      <c r="AS18" s="45">
        <v>10</v>
      </c>
      <c r="AT18" s="45">
        <v>7</v>
      </c>
      <c r="AU18" s="45">
        <v>5</v>
      </c>
      <c r="AV18" s="45">
        <v>2</v>
      </c>
      <c r="AW18" s="45"/>
      <c r="AX18" s="45">
        <v>2</v>
      </c>
      <c r="AY18" s="45"/>
      <c r="AZ18" s="45">
        <v>3</v>
      </c>
      <c r="BA18" s="36">
        <f t="shared" si="0"/>
        <v>40</v>
      </c>
      <c r="BB18" s="45" t="s">
        <v>227</v>
      </c>
      <c r="BC18" s="45">
        <v>14</v>
      </c>
      <c r="BD18" s="45">
        <v>14</v>
      </c>
      <c r="BE18" s="45"/>
      <c r="BF18" s="45"/>
      <c r="BG18" s="44"/>
      <c r="BH18" s="44"/>
      <c r="BI18" s="45"/>
      <c r="BJ18" s="45"/>
      <c r="BK18" s="45">
        <v>20</v>
      </c>
      <c r="BL18" s="45" t="s">
        <v>228</v>
      </c>
      <c r="BM18" s="45"/>
      <c r="BN18" s="45"/>
      <c r="BO18" s="45"/>
      <c r="BP18" s="45" t="s">
        <v>25</v>
      </c>
      <c r="BQ18" s="45"/>
      <c r="BR18" s="45"/>
      <c r="BS18" s="45"/>
      <c r="BT18" s="45" t="s">
        <v>25</v>
      </c>
      <c r="BU18" s="45"/>
      <c r="BV18" s="45"/>
      <c r="BW18" s="47">
        <v>70</v>
      </c>
      <c r="BX18" s="47">
        <v>0</v>
      </c>
      <c r="BY18" s="47">
        <v>100</v>
      </c>
      <c r="BZ18" s="47">
        <v>0</v>
      </c>
      <c r="CA18" s="45">
        <v>0</v>
      </c>
      <c r="CB18" s="45">
        <v>0</v>
      </c>
      <c r="CC18" s="45">
        <v>0</v>
      </c>
      <c r="CD18" s="41">
        <f t="shared" si="1"/>
        <v>100</v>
      </c>
      <c r="CE18" s="109">
        <v>950</v>
      </c>
      <c r="CF18" s="110">
        <v>4000</v>
      </c>
      <c r="CG18" s="45"/>
      <c r="CH18" s="45" t="s">
        <v>25</v>
      </c>
      <c r="CI18" s="45"/>
      <c r="CJ18" s="44"/>
      <c r="CK18" s="44"/>
      <c r="CL18" s="44"/>
      <c r="CM18" s="44" t="s">
        <v>229</v>
      </c>
      <c r="CN18" s="44"/>
      <c r="CO18" s="113"/>
      <c r="CP18" s="113"/>
    </row>
    <row r="19" spans="1:94" s="43" customFormat="1" hidden="1" x14ac:dyDescent="0.3">
      <c r="A19" s="17">
        <v>18</v>
      </c>
      <c r="B19" s="12" t="s">
        <v>44</v>
      </c>
      <c r="C19" s="44"/>
      <c r="D19" s="45" t="s">
        <v>25</v>
      </c>
      <c r="E19" s="45" t="s">
        <v>25</v>
      </c>
      <c r="F19" s="45"/>
      <c r="G19" s="45"/>
      <c r="H19" s="45"/>
      <c r="I19" s="45"/>
      <c r="J19" s="45"/>
      <c r="K19" s="45"/>
      <c r="L19" s="45"/>
      <c r="M19" s="45"/>
      <c r="N19" s="37"/>
      <c r="O19" s="172"/>
      <c r="P19" s="45" t="s">
        <v>230</v>
      </c>
      <c r="Q19" s="45" t="s">
        <v>231</v>
      </c>
      <c r="R19" s="45">
        <v>300</v>
      </c>
      <c r="S19" s="45"/>
      <c r="T19" s="109">
        <v>40000</v>
      </c>
      <c r="U19" s="45" t="s">
        <v>25</v>
      </c>
      <c r="V19" s="45"/>
      <c r="W19" s="45"/>
      <c r="X19" s="45" t="s">
        <v>25</v>
      </c>
      <c r="Y19" s="45"/>
      <c r="Z19" s="45"/>
      <c r="AA19" s="45"/>
      <c r="AB19" s="45" t="s">
        <v>25</v>
      </c>
      <c r="AC19" s="45">
        <v>1</v>
      </c>
      <c r="AD19" s="45"/>
      <c r="AE19" s="45"/>
      <c r="AF19" s="45"/>
      <c r="AG19" s="45"/>
      <c r="AH19" s="45" t="s">
        <v>25</v>
      </c>
      <c r="AI19" s="45"/>
      <c r="AJ19" s="45"/>
      <c r="AK19" s="37"/>
      <c r="AL19" s="17">
        <v>18</v>
      </c>
      <c r="AM19" s="45"/>
      <c r="AN19" s="45" t="s">
        <v>25</v>
      </c>
      <c r="AO19" s="45"/>
      <c r="AP19" s="45"/>
      <c r="AQ19" s="45">
        <v>30</v>
      </c>
      <c r="AR19" s="45">
        <v>20</v>
      </c>
      <c r="AS19" s="45">
        <v>15</v>
      </c>
      <c r="AT19" s="45">
        <v>10</v>
      </c>
      <c r="AU19" s="45">
        <v>20</v>
      </c>
      <c r="AV19" s="45"/>
      <c r="AW19" s="45">
        <v>25</v>
      </c>
      <c r="AX19" s="45">
        <v>2</v>
      </c>
      <c r="AY19" s="45"/>
      <c r="AZ19" s="45">
        <v>2</v>
      </c>
      <c r="BA19" s="36">
        <f t="shared" si="0"/>
        <v>122</v>
      </c>
      <c r="BB19" s="45" t="s">
        <v>187</v>
      </c>
      <c r="BC19" s="45"/>
      <c r="BD19" s="45"/>
      <c r="BE19" s="45">
        <v>75</v>
      </c>
      <c r="BF19" s="45"/>
      <c r="BG19" s="45"/>
      <c r="BH19" s="45"/>
      <c r="BI19" s="45"/>
      <c r="BJ19" s="45"/>
      <c r="BK19" s="45">
        <v>7</v>
      </c>
      <c r="BL19" s="45" t="s">
        <v>228</v>
      </c>
      <c r="BM19" s="45"/>
      <c r="BN19" s="45"/>
      <c r="BO19" s="45" t="s">
        <v>25</v>
      </c>
      <c r="BP19" s="45"/>
      <c r="BQ19" s="45"/>
      <c r="BR19" s="45"/>
      <c r="BS19" s="45"/>
      <c r="BT19" s="45" t="s">
        <v>25</v>
      </c>
      <c r="BU19" s="45"/>
      <c r="BV19" s="45"/>
      <c r="BW19" s="45">
        <v>120</v>
      </c>
      <c r="BX19" s="47">
        <v>0</v>
      </c>
      <c r="BY19" s="47">
        <v>97</v>
      </c>
      <c r="BZ19" s="47">
        <v>3</v>
      </c>
      <c r="CA19" s="45">
        <v>0</v>
      </c>
      <c r="CB19" s="45">
        <v>0</v>
      </c>
      <c r="CC19" s="45">
        <v>0</v>
      </c>
      <c r="CD19" s="41">
        <f t="shared" si="1"/>
        <v>100</v>
      </c>
      <c r="CE19" s="109">
        <v>900</v>
      </c>
      <c r="CF19" s="110">
        <v>4600</v>
      </c>
      <c r="CG19" s="45"/>
      <c r="CH19" s="45"/>
      <c r="CI19" s="45"/>
      <c r="CJ19" s="44"/>
      <c r="CK19" s="44" t="s">
        <v>25</v>
      </c>
      <c r="CL19" s="44"/>
      <c r="CM19" s="44"/>
      <c r="CN19" s="44"/>
      <c r="CO19" s="113"/>
      <c r="CP19" s="113"/>
    </row>
    <row r="20" spans="1:94" s="43" customFormat="1" hidden="1" x14ac:dyDescent="0.3">
      <c r="A20" s="17">
        <v>19</v>
      </c>
      <c r="B20" s="12" t="s">
        <v>44</v>
      </c>
      <c r="C20" s="44" t="s">
        <v>25</v>
      </c>
      <c r="D20" s="45" t="s">
        <v>25</v>
      </c>
      <c r="E20" s="45" t="s">
        <v>25</v>
      </c>
      <c r="F20" s="45"/>
      <c r="G20" s="45"/>
      <c r="H20" s="45"/>
      <c r="I20" s="45"/>
      <c r="J20" s="45"/>
      <c r="K20" s="45"/>
      <c r="L20" s="45"/>
      <c r="M20" s="45"/>
      <c r="N20" s="37"/>
      <c r="O20" s="17">
        <v>18</v>
      </c>
      <c r="P20" s="44" t="s">
        <v>195</v>
      </c>
      <c r="Q20" s="44"/>
      <c r="R20" s="44"/>
      <c r="S20" s="44"/>
      <c r="T20" s="111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37"/>
      <c r="AL20" s="17">
        <v>19</v>
      </c>
      <c r="AM20" s="45"/>
      <c r="AN20" s="45" t="s">
        <v>25</v>
      </c>
      <c r="AO20" s="45"/>
      <c r="AP20" s="45"/>
      <c r="AQ20" s="45">
        <v>5</v>
      </c>
      <c r="AR20" s="45">
        <v>5</v>
      </c>
      <c r="AS20" s="45">
        <v>10</v>
      </c>
      <c r="AT20" s="45">
        <v>5</v>
      </c>
      <c r="AU20" s="45">
        <v>6</v>
      </c>
      <c r="AV20" s="45"/>
      <c r="AW20" s="45"/>
      <c r="AX20" s="45">
        <v>1</v>
      </c>
      <c r="AY20" s="45"/>
      <c r="AZ20" s="45">
        <v>5</v>
      </c>
      <c r="BA20" s="36">
        <f t="shared" si="0"/>
        <v>32</v>
      </c>
      <c r="BB20" s="45" t="s">
        <v>232</v>
      </c>
      <c r="BC20" s="45">
        <v>8</v>
      </c>
      <c r="BD20" s="45"/>
      <c r="BE20" s="45">
        <v>6</v>
      </c>
      <c r="BF20" s="45"/>
      <c r="BG20" s="45"/>
      <c r="BH20" s="45"/>
      <c r="BI20" s="45"/>
      <c r="BJ20" s="45"/>
      <c r="BK20" s="45">
        <v>4</v>
      </c>
      <c r="BL20" s="45" t="s">
        <v>228</v>
      </c>
      <c r="BM20" s="45"/>
      <c r="BN20" s="45"/>
      <c r="BO20" s="45"/>
      <c r="BP20" s="45"/>
      <c r="BQ20" s="45"/>
      <c r="BR20" s="45"/>
      <c r="BS20" s="45"/>
      <c r="BT20" s="45" t="s">
        <v>25</v>
      </c>
      <c r="BU20" s="45"/>
      <c r="BV20" s="45"/>
      <c r="BW20" s="45">
        <v>40</v>
      </c>
      <c r="BX20" s="47">
        <v>0</v>
      </c>
      <c r="BY20" s="47">
        <v>95</v>
      </c>
      <c r="BZ20" s="47">
        <v>5</v>
      </c>
      <c r="CA20" s="45">
        <v>0</v>
      </c>
      <c r="CB20" s="45">
        <v>0</v>
      </c>
      <c r="CC20" s="45">
        <v>0</v>
      </c>
      <c r="CD20" s="41">
        <f t="shared" si="1"/>
        <v>100</v>
      </c>
      <c r="CE20" s="109">
        <v>900</v>
      </c>
      <c r="CF20" s="110">
        <v>4500</v>
      </c>
      <c r="CG20" s="45"/>
      <c r="CH20" s="45"/>
      <c r="CI20" s="45"/>
      <c r="CJ20" s="44"/>
      <c r="CK20" s="44"/>
      <c r="CL20" s="44"/>
      <c r="CM20" s="44"/>
      <c r="CN20" s="44"/>
      <c r="CO20" s="113"/>
      <c r="CP20" s="113"/>
    </row>
    <row r="21" spans="1:94" s="43" customFormat="1" x14ac:dyDescent="0.3">
      <c r="A21" s="17">
        <v>20</v>
      </c>
      <c r="B21" s="12" t="s">
        <v>44</v>
      </c>
      <c r="C21" s="44" t="s">
        <v>25</v>
      </c>
      <c r="D21" s="45" t="s">
        <v>25</v>
      </c>
      <c r="E21" s="45" t="s">
        <v>25</v>
      </c>
      <c r="F21" s="45"/>
      <c r="G21" s="45"/>
      <c r="H21" s="45"/>
      <c r="I21" s="45"/>
      <c r="J21" s="45"/>
      <c r="K21" s="45"/>
      <c r="L21" s="45"/>
      <c r="M21" s="45"/>
      <c r="N21" s="37"/>
      <c r="O21" s="17">
        <v>19</v>
      </c>
      <c r="P21" s="36" t="s">
        <v>184</v>
      </c>
      <c r="Q21" s="45" t="s">
        <v>233</v>
      </c>
      <c r="R21" s="45">
        <v>600</v>
      </c>
      <c r="S21" s="110">
        <f t="shared" ref="S21:S24" si="4">T21/50</f>
        <v>900</v>
      </c>
      <c r="T21" s="109">
        <v>45000</v>
      </c>
      <c r="U21" s="45"/>
      <c r="V21" s="45" t="s">
        <v>25</v>
      </c>
      <c r="W21" s="45"/>
      <c r="X21" s="45" t="s">
        <v>25</v>
      </c>
      <c r="Y21" s="45"/>
      <c r="Z21" s="45"/>
      <c r="AA21" s="45"/>
      <c r="AB21" s="45" t="s">
        <v>25</v>
      </c>
      <c r="AC21" s="45">
        <v>1</v>
      </c>
      <c r="AD21" s="45"/>
      <c r="AE21" s="45"/>
      <c r="AF21" s="45"/>
      <c r="AG21" s="45"/>
      <c r="AH21" s="45" t="s">
        <v>25</v>
      </c>
      <c r="AI21" s="45"/>
      <c r="AJ21" s="45"/>
      <c r="AK21" s="37"/>
      <c r="AL21" s="17">
        <v>20</v>
      </c>
      <c r="AM21" s="45"/>
      <c r="AN21" s="45" t="s">
        <v>25</v>
      </c>
      <c r="AO21" s="45"/>
      <c r="AP21" s="45"/>
      <c r="AQ21" s="45">
        <v>5</v>
      </c>
      <c r="AR21" s="45">
        <v>5</v>
      </c>
      <c r="AS21" s="45">
        <v>12</v>
      </c>
      <c r="AT21" s="45">
        <v>15</v>
      </c>
      <c r="AU21" s="45">
        <v>12</v>
      </c>
      <c r="AV21" s="45"/>
      <c r="AW21" s="45"/>
      <c r="AX21" s="45">
        <v>1</v>
      </c>
      <c r="AY21" s="45"/>
      <c r="AZ21" s="45"/>
      <c r="BA21" s="36">
        <f t="shared" si="0"/>
        <v>50</v>
      </c>
      <c r="BB21" s="45" t="s">
        <v>232</v>
      </c>
      <c r="BC21" s="45"/>
      <c r="BD21" s="50"/>
      <c r="BE21" s="45">
        <v>14</v>
      </c>
      <c r="BF21" s="45"/>
      <c r="BG21" s="45">
        <v>40</v>
      </c>
      <c r="BH21" s="45"/>
      <c r="BI21" s="45">
        <v>42</v>
      </c>
      <c r="BJ21" s="45"/>
      <c r="BK21" s="45">
        <v>6</v>
      </c>
      <c r="BL21" s="45" t="s">
        <v>228</v>
      </c>
      <c r="BM21" s="45"/>
      <c r="BN21" s="45"/>
      <c r="BO21" s="45"/>
      <c r="BP21" s="45" t="s">
        <v>25</v>
      </c>
      <c r="BQ21" s="45"/>
      <c r="BR21" s="45"/>
      <c r="BS21" s="45"/>
      <c r="BT21" s="45" t="s">
        <v>25</v>
      </c>
      <c r="BU21" s="45"/>
      <c r="BV21" s="45"/>
      <c r="BW21" s="45">
        <v>80</v>
      </c>
      <c r="BX21" s="47">
        <v>0</v>
      </c>
      <c r="BY21" s="47">
        <v>97</v>
      </c>
      <c r="BZ21" s="47">
        <v>3</v>
      </c>
      <c r="CA21" s="45">
        <v>0</v>
      </c>
      <c r="CB21" s="45">
        <v>0</v>
      </c>
      <c r="CC21" s="45">
        <v>0</v>
      </c>
      <c r="CD21" s="41">
        <f t="shared" si="1"/>
        <v>100</v>
      </c>
      <c r="CE21" s="109">
        <v>900</v>
      </c>
      <c r="CF21" s="110"/>
      <c r="CG21" s="45"/>
      <c r="CH21" s="45" t="s">
        <v>25</v>
      </c>
      <c r="CI21" s="45"/>
      <c r="CJ21" s="44"/>
      <c r="CK21" s="44"/>
      <c r="CL21" s="44"/>
      <c r="CM21" s="44"/>
      <c r="CN21" s="44"/>
      <c r="CO21" s="113"/>
      <c r="CP21" s="113"/>
    </row>
    <row r="22" spans="1:94" s="43" customFormat="1" x14ac:dyDescent="0.3">
      <c r="A22" s="17">
        <v>21</v>
      </c>
      <c r="B22" s="7" t="s">
        <v>46</v>
      </c>
      <c r="C22" s="44" t="s">
        <v>25</v>
      </c>
      <c r="D22" s="45"/>
      <c r="E22" s="45" t="s">
        <v>25</v>
      </c>
      <c r="F22" s="45"/>
      <c r="G22" s="45"/>
      <c r="H22" s="45"/>
      <c r="I22" s="45"/>
      <c r="J22" s="45"/>
      <c r="K22" s="45"/>
      <c r="L22" s="45"/>
      <c r="M22" s="45"/>
      <c r="N22" s="37"/>
      <c r="O22" s="17">
        <v>20</v>
      </c>
      <c r="P22" s="36" t="s">
        <v>184</v>
      </c>
      <c r="Q22" s="45" t="s">
        <v>233</v>
      </c>
      <c r="R22" s="45">
        <v>600</v>
      </c>
      <c r="S22" s="110">
        <f t="shared" si="4"/>
        <v>900</v>
      </c>
      <c r="T22" s="109">
        <v>45000</v>
      </c>
      <c r="U22" s="45"/>
      <c r="V22" s="45" t="s">
        <v>25</v>
      </c>
      <c r="W22" s="45"/>
      <c r="X22" s="45" t="s">
        <v>25</v>
      </c>
      <c r="Y22" s="45"/>
      <c r="Z22" s="45"/>
      <c r="AA22" s="45"/>
      <c r="AB22" s="45" t="s">
        <v>25</v>
      </c>
      <c r="AC22" s="45">
        <v>1</v>
      </c>
      <c r="AD22" s="45"/>
      <c r="AE22" s="45"/>
      <c r="AF22" s="45"/>
      <c r="AG22" s="45"/>
      <c r="AH22" s="45" t="s">
        <v>25</v>
      </c>
      <c r="AI22" s="45"/>
      <c r="AJ22" s="45"/>
      <c r="AK22" s="37"/>
      <c r="AL22" s="17">
        <v>21</v>
      </c>
      <c r="AM22" s="45"/>
      <c r="AN22" s="45"/>
      <c r="AO22" s="45" t="s">
        <v>25</v>
      </c>
      <c r="AP22" s="45"/>
      <c r="AQ22" s="45"/>
      <c r="AR22" s="45"/>
      <c r="AS22" s="45">
        <v>8</v>
      </c>
      <c r="AT22" s="45"/>
      <c r="AU22" s="45"/>
      <c r="AV22" s="45"/>
      <c r="AW22" s="45"/>
      <c r="AX22" s="45"/>
      <c r="AY22" s="45"/>
      <c r="AZ22" s="45"/>
      <c r="BA22" s="36">
        <f t="shared" si="0"/>
        <v>8</v>
      </c>
      <c r="BB22" s="45" t="s">
        <v>189</v>
      </c>
      <c r="BC22" s="45">
        <v>11</v>
      </c>
      <c r="BD22" s="45"/>
      <c r="BE22" s="45"/>
      <c r="BF22" s="45"/>
      <c r="BG22" s="45"/>
      <c r="BH22" s="45" t="s">
        <v>234</v>
      </c>
      <c r="BI22" s="45"/>
      <c r="BJ22" s="45"/>
      <c r="BK22" s="45">
        <v>8</v>
      </c>
      <c r="BL22" s="45" t="s">
        <v>235</v>
      </c>
      <c r="BM22" s="45"/>
      <c r="BN22" s="45"/>
      <c r="BO22" s="45" t="s">
        <v>25</v>
      </c>
      <c r="BP22" s="45"/>
      <c r="BQ22" s="45"/>
      <c r="BR22" s="45" t="s">
        <v>25</v>
      </c>
      <c r="BS22" s="45"/>
      <c r="BT22" s="45" t="s">
        <v>25</v>
      </c>
      <c r="BU22" s="45"/>
      <c r="BV22" s="45"/>
      <c r="BW22" s="45"/>
      <c r="BX22" s="47"/>
      <c r="BY22" s="47"/>
      <c r="BZ22" s="47"/>
      <c r="CA22" s="45"/>
      <c r="CB22" s="45"/>
      <c r="CC22" s="45"/>
      <c r="CD22" s="41"/>
      <c r="CE22" s="110"/>
      <c r="CF22" s="110"/>
      <c r="CG22" s="45"/>
      <c r="CH22" s="45" t="s">
        <v>25</v>
      </c>
      <c r="CI22" s="45"/>
      <c r="CJ22" s="44"/>
      <c r="CK22" s="44" t="s">
        <v>25</v>
      </c>
      <c r="CL22" s="44"/>
      <c r="CM22" s="44"/>
      <c r="CN22" s="44"/>
      <c r="CO22" s="113"/>
      <c r="CP22" s="113"/>
    </row>
    <row r="23" spans="1:94" s="43" customFormat="1" x14ac:dyDescent="0.3">
      <c r="A23" s="17">
        <v>22</v>
      </c>
      <c r="B23" s="12" t="s">
        <v>47</v>
      </c>
      <c r="C23" s="44" t="s">
        <v>25</v>
      </c>
      <c r="D23" s="45" t="s">
        <v>25</v>
      </c>
      <c r="E23" s="45" t="s">
        <v>25</v>
      </c>
      <c r="F23" s="45"/>
      <c r="G23" s="45"/>
      <c r="H23" s="45"/>
      <c r="I23" s="45"/>
      <c r="J23" s="45"/>
      <c r="K23" s="45"/>
      <c r="L23" s="45"/>
      <c r="M23" s="45"/>
      <c r="N23" s="37"/>
      <c r="O23" s="17">
        <v>21</v>
      </c>
      <c r="P23" s="36" t="s">
        <v>184</v>
      </c>
      <c r="Q23" s="45" t="s">
        <v>236</v>
      </c>
      <c r="R23" s="45">
        <v>350</v>
      </c>
      <c r="S23" s="110">
        <f t="shared" si="4"/>
        <v>900</v>
      </c>
      <c r="T23" s="109">
        <v>45000</v>
      </c>
      <c r="U23" s="45"/>
      <c r="V23" s="45" t="s">
        <v>25</v>
      </c>
      <c r="W23" s="45"/>
      <c r="X23" s="45" t="s">
        <v>25</v>
      </c>
      <c r="Y23" s="45"/>
      <c r="Z23" s="45"/>
      <c r="AA23" s="45" t="s">
        <v>25</v>
      </c>
      <c r="AB23" s="45"/>
      <c r="AC23" s="45">
        <v>2</v>
      </c>
      <c r="AD23" s="45"/>
      <c r="AE23" s="45" t="s">
        <v>237</v>
      </c>
      <c r="AF23" s="45" t="s">
        <v>238</v>
      </c>
      <c r="AG23" s="45"/>
      <c r="AH23" s="45" t="s">
        <v>25</v>
      </c>
      <c r="AI23" s="45"/>
      <c r="AJ23" s="45">
        <v>2</v>
      </c>
      <c r="AK23" s="37"/>
      <c r="AL23" s="17">
        <v>22</v>
      </c>
      <c r="AM23" s="45"/>
      <c r="AN23" s="45" t="s">
        <v>25</v>
      </c>
      <c r="AO23" s="45"/>
      <c r="AP23" s="45"/>
      <c r="AQ23" s="45"/>
      <c r="AR23" s="45"/>
      <c r="AS23" s="45"/>
      <c r="AT23" s="45"/>
      <c r="AU23" s="45">
        <v>5</v>
      </c>
      <c r="AV23" s="45"/>
      <c r="AW23" s="45"/>
      <c r="AX23" s="45"/>
      <c r="AY23" s="45"/>
      <c r="AZ23" s="45"/>
      <c r="BA23" s="36">
        <f t="shared" si="0"/>
        <v>5</v>
      </c>
      <c r="BB23" s="45" t="s">
        <v>187</v>
      </c>
      <c r="BC23" s="45"/>
      <c r="BD23" s="45">
        <v>5</v>
      </c>
      <c r="BE23" s="45"/>
      <c r="BF23" s="45"/>
      <c r="BG23" s="45"/>
      <c r="BH23" s="45" t="s">
        <v>239</v>
      </c>
      <c r="BI23" s="45">
        <v>4</v>
      </c>
      <c r="BJ23" s="45" t="s">
        <v>240</v>
      </c>
      <c r="BK23" s="45"/>
      <c r="BL23" s="45" t="s">
        <v>228</v>
      </c>
      <c r="BM23" s="45"/>
      <c r="BN23" s="45"/>
      <c r="BO23" s="45" t="s">
        <v>25</v>
      </c>
      <c r="BP23" s="45"/>
      <c r="BQ23" s="45"/>
      <c r="BR23" s="45"/>
      <c r="BS23" s="45"/>
      <c r="BT23" s="45" t="s">
        <v>25</v>
      </c>
      <c r="BU23" s="45"/>
      <c r="BV23" s="45"/>
      <c r="BW23" s="45">
        <v>33</v>
      </c>
      <c r="BX23" s="47">
        <v>0</v>
      </c>
      <c r="BY23" s="47">
        <v>91</v>
      </c>
      <c r="BZ23" s="47">
        <v>9</v>
      </c>
      <c r="CA23" s="45">
        <v>0</v>
      </c>
      <c r="CB23" s="45">
        <v>0</v>
      </c>
      <c r="CC23" s="45">
        <v>0</v>
      </c>
      <c r="CD23" s="41">
        <f t="shared" si="1"/>
        <v>100</v>
      </c>
      <c r="CE23" s="109">
        <v>850</v>
      </c>
      <c r="CF23" s="110">
        <v>4500</v>
      </c>
      <c r="CG23" s="45"/>
      <c r="CH23" s="45" t="s">
        <v>25</v>
      </c>
      <c r="CI23" s="45"/>
      <c r="CJ23" s="44"/>
      <c r="CK23" s="44" t="s">
        <v>25</v>
      </c>
      <c r="CL23" s="44" t="s">
        <v>25</v>
      </c>
      <c r="CM23" s="44" t="s">
        <v>241</v>
      </c>
      <c r="CN23" s="44"/>
      <c r="CO23" s="113"/>
      <c r="CP23" s="113"/>
    </row>
    <row r="24" spans="1:94" s="43" customFormat="1" x14ac:dyDescent="0.3">
      <c r="A24" s="17">
        <v>23</v>
      </c>
      <c r="B24" s="12" t="s">
        <v>48</v>
      </c>
      <c r="C24" s="44" t="s">
        <v>25</v>
      </c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37"/>
      <c r="O24" s="173">
        <v>22</v>
      </c>
      <c r="P24" s="36" t="s">
        <v>184</v>
      </c>
      <c r="Q24" s="45" t="s">
        <v>242</v>
      </c>
      <c r="R24" s="45">
        <v>400</v>
      </c>
      <c r="S24" s="110">
        <f t="shared" si="4"/>
        <v>900</v>
      </c>
      <c r="T24" s="110">
        <v>45000</v>
      </c>
      <c r="U24" s="45" t="s">
        <v>25</v>
      </c>
      <c r="V24" s="45"/>
      <c r="W24" s="45" t="s">
        <v>25</v>
      </c>
      <c r="X24" s="45"/>
      <c r="Y24" s="45"/>
      <c r="Z24" s="45"/>
      <c r="AA24" s="45"/>
      <c r="AB24" s="45" t="s">
        <v>25</v>
      </c>
      <c r="AC24" s="45">
        <v>2</v>
      </c>
      <c r="AD24" s="45"/>
      <c r="AE24" s="45" t="s">
        <v>243</v>
      </c>
      <c r="AF24" s="45" t="s">
        <v>238</v>
      </c>
      <c r="AG24" s="45"/>
      <c r="AH24" s="45" t="s">
        <v>25</v>
      </c>
      <c r="AI24" s="45"/>
      <c r="AJ24" s="45">
        <v>4</v>
      </c>
      <c r="AK24" s="37"/>
      <c r="AL24" s="17">
        <v>23</v>
      </c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36">
        <f t="shared" si="0"/>
        <v>0</v>
      </c>
      <c r="BB24" s="45"/>
      <c r="BC24" s="45"/>
      <c r="BD24" s="45"/>
      <c r="BE24" s="45"/>
      <c r="BF24" s="45"/>
      <c r="BG24" s="45"/>
      <c r="BH24" s="45"/>
      <c r="BI24" s="45"/>
      <c r="BJ24" s="45" t="s">
        <v>244</v>
      </c>
      <c r="BK24" s="45">
        <v>50</v>
      </c>
      <c r="BL24" s="45"/>
      <c r="BM24" s="45"/>
      <c r="BN24" s="45"/>
      <c r="BO24" s="45"/>
      <c r="BP24" s="45" t="s">
        <v>25</v>
      </c>
      <c r="BQ24" s="45"/>
      <c r="BR24" s="45"/>
      <c r="BS24" s="45"/>
      <c r="BT24" s="45" t="s">
        <v>25</v>
      </c>
      <c r="BU24" s="45"/>
      <c r="BV24" s="45"/>
      <c r="BW24" s="45"/>
      <c r="BX24" s="47"/>
      <c r="BY24" s="47"/>
      <c r="BZ24" s="47"/>
      <c r="CA24" s="45"/>
      <c r="CB24" s="45"/>
      <c r="CC24" s="45"/>
      <c r="CD24" s="41"/>
      <c r="CE24" s="110"/>
      <c r="CF24" s="110"/>
      <c r="CG24" s="45"/>
      <c r="CH24" s="45" t="s">
        <v>25</v>
      </c>
      <c r="CI24" s="45"/>
      <c r="CJ24" s="44"/>
      <c r="CK24" s="44"/>
      <c r="CL24" s="44"/>
      <c r="CM24" s="44"/>
      <c r="CN24" s="44"/>
      <c r="CO24" s="113"/>
      <c r="CP24" s="113"/>
    </row>
    <row r="25" spans="1:94" s="43" customFormat="1" hidden="1" x14ac:dyDescent="0.3">
      <c r="A25" s="17">
        <v>24</v>
      </c>
      <c r="B25" s="12" t="s">
        <v>48</v>
      </c>
      <c r="C25" s="44" t="s">
        <v>25</v>
      </c>
      <c r="D25" s="44" t="s">
        <v>25</v>
      </c>
      <c r="E25" s="44" t="s">
        <v>25</v>
      </c>
      <c r="F25" s="44"/>
      <c r="G25" s="44"/>
      <c r="H25" s="44"/>
      <c r="I25" s="44"/>
      <c r="J25" s="44"/>
      <c r="K25" s="44"/>
      <c r="L25" s="44"/>
      <c r="M25" s="44"/>
      <c r="O25" s="174"/>
      <c r="P25" s="45" t="s">
        <v>245</v>
      </c>
      <c r="Q25" s="45" t="s">
        <v>246</v>
      </c>
      <c r="R25" s="45"/>
      <c r="S25" s="45"/>
      <c r="T25" s="109"/>
      <c r="U25" s="45"/>
      <c r="V25" s="45" t="s">
        <v>25</v>
      </c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L25" s="17">
        <v>24</v>
      </c>
      <c r="AM25" s="44"/>
      <c r="AN25" s="44" t="s">
        <v>25</v>
      </c>
      <c r="AO25" s="44"/>
      <c r="AP25" s="44"/>
      <c r="AQ25" s="44">
        <v>4</v>
      </c>
      <c r="AR25" s="44">
        <v>3</v>
      </c>
      <c r="AS25" s="44">
        <v>5</v>
      </c>
      <c r="AT25" s="44"/>
      <c r="AU25" s="44"/>
      <c r="AV25" s="44"/>
      <c r="AW25" s="44"/>
      <c r="AX25" s="44"/>
      <c r="AY25" s="44"/>
      <c r="AZ25" s="44"/>
      <c r="BA25" s="36">
        <f t="shared" si="0"/>
        <v>12</v>
      </c>
      <c r="BB25" s="44" t="s">
        <v>247</v>
      </c>
      <c r="BC25" s="44"/>
      <c r="BD25" s="44">
        <v>8</v>
      </c>
      <c r="BE25" s="44"/>
      <c r="BF25" s="44"/>
      <c r="BG25" s="44"/>
      <c r="BH25" s="44" t="s">
        <v>239</v>
      </c>
      <c r="BI25" s="44">
        <v>5</v>
      </c>
      <c r="BJ25" s="44" t="s">
        <v>244</v>
      </c>
      <c r="BK25" s="44"/>
      <c r="BL25" s="44"/>
      <c r="BM25" s="44"/>
      <c r="BN25" s="44"/>
      <c r="BO25" s="44" t="s">
        <v>25</v>
      </c>
      <c r="BP25" s="44"/>
      <c r="BQ25" s="44"/>
      <c r="BR25" s="44"/>
      <c r="BS25" s="44"/>
      <c r="BT25" s="44" t="s">
        <v>25</v>
      </c>
      <c r="BU25" s="44"/>
      <c r="BV25" s="44"/>
      <c r="BW25" s="44">
        <v>45</v>
      </c>
      <c r="BX25" s="47">
        <v>0</v>
      </c>
      <c r="BY25" s="48">
        <v>84</v>
      </c>
      <c r="BZ25" s="48">
        <v>16</v>
      </c>
      <c r="CA25" s="44">
        <v>0</v>
      </c>
      <c r="CB25" s="44">
        <v>0</v>
      </c>
      <c r="CC25" s="44">
        <v>0</v>
      </c>
      <c r="CD25" s="41">
        <f t="shared" si="1"/>
        <v>100</v>
      </c>
      <c r="CE25" s="109">
        <v>900</v>
      </c>
      <c r="CF25" s="113">
        <v>4500</v>
      </c>
      <c r="CG25" s="44"/>
      <c r="CH25" s="44"/>
      <c r="CI25" s="44"/>
      <c r="CJ25" s="44"/>
      <c r="CK25" s="44"/>
      <c r="CL25" s="44" t="s">
        <v>25</v>
      </c>
      <c r="CM25" s="44"/>
      <c r="CN25" s="44"/>
      <c r="CO25" s="113"/>
      <c r="CP25" s="113"/>
    </row>
    <row r="26" spans="1:94" s="43" customFormat="1" x14ac:dyDescent="0.3">
      <c r="A26" s="17">
        <v>25</v>
      </c>
      <c r="B26" s="12" t="s">
        <v>49</v>
      </c>
      <c r="C26" s="44" t="s">
        <v>25</v>
      </c>
      <c r="D26" s="44" t="s">
        <v>25</v>
      </c>
      <c r="E26" s="44" t="s">
        <v>25</v>
      </c>
      <c r="F26" s="44"/>
      <c r="G26" s="44"/>
      <c r="H26" s="44"/>
      <c r="I26" s="44"/>
      <c r="J26" s="44"/>
      <c r="K26" s="44"/>
      <c r="L26" s="44"/>
      <c r="M26" s="44"/>
      <c r="O26" s="17">
        <v>23</v>
      </c>
      <c r="P26" s="36" t="s">
        <v>184</v>
      </c>
      <c r="Q26" s="44" t="s">
        <v>248</v>
      </c>
      <c r="R26" s="44">
        <v>300</v>
      </c>
      <c r="S26" s="110">
        <f t="shared" ref="S26:S31" si="5">T26/50</f>
        <v>900</v>
      </c>
      <c r="T26" s="111">
        <v>45000</v>
      </c>
      <c r="U26" s="44" t="s">
        <v>25</v>
      </c>
      <c r="V26" s="44"/>
      <c r="W26" s="44" t="s">
        <v>25</v>
      </c>
      <c r="X26" s="44"/>
      <c r="Y26" s="44"/>
      <c r="Z26" s="44"/>
      <c r="AA26" s="44"/>
      <c r="AB26" s="44" t="s">
        <v>25</v>
      </c>
      <c r="AC26" s="44">
        <v>1</v>
      </c>
      <c r="AD26" s="44"/>
      <c r="AE26" s="44" t="s">
        <v>249</v>
      </c>
      <c r="AF26" s="44" t="s">
        <v>250</v>
      </c>
      <c r="AG26" s="44"/>
      <c r="AH26" s="44" t="s">
        <v>25</v>
      </c>
      <c r="AI26" s="44"/>
      <c r="AJ26" s="44">
        <v>4</v>
      </c>
      <c r="AL26" s="17">
        <v>25</v>
      </c>
      <c r="AM26" s="44" t="s">
        <v>25</v>
      </c>
      <c r="AN26" s="44"/>
      <c r="AO26" s="44"/>
      <c r="AP26" s="44"/>
      <c r="AQ26" s="44">
        <v>5</v>
      </c>
      <c r="AR26" s="44">
        <v>6</v>
      </c>
      <c r="AS26" s="44">
        <v>5</v>
      </c>
      <c r="AT26" s="44">
        <v>3</v>
      </c>
      <c r="AU26" s="44">
        <v>30</v>
      </c>
      <c r="AV26" s="44">
        <v>2</v>
      </c>
      <c r="AW26" s="44">
        <v>2</v>
      </c>
      <c r="AX26" s="44">
        <v>1</v>
      </c>
      <c r="AY26" s="44"/>
      <c r="AZ26" s="44"/>
      <c r="BA26" s="36">
        <f t="shared" si="0"/>
        <v>54</v>
      </c>
      <c r="BB26" s="44" t="s">
        <v>251</v>
      </c>
      <c r="BC26" s="44">
        <v>10</v>
      </c>
      <c r="BD26" s="44">
        <v>30</v>
      </c>
      <c r="BE26" s="44"/>
      <c r="BF26" s="44"/>
      <c r="BG26" s="44">
        <v>30</v>
      </c>
      <c r="BH26" s="44" t="s">
        <v>198</v>
      </c>
      <c r="BI26" s="44">
        <v>5</v>
      </c>
      <c r="BJ26" s="44" t="s">
        <v>252</v>
      </c>
      <c r="BK26" s="44"/>
      <c r="BL26" s="44"/>
      <c r="BM26" s="44"/>
      <c r="BN26" s="44"/>
      <c r="BO26" s="44"/>
      <c r="BP26" s="44" t="s">
        <v>25</v>
      </c>
      <c r="BQ26" s="44"/>
      <c r="BR26" s="44"/>
      <c r="BS26" s="44"/>
      <c r="BT26" s="44" t="s">
        <v>25</v>
      </c>
      <c r="BU26" s="44"/>
      <c r="BV26" s="44"/>
      <c r="BW26" s="44">
        <v>500</v>
      </c>
      <c r="BX26" s="44">
        <v>5</v>
      </c>
      <c r="BY26" s="44">
        <v>94</v>
      </c>
      <c r="BZ26" s="44">
        <v>1</v>
      </c>
      <c r="CA26" s="44">
        <v>0</v>
      </c>
      <c r="CB26" s="44">
        <v>0</v>
      </c>
      <c r="CC26" s="44">
        <v>0</v>
      </c>
      <c r="CD26" s="41">
        <f t="shared" si="1"/>
        <v>100</v>
      </c>
      <c r="CE26" s="109">
        <v>1050</v>
      </c>
      <c r="CF26" s="113">
        <v>5000</v>
      </c>
      <c r="CG26" s="44"/>
      <c r="CH26" s="45" t="s">
        <v>25</v>
      </c>
      <c r="CI26" s="44"/>
      <c r="CJ26" s="44"/>
      <c r="CK26" s="44" t="s">
        <v>25</v>
      </c>
      <c r="CL26" s="44" t="s">
        <v>25</v>
      </c>
      <c r="CM26" s="44" t="s">
        <v>211</v>
      </c>
      <c r="CN26" s="44"/>
      <c r="CO26" s="113"/>
      <c r="CP26" s="113"/>
    </row>
    <row r="27" spans="1:94" s="43" customFormat="1" x14ac:dyDescent="0.3">
      <c r="A27" s="17">
        <v>26</v>
      </c>
      <c r="B27" s="12" t="s">
        <v>51</v>
      </c>
      <c r="C27" s="44" t="s">
        <v>25</v>
      </c>
      <c r="D27" s="44" t="s">
        <v>25</v>
      </c>
      <c r="E27" s="44" t="s">
        <v>25</v>
      </c>
      <c r="F27" s="44"/>
      <c r="G27" s="44"/>
      <c r="H27" s="44"/>
      <c r="I27" s="44"/>
      <c r="J27" s="44"/>
      <c r="K27" s="44"/>
      <c r="L27" s="44"/>
      <c r="M27" s="44"/>
      <c r="O27" s="17">
        <v>24</v>
      </c>
      <c r="P27" s="36" t="s">
        <v>184</v>
      </c>
      <c r="Q27" s="44" t="s">
        <v>248</v>
      </c>
      <c r="R27" s="44">
        <v>300</v>
      </c>
      <c r="S27" s="110">
        <f t="shared" si="5"/>
        <v>900</v>
      </c>
      <c r="T27" s="111">
        <v>45000</v>
      </c>
      <c r="U27" s="44" t="s">
        <v>25</v>
      </c>
      <c r="V27" s="44"/>
      <c r="W27" s="44" t="s">
        <v>25</v>
      </c>
      <c r="X27" s="44"/>
      <c r="Y27" s="44"/>
      <c r="Z27" s="44"/>
      <c r="AA27" s="44"/>
      <c r="AB27" s="44" t="s">
        <v>25</v>
      </c>
      <c r="AC27" s="44">
        <v>1</v>
      </c>
      <c r="AD27" s="44"/>
      <c r="AE27" s="44" t="s">
        <v>249</v>
      </c>
      <c r="AF27" s="44" t="s">
        <v>201</v>
      </c>
      <c r="AG27" s="44"/>
      <c r="AH27" s="44" t="s">
        <v>25</v>
      </c>
      <c r="AI27" s="44"/>
      <c r="AJ27" s="44">
        <v>5</v>
      </c>
      <c r="AL27" s="17">
        <v>26</v>
      </c>
      <c r="AM27" s="44" t="s">
        <v>25</v>
      </c>
      <c r="AN27" s="44"/>
      <c r="AO27" s="44"/>
      <c r="AP27" s="44"/>
      <c r="AQ27" s="44">
        <v>2</v>
      </c>
      <c r="AR27" s="44">
        <v>3</v>
      </c>
      <c r="AS27" s="44">
        <v>6</v>
      </c>
      <c r="AT27" s="44">
        <v>4</v>
      </c>
      <c r="AU27" s="44">
        <v>20</v>
      </c>
      <c r="AV27" s="44"/>
      <c r="AW27" s="44"/>
      <c r="AX27" s="44">
        <v>1</v>
      </c>
      <c r="AY27" s="44"/>
      <c r="AZ27" s="44"/>
      <c r="BA27" s="36">
        <f t="shared" si="0"/>
        <v>36</v>
      </c>
      <c r="BB27" s="44" t="s">
        <v>251</v>
      </c>
      <c r="BC27" s="44">
        <v>5</v>
      </c>
      <c r="BD27" s="44">
        <v>20</v>
      </c>
      <c r="BE27" s="44"/>
      <c r="BF27" s="44"/>
      <c r="BG27" s="44">
        <v>80</v>
      </c>
      <c r="BH27" s="44" t="s">
        <v>198</v>
      </c>
      <c r="BI27" s="44">
        <v>20</v>
      </c>
      <c r="BJ27" s="44" t="s">
        <v>252</v>
      </c>
      <c r="BK27" s="44"/>
      <c r="BL27" s="44"/>
      <c r="BM27" s="44"/>
      <c r="BN27" s="44"/>
      <c r="BO27" s="44" t="s">
        <v>25</v>
      </c>
      <c r="BP27" s="44"/>
      <c r="BQ27" s="44"/>
      <c r="BR27" s="44"/>
      <c r="BS27" s="44"/>
      <c r="BT27" s="44" t="s">
        <v>25</v>
      </c>
      <c r="BU27" s="44"/>
      <c r="BV27" s="44"/>
      <c r="BW27" s="44">
        <v>400</v>
      </c>
      <c r="BX27" s="44">
        <v>6</v>
      </c>
      <c r="BY27" s="44">
        <v>93</v>
      </c>
      <c r="BZ27" s="44">
        <v>1</v>
      </c>
      <c r="CA27" s="44">
        <v>0</v>
      </c>
      <c r="CB27" s="44">
        <v>0</v>
      </c>
      <c r="CC27" s="44">
        <v>0</v>
      </c>
      <c r="CD27" s="41">
        <f t="shared" si="1"/>
        <v>100</v>
      </c>
      <c r="CE27" s="109">
        <v>1050</v>
      </c>
      <c r="CF27" s="113">
        <v>5000</v>
      </c>
      <c r="CG27" s="44"/>
      <c r="CH27" s="45" t="s">
        <v>25</v>
      </c>
      <c r="CI27" s="44"/>
      <c r="CJ27" s="44"/>
      <c r="CK27" s="44" t="s">
        <v>25</v>
      </c>
      <c r="CL27" s="44" t="s">
        <v>25</v>
      </c>
      <c r="CM27" s="44" t="s">
        <v>211</v>
      </c>
      <c r="CN27" s="44"/>
      <c r="CO27" s="113"/>
      <c r="CP27" s="113"/>
    </row>
    <row r="28" spans="1:94" s="43" customFormat="1" x14ac:dyDescent="0.3">
      <c r="A28" s="17">
        <v>27</v>
      </c>
      <c r="B28" s="12" t="s">
        <v>51</v>
      </c>
      <c r="C28" s="44" t="s">
        <v>25</v>
      </c>
      <c r="D28" s="44" t="s">
        <v>25</v>
      </c>
      <c r="E28" s="44"/>
      <c r="F28" s="44"/>
      <c r="G28" s="44"/>
      <c r="H28" s="44"/>
      <c r="I28" s="44"/>
      <c r="J28" s="44"/>
      <c r="K28" s="44"/>
      <c r="L28" s="44"/>
      <c r="M28" s="44"/>
      <c r="O28" s="17">
        <v>25</v>
      </c>
      <c r="P28" s="36" t="s">
        <v>184</v>
      </c>
      <c r="Q28" s="44" t="s">
        <v>203</v>
      </c>
      <c r="R28" s="44">
        <v>1000</v>
      </c>
      <c r="S28" s="110">
        <f t="shared" si="5"/>
        <v>600</v>
      </c>
      <c r="T28" s="111">
        <v>30000</v>
      </c>
      <c r="U28" s="44"/>
      <c r="V28" s="44" t="s">
        <v>25</v>
      </c>
      <c r="W28" s="44"/>
      <c r="X28" s="44" t="s">
        <v>25</v>
      </c>
      <c r="Y28" s="44"/>
      <c r="Z28" s="44"/>
      <c r="AA28" s="44"/>
      <c r="AB28" s="44" t="s">
        <v>25</v>
      </c>
      <c r="AC28" s="44">
        <v>2</v>
      </c>
      <c r="AD28" s="44"/>
      <c r="AE28" s="44" t="s">
        <v>200</v>
      </c>
      <c r="AF28" s="44" t="s">
        <v>214</v>
      </c>
      <c r="AG28" s="44"/>
      <c r="AH28" s="44" t="s">
        <v>25</v>
      </c>
      <c r="AI28" s="44"/>
      <c r="AJ28" s="44">
        <v>0.3</v>
      </c>
      <c r="AL28" s="17">
        <v>27</v>
      </c>
      <c r="AM28" s="44" t="s">
        <v>25</v>
      </c>
      <c r="AN28" s="44"/>
      <c r="AO28" s="44"/>
      <c r="AP28" s="44"/>
      <c r="AQ28" s="44">
        <v>8</v>
      </c>
      <c r="AR28" s="44">
        <v>4</v>
      </c>
      <c r="AS28" s="44">
        <v>8</v>
      </c>
      <c r="AT28" s="44">
        <v>4</v>
      </c>
      <c r="AU28" s="44">
        <v>15</v>
      </c>
      <c r="AV28" s="44"/>
      <c r="AW28" s="44"/>
      <c r="AX28" s="44">
        <v>1</v>
      </c>
      <c r="AY28" s="44"/>
      <c r="AZ28" s="44"/>
      <c r="BA28" s="36">
        <f t="shared" si="0"/>
        <v>40</v>
      </c>
      <c r="BB28" s="44" t="s">
        <v>253</v>
      </c>
      <c r="BC28" s="44">
        <v>12</v>
      </c>
      <c r="BD28" s="44">
        <v>15</v>
      </c>
      <c r="BE28" s="44"/>
      <c r="BF28" s="44"/>
      <c r="BG28" s="44">
        <v>30</v>
      </c>
      <c r="BH28" s="44" t="s">
        <v>198</v>
      </c>
      <c r="BI28" s="44">
        <v>7</v>
      </c>
      <c r="BJ28" s="44" t="s">
        <v>252</v>
      </c>
      <c r="BK28" s="44"/>
      <c r="BL28" s="44"/>
      <c r="BM28" s="44"/>
      <c r="BN28" s="44"/>
      <c r="BO28" s="44"/>
      <c r="BP28" s="44" t="s">
        <v>25</v>
      </c>
      <c r="BQ28" s="44"/>
      <c r="BR28" s="44"/>
      <c r="BS28" s="44"/>
      <c r="BT28" s="44" t="s">
        <v>25</v>
      </c>
      <c r="BU28" s="44"/>
      <c r="BV28" s="44"/>
      <c r="BW28" s="44">
        <v>360</v>
      </c>
      <c r="BX28" s="44">
        <v>6</v>
      </c>
      <c r="BY28" s="44">
        <v>93</v>
      </c>
      <c r="BZ28" s="44">
        <v>1</v>
      </c>
      <c r="CA28" s="44">
        <v>0</v>
      </c>
      <c r="CB28" s="44">
        <v>0</v>
      </c>
      <c r="CC28" s="44">
        <v>0</v>
      </c>
      <c r="CD28" s="41">
        <f t="shared" si="1"/>
        <v>100</v>
      </c>
      <c r="CE28" s="109">
        <v>1050</v>
      </c>
      <c r="CF28" s="113">
        <v>5000</v>
      </c>
      <c r="CG28" s="44"/>
      <c r="CH28" s="45" t="s">
        <v>25</v>
      </c>
      <c r="CI28" s="44"/>
      <c r="CJ28" s="44"/>
      <c r="CK28" s="44" t="s">
        <v>25</v>
      </c>
      <c r="CL28" s="44" t="s">
        <v>25</v>
      </c>
      <c r="CM28" s="44" t="s">
        <v>211</v>
      </c>
      <c r="CN28" s="44"/>
      <c r="CO28" s="113"/>
      <c r="CP28" s="113"/>
    </row>
    <row r="29" spans="1:94" s="43" customFormat="1" x14ac:dyDescent="0.3">
      <c r="A29" s="17">
        <v>28</v>
      </c>
      <c r="B29" s="12" t="s">
        <v>52</v>
      </c>
      <c r="C29" s="44" t="s">
        <v>25</v>
      </c>
      <c r="D29" s="44"/>
      <c r="E29" s="44" t="s">
        <v>25</v>
      </c>
      <c r="F29" s="44"/>
      <c r="G29" s="44"/>
      <c r="H29" s="44"/>
      <c r="I29" s="44"/>
      <c r="J29" s="44"/>
      <c r="K29" s="44"/>
      <c r="L29" s="44"/>
      <c r="M29" s="44"/>
      <c r="O29" s="17">
        <v>26</v>
      </c>
      <c r="P29" s="36" t="s">
        <v>184</v>
      </c>
      <c r="Q29" s="44" t="s">
        <v>203</v>
      </c>
      <c r="R29" s="44">
        <v>1000</v>
      </c>
      <c r="S29" s="110">
        <f t="shared" si="5"/>
        <v>600</v>
      </c>
      <c r="T29" s="113">
        <v>30000</v>
      </c>
      <c r="U29" s="44" t="s">
        <v>25</v>
      </c>
      <c r="V29" s="44"/>
      <c r="W29" s="44" t="s">
        <v>25</v>
      </c>
      <c r="X29" s="44"/>
      <c r="Y29" s="44"/>
      <c r="Z29" s="44"/>
      <c r="AA29" s="44"/>
      <c r="AB29" s="44"/>
      <c r="AC29" s="44">
        <v>1</v>
      </c>
      <c r="AD29" s="44"/>
      <c r="AE29" s="44" t="s">
        <v>200</v>
      </c>
      <c r="AF29" s="44" t="s">
        <v>214</v>
      </c>
      <c r="AG29" s="44"/>
      <c r="AH29" s="44" t="s">
        <v>25</v>
      </c>
      <c r="AI29" s="44"/>
      <c r="AJ29" s="44">
        <v>0.42</v>
      </c>
      <c r="AL29" s="17">
        <v>28</v>
      </c>
      <c r="AM29" s="44"/>
      <c r="AN29" s="44"/>
      <c r="AO29" s="44" t="s">
        <v>25</v>
      </c>
      <c r="AP29" s="44"/>
      <c r="AQ29" s="44"/>
      <c r="AR29" s="44"/>
      <c r="AS29" s="44"/>
      <c r="AT29" s="44"/>
      <c r="AU29" s="44"/>
      <c r="AV29" s="44">
        <v>10</v>
      </c>
      <c r="AW29" s="44"/>
      <c r="AX29" s="44"/>
      <c r="AY29" s="44">
        <v>1</v>
      </c>
      <c r="AZ29" s="44"/>
      <c r="BA29" s="36">
        <f t="shared" si="0"/>
        <v>11</v>
      </c>
      <c r="BB29" s="44" t="s">
        <v>189</v>
      </c>
      <c r="BC29" s="44">
        <v>10</v>
      </c>
      <c r="BD29" s="44"/>
      <c r="BE29" s="44"/>
      <c r="BF29" s="44"/>
      <c r="BG29" s="44">
        <v>10</v>
      </c>
      <c r="BH29" s="44" t="s">
        <v>254</v>
      </c>
      <c r="BI29" s="44"/>
      <c r="BJ29" s="44"/>
      <c r="BK29" s="44"/>
      <c r="BL29" s="44"/>
      <c r="BM29" s="44"/>
      <c r="BN29" s="44"/>
      <c r="BO29" s="44"/>
      <c r="BP29" s="44" t="s">
        <v>25</v>
      </c>
      <c r="BQ29" s="44"/>
      <c r="BR29" s="44"/>
      <c r="BS29" s="44"/>
      <c r="BT29" s="44"/>
      <c r="BU29" s="44" t="s">
        <v>25</v>
      </c>
      <c r="BV29" s="44"/>
      <c r="BW29" s="44"/>
      <c r="BX29" s="44"/>
      <c r="BY29" s="44"/>
      <c r="BZ29" s="44"/>
      <c r="CA29" s="44"/>
      <c r="CB29" s="44"/>
      <c r="CC29" s="44"/>
      <c r="CD29" s="41"/>
      <c r="CE29" s="110"/>
      <c r="CF29" s="113">
        <v>4500</v>
      </c>
      <c r="CG29" s="44"/>
      <c r="CH29" s="45" t="s">
        <v>25</v>
      </c>
      <c r="CI29" s="44"/>
      <c r="CJ29" s="44"/>
      <c r="CK29" s="44" t="s">
        <v>25</v>
      </c>
      <c r="CL29" s="44"/>
      <c r="CM29" s="44"/>
      <c r="CN29" s="44"/>
      <c r="CO29" s="113"/>
      <c r="CP29" s="113"/>
    </row>
    <row r="30" spans="1:94" s="43" customFormat="1" x14ac:dyDescent="0.3">
      <c r="A30" s="17">
        <v>29</v>
      </c>
      <c r="B30" s="12" t="s">
        <v>53</v>
      </c>
      <c r="C30" s="44" t="s">
        <v>25</v>
      </c>
      <c r="D30" s="44"/>
      <c r="E30" s="44"/>
      <c r="F30" s="44"/>
      <c r="G30" s="44"/>
      <c r="H30" s="44"/>
      <c r="I30" s="44"/>
      <c r="J30" s="44"/>
      <c r="K30" s="44"/>
      <c r="L30" s="44"/>
      <c r="M30" s="44"/>
      <c r="O30" s="17">
        <v>27</v>
      </c>
      <c r="P30" s="36" t="s">
        <v>184</v>
      </c>
      <c r="Q30" s="44" t="s">
        <v>203</v>
      </c>
      <c r="R30" s="44">
        <v>1000</v>
      </c>
      <c r="S30" s="110">
        <f t="shared" si="5"/>
        <v>600</v>
      </c>
      <c r="T30" s="113">
        <v>30000</v>
      </c>
      <c r="U30" s="44" t="s">
        <v>25</v>
      </c>
      <c r="V30" s="44"/>
      <c r="W30" s="44" t="s">
        <v>25</v>
      </c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L30" s="17">
        <v>29</v>
      </c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36">
        <f t="shared" si="0"/>
        <v>0</v>
      </c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 t="s">
        <v>25</v>
      </c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1"/>
      <c r="CE30" s="110"/>
      <c r="CF30" s="113"/>
      <c r="CG30" s="44"/>
      <c r="CH30" s="45" t="s">
        <v>25</v>
      </c>
      <c r="CI30" s="44"/>
      <c r="CJ30" s="44"/>
      <c r="CK30" s="44"/>
      <c r="CL30" s="44"/>
      <c r="CM30" s="44"/>
      <c r="CN30" s="44"/>
      <c r="CO30" s="113"/>
      <c r="CP30" s="113"/>
    </row>
    <row r="31" spans="1:94" s="43" customFormat="1" x14ac:dyDescent="0.3">
      <c r="A31" s="17">
        <v>30</v>
      </c>
      <c r="B31" s="12" t="s">
        <v>54</v>
      </c>
      <c r="C31" s="44" t="s">
        <v>25</v>
      </c>
      <c r="D31" s="44" t="s">
        <v>25</v>
      </c>
      <c r="E31" s="44" t="s">
        <v>25</v>
      </c>
      <c r="F31" s="44"/>
      <c r="G31" s="44"/>
      <c r="H31" s="44"/>
      <c r="I31" s="44"/>
      <c r="J31" s="44"/>
      <c r="K31" s="44"/>
      <c r="L31" s="44"/>
      <c r="M31" s="44"/>
      <c r="O31" s="17">
        <v>28</v>
      </c>
      <c r="P31" s="36" t="s">
        <v>184</v>
      </c>
      <c r="Q31" s="44" t="s">
        <v>203</v>
      </c>
      <c r="R31" s="44">
        <v>1000</v>
      </c>
      <c r="S31" s="110">
        <f t="shared" si="5"/>
        <v>600</v>
      </c>
      <c r="T31" s="113">
        <v>30000</v>
      </c>
      <c r="U31" s="44"/>
      <c r="V31" s="44" t="s">
        <v>25</v>
      </c>
      <c r="W31" s="44"/>
      <c r="X31" s="44" t="s">
        <v>25</v>
      </c>
      <c r="Y31" s="44"/>
      <c r="Z31" s="44"/>
      <c r="AA31" s="44"/>
      <c r="AB31" s="44" t="s">
        <v>25</v>
      </c>
      <c r="AC31" s="44">
        <v>2</v>
      </c>
      <c r="AD31" s="44"/>
      <c r="AE31" s="44" t="s">
        <v>200</v>
      </c>
      <c r="AF31" s="44" t="s">
        <v>214</v>
      </c>
      <c r="AG31" s="44"/>
      <c r="AH31" s="44" t="s">
        <v>25</v>
      </c>
      <c r="AI31" s="44"/>
      <c r="AJ31" s="44">
        <v>0.3</v>
      </c>
      <c r="AL31" s="17">
        <v>30</v>
      </c>
      <c r="AM31" s="44"/>
      <c r="AN31" s="44" t="s">
        <v>25</v>
      </c>
      <c r="AO31" s="44"/>
      <c r="AP31" s="44" t="s">
        <v>25</v>
      </c>
      <c r="AQ31" s="44">
        <v>30</v>
      </c>
      <c r="AR31" s="44">
        <v>20</v>
      </c>
      <c r="AS31" s="44">
        <v>30</v>
      </c>
      <c r="AT31" s="44">
        <v>20</v>
      </c>
      <c r="AU31" s="44">
        <v>90</v>
      </c>
      <c r="AV31" s="44">
        <v>10</v>
      </c>
      <c r="AW31" s="44"/>
      <c r="AX31" s="44">
        <v>5</v>
      </c>
      <c r="AY31" s="44"/>
      <c r="AZ31" s="44">
        <v>12</v>
      </c>
      <c r="BA31" s="36">
        <f>SUM(AQ31:AY31)</f>
        <v>205</v>
      </c>
      <c r="BB31" s="44" t="s">
        <v>187</v>
      </c>
      <c r="BC31" s="44">
        <v>80</v>
      </c>
      <c r="BD31" s="44">
        <v>45</v>
      </c>
      <c r="BE31" s="44">
        <v>70</v>
      </c>
      <c r="BF31" s="44"/>
      <c r="BG31" s="44"/>
      <c r="BH31" s="44"/>
      <c r="BI31" s="44">
        <v>73.400000000000006</v>
      </c>
      <c r="BJ31" s="44" t="s">
        <v>255</v>
      </c>
      <c r="BK31" s="44"/>
      <c r="BL31" s="44"/>
      <c r="BM31" s="44"/>
      <c r="BN31" s="44"/>
      <c r="BO31" s="44"/>
      <c r="BP31" s="44" t="s">
        <v>25</v>
      </c>
      <c r="BQ31" s="44"/>
      <c r="BR31" s="44"/>
      <c r="BS31" s="44"/>
      <c r="BT31" s="44" t="s">
        <v>25</v>
      </c>
      <c r="BU31" s="44" t="s">
        <v>25</v>
      </c>
      <c r="BV31" s="44"/>
      <c r="BW31" s="44">
        <v>450</v>
      </c>
      <c r="BX31" s="44">
        <v>0</v>
      </c>
      <c r="BY31" s="44">
        <v>100</v>
      </c>
      <c r="BZ31" s="44">
        <v>0</v>
      </c>
      <c r="CA31" s="44">
        <v>0</v>
      </c>
      <c r="CB31" s="44">
        <v>0</v>
      </c>
      <c r="CC31" s="44">
        <v>0</v>
      </c>
      <c r="CD31" s="41">
        <f t="shared" si="1"/>
        <v>100</v>
      </c>
      <c r="CE31" s="109">
        <v>1200</v>
      </c>
      <c r="CF31" s="113">
        <v>4500</v>
      </c>
      <c r="CG31" s="44"/>
      <c r="CH31" s="45" t="s">
        <v>25</v>
      </c>
      <c r="CI31" s="44"/>
      <c r="CJ31" s="44" t="s">
        <v>25</v>
      </c>
      <c r="CK31" s="44" t="s">
        <v>25</v>
      </c>
      <c r="CL31" s="44"/>
      <c r="CM31" s="44"/>
      <c r="CN31" s="44"/>
      <c r="CO31" s="113"/>
      <c r="CP31" s="113"/>
    </row>
    <row r="32" spans="1:94" s="43" customFormat="1" hidden="1" x14ac:dyDescent="0.3">
      <c r="A32" s="17">
        <v>31</v>
      </c>
      <c r="B32" s="12" t="s">
        <v>55</v>
      </c>
      <c r="C32" s="44"/>
      <c r="D32" s="44" t="s">
        <v>25</v>
      </c>
      <c r="E32" s="44" t="s">
        <v>25</v>
      </c>
      <c r="F32" s="44"/>
      <c r="G32" s="44"/>
      <c r="H32" s="44"/>
      <c r="I32" s="44"/>
      <c r="J32" s="44"/>
      <c r="K32" s="44"/>
      <c r="L32" s="44"/>
      <c r="M32" s="44"/>
      <c r="O32" s="17">
        <v>29</v>
      </c>
      <c r="P32" s="44" t="s">
        <v>195</v>
      </c>
      <c r="Q32" s="44"/>
      <c r="R32" s="44"/>
      <c r="S32" s="44"/>
      <c r="T32" s="111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L32" s="17">
        <v>31</v>
      </c>
      <c r="AM32" s="44"/>
      <c r="AN32" s="44" t="s">
        <v>25</v>
      </c>
      <c r="AO32" s="44"/>
      <c r="AP32" s="44"/>
      <c r="AQ32" s="44">
        <v>2</v>
      </c>
      <c r="AR32" s="44">
        <v>3</v>
      </c>
      <c r="AS32" s="44">
        <v>3</v>
      </c>
      <c r="AT32" s="44"/>
      <c r="AU32" s="44">
        <v>5</v>
      </c>
      <c r="AV32" s="44">
        <v>3</v>
      </c>
      <c r="AW32" s="44"/>
      <c r="AX32" s="44"/>
      <c r="AY32" s="44"/>
      <c r="AZ32" s="44"/>
      <c r="BA32" s="36">
        <f t="shared" si="0"/>
        <v>16</v>
      </c>
      <c r="BB32" s="44" t="s">
        <v>187</v>
      </c>
      <c r="BC32" s="44"/>
      <c r="BD32" s="44">
        <v>5</v>
      </c>
      <c r="BE32" s="44">
        <v>11</v>
      </c>
      <c r="BF32" s="44"/>
      <c r="BG32" s="44">
        <v>25</v>
      </c>
      <c r="BH32" s="44" t="s">
        <v>256</v>
      </c>
      <c r="BI32" s="44"/>
      <c r="BJ32" s="44"/>
      <c r="BK32" s="44"/>
      <c r="BL32" s="44"/>
      <c r="BM32" s="44"/>
      <c r="BN32" s="44"/>
      <c r="BO32" s="44"/>
      <c r="BP32" s="44" t="s">
        <v>25</v>
      </c>
      <c r="BQ32" s="44"/>
      <c r="BR32" s="44"/>
      <c r="BS32" s="44"/>
      <c r="BT32" s="44" t="s">
        <v>25</v>
      </c>
      <c r="BU32" s="44"/>
      <c r="BV32" s="44"/>
      <c r="BW32" s="44">
        <v>23</v>
      </c>
      <c r="BX32" s="44">
        <v>0</v>
      </c>
      <c r="BY32" s="44">
        <v>100</v>
      </c>
      <c r="BZ32" s="44">
        <v>0</v>
      </c>
      <c r="CA32" s="44">
        <v>0</v>
      </c>
      <c r="CB32" s="44">
        <v>0</v>
      </c>
      <c r="CC32" s="44">
        <v>0</v>
      </c>
      <c r="CD32" s="41">
        <f t="shared" si="1"/>
        <v>100</v>
      </c>
      <c r="CE32" s="109">
        <v>1000</v>
      </c>
      <c r="CF32" s="113"/>
      <c r="CG32" s="44"/>
      <c r="CH32" s="44"/>
      <c r="CI32" s="44"/>
      <c r="CJ32" s="44"/>
      <c r="CL32" s="44" t="s">
        <v>25</v>
      </c>
      <c r="CM32" s="44" t="s">
        <v>257</v>
      </c>
      <c r="CN32" s="44"/>
      <c r="CO32" s="113"/>
      <c r="CP32" s="113"/>
    </row>
    <row r="33" spans="1:94" s="43" customFormat="1" hidden="1" x14ac:dyDescent="0.3">
      <c r="A33" s="17">
        <v>32</v>
      </c>
      <c r="B33" s="12" t="s">
        <v>56</v>
      </c>
      <c r="C33" s="44"/>
      <c r="D33" s="44" t="s">
        <v>25</v>
      </c>
      <c r="E33" s="44" t="s">
        <v>25</v>
      </c>
      <c r="F33" s="44"/>
      <c r="G33" s="44"/>
      <c r="H33" s="44"/>
      <c r="I33" s="44"/>
      <c r="J33" s="44"/>
      <c r="K33" s="44"/>
      <c r="L33" s="44"/>
      <c r="M33" s="44"/>
      <c r="O33" s="173">
        <v>30</v>
      </c>
      <c r="P33" s="44" t="s">
        <v>230</v>
      </c>
      <c r="Q33" s="44"/>
      <c r="R33" s="44"/>
      <c r="S33" s="44"/>
      <c r="T33" s="111"/>
      <c r="U33" s="44" t="s">
        <v>25</v>
      </c>
      <c r="V33" s="44"/>
      <c r="W33" s="44"/>
      <c r="X33" s="44"/>
      <c r="Y33" s="44"/>
      <c r="Z33" s="44"/>
      <c r="AA33" s="44"/>
      <c r="AB33" s="44"/>
      <c r="AC33" s="44">
        <v>1</v>
      </c>
      <c r="AD33" s="44"/>
      <c r="AE33" s="44" t="s">
        <v>200</v>
      </c>
      <c r="AF33" s="44"/>
      <c r="AG33" s="44"/>
      <c r="AH33" s="44"/>
      <c r="AI33" s="44"/>
      <c r="AJ33" s="44"/>
      <c r="AL33" s="17">
        <v>32</v>
      </c>
      <c r="AM33" s="44"/>
      <c r="AN33" s="44" t="s">
        <v>25</v>
      </c>
      <c r="AO33" s="44"/>
      <c r="AP33" s="44"/>
      <c r="AQ33" s="44">
        <v>15</v>
      </c>
      <c r="AR33" s="44">
        <v>10</v>
      </c>
      <c r="AS33" s="44"/>
      <c r="AT33" s="44"/>
      <c r="AU33" s="44">
        <v>15</v>
      </c>
      <c r="AV33" s="44"/>
      <c r="AW33" s="44"/>
      <c r="AX33" s="44">
        <v>1</v>
      </c>
      <c r="AY33" s="44"/>
      <c r="AZ33" s="44">
        <v>2</v>
      </c>
      <c r="BA33" s="36">
        <f t="shared" si="0"/>
        <v>41</v>
      </c>
      <c r="BB33" s="44" t="s">
        <v>258</v>
      </c>
      <c r="BC33" s="44"/>
      <c r="BD33" s="44"/>
      <c r="BE33" s="44">
        <v>27</v>
      </c>
      <c r="BF33" s="44"/>
      <c r="BG33" s="44"/>
      <c r="BH33" s="44" t="s">
        <v>259</v>
      </c>
      <c r="BI33" s="44"/>
      <c r="BJ33" s="44"/>
      <c r="BK33" s="44"/>
      <c r="BL33" s="44"/>
      <c r="BM33" s="44"/>
      <c r="BN33" s="44"/>
      <c r="BO33" s="44"/>
      <c r="BP33" s="44" t="s">
        <v>25</v>
      </c>
      <c r="BQ33" s="44"/>
      <c r="BR33" s="44"/>
      <c r="BS33" s="44"/>
      <c r="BT33" s="44" t="s">
        <v>25</v>
      </c>
      <c r="BU33" s="44"/>
      <c r="BV33" s="44"/>
      <c r="BW33" s="44">
        <v>150</v>
      </c>
      <c r="BX33" s="44">
        <v>0</v>
      </c>
      <c r="BY33" s="44">
        <v>100</v>
      </c>
      <c r="BZ33" s="44">
        <v>0</v>
      </c>
      <c r="CA33" s="44">
        <v>0</v>
      </c>
      <c r="CB33" s="44">
        <v>0</v>
      </c>
      <c r="CC33" s="44">
        <v>0</v>
      </c>
      <c r="CD33" s="41">
        <f t="shared" si="1"/>
        <v>100</v>
      </c>
      <c r="CE33" s="109">
        <v>1200</v>
      </c>
      <c r="CF33" s="113">
        <v>4500</v>
      </c>
      <c r="CG33" s="44"/>
      <c r="CH33" s="44"/>
      <c r="CI33" s="44"/>
      <c r="CJ33" s="44"/>
      <c r="CK33" s="44"/>
      <c r="CL33" s="44" t="s">
        <v>25</v>
      </c>
      <c r="CM33" s="44"/>
      <c r="CN33" s="44"/>
      <c r="CO33" s="113"/>
      <c r="CP33" s="113"/>
    </row>
    <row r="34" spans="1:94" s="43" customFormat="1" x14ac:dyDescent="0.3">
      <c r="A34" s="17">
        <v>33</v>
      </c>
      <c r="B34" s="12" t="s">
        <v>57</v>
      </c>
      <c r="C34" s="44" t="s">
        <v>25</v>
      </c>
      <c r="D34" s="44" t="s">
        <v>25</v>
      </c>
      <c r="E34" s="44" t="s">
        <v>25</v>
      </c>
      <c r="F34" s="44"/>
      <c r="G34" s="44"/>
      <c r="H34" s="44"/>
      <c r="I34" s="44" t="s">
        <v>25</v>
      </c>
      <c r="J34" s="44"/>
      <c r="K34" s="44"/>
      <c r="L34" s="44"/>
      <c r="M34" s="44"/>
      <c r="O34" s="174"/>
      <c r="P34" s="36" t="s">
        <v>184</v>
      </c>
      <c r="Q34" s="44" t="s">
        <v>260</v>
      </c>
      <c r="R34" s="44">
        <v>30</v>
      </c>
      <c r="S34" s="110">
        <f>T34/50</f>
        <v>800</v>
      </c>
      <c r="T34" s="111">
        <v>40000</v>
      </c>
      <c r="U34" s="44"/>
      <c r="V34" s="44" t="s">
        <v>25</v>
      </c>
      <c r="W34" s="44"/>
      <c r="X34" s="44" t="s">
        <v>25</v>
      </c>
      <c r="Y34" s="44"/>
      <c r="Z34" s="44"/>
      <c r="AA34" s="44"/>
      <c r="AB34" s="44" t="s">
        <v>25</v>
      </c>
      <c r="AC34" s="44">
        <v>2</v>
      </c>
      <c r="AD34" s="44"/>
      <c r="AE34" s="44" t="s">
        <v>261</v>
      </c>
      <c r="AF34" s="44" t="s">
        <v>262</v>
      </c>
      <c r="AG34" s="44"/>
      <c r="AH34" s="44" t="s">
        <v>25</v>
      </c>
      <c r="AI34" s="44"/>
      <c r="AJ34" s="44">
        <v>0.5</v>
      </c>
      <c r="AL34" s="17">
        <v>33</v>
      </c>
      <c r="AM34" s="44" t="s">
        <v>25</v>
      </c>
      <c r="AN34" s="44" t="s">
        <v>25</v>
      </c>
      <c r="AO34" s="44"/>
      <c r="AP34" s="44"/>
      <c r="AQ34" s="44"/>
      <c r="AR34" s="44">
        <v>10</v>
      </c>
      <c r="AS34" s="44"/>
      <c r="AT34" s="44">
        <v>15</v>
      </c>
      <c r="AU34" s="44">
        <v>20</v>
      </c>
      <c r="AV34" s="44"/>
      <c r="AW34" s="44">
        <v>1</v>
      </c>
      <c r="AX34" s="44">
        <v>1</v>
      </c>
      <c r="AY34" s="44"/>
      <c r="AZ34" s="44">
        <v>1</v>
      </c>
      <c r="BA34" s="36">
        <f>SUM(AQ34:AY34)</f>
        <v>47</v>
      </c>
      <c r="BB34" s="44" t="s">
        <v>263</v>
      </c>
      <c r="BC34" s="44">
        <v>15</v>
      </c>
      <c r="BD34" s="44">
        <v>20</v>
      </c>
      <c r="BE34" s="44">
        <v>15</v>
      </c>
      <c r="BF34" s="44"/>
      <c r="BG34" s="44"/>
      <c r="BH34" s="44" t="s">
        <v>264</v>
      </c>
      <c r="BI34" s="44">
        <v>6</v>
      </c>
      <c r="BJ34" s="44"/>
      <c r="BK34" s="44"/>
      <c r="BL34" s="44"/>
      <c r="BM34" s="44"/>
      <c r="BN34" s="44"/>
      <c r="BO34" s="44"/>
      <c r="BP34" s="44" t="s">
        <v>25</v>
      </c>
      <c r="BQ34" s="44"/>
      <c r="BR34" s="44"/>
      <c r="BS34" s="44"/>
      <c r="BT34" s="44" t="s">
        <v>25</v>
      </c>
      <c r="BU34" s="44" t="s">
        <v>25</v>
      </c>
      <c r="BV34" s="44"/>
      <c r="BW34" s="44">
        <v>160</v>
      </c>
      <c r="BX34" s="44">
        <v>0</v>
      </c>
      <c r="BY34" s="44">
        <v>98</v>
      </c>
      <c r="BZ34" s="44">
        <v>2</v>
      </c>
      <c r="CA34" s="44">
        <v>0</v>
      </c>
      <c r="CB34" s="44">
        <v>0</v>
      </c>
      <c r="CC34" s="44">
        <v>0</v>
      </c>
      <c r="CD34" s="41">
        <f t="shared" si="1"/>
        <v>100</v>
      </c>
      <c r="CE34" s="109">
        <v>900</v>
      </c>
      <c r="CF34" s="113">
        <v>4500</v>
      </c>
      <c r="CG34" s="44"/>
      <c r="CH34" s="45" t="s">
        <v>25</v>
      </c>
      <c r="CI34" s="44"/>
      <c r="CJ34" s="44"/>
      <c r="CK34" s="44"/>
      <c r="CL34" s="44"/>
      <c r="CM34" s="44"/>
      <c r="CN34" s="44"/>
      <c r="CO34" s="113"/>
      <c r="CP34" s="113"/>
    </row>
    <row r="35" spans="1:94" s="43" customFormat="1" hidden="1" x14ac:dyDescent="0.3">
      <c r="A35" s="17">
        <v>34</v>
      </c>
      <c r="B35" s="12" t="s">
        <v>47</v>
      </c>
      <c r="C35" s="44" t="s">
        <v>25</v>
      </c>
      <c r="D35" s="44"/>
      <c r="E35" s="44" t="s">
        <v>25</v>
      </c>
      <c r="F35" s="44"/>
      <c r="G35" s="44"/>
      <c r="H35" s="44"/>
      <c r="I35" s="44"/>
      <c r="J35" s="44"/>
      <c r="K35" s="44"/>
      <c r="L35" s="44"/>
      <c r="M35" s="44"/>
      <c r="O35" s="17">
        <v>31</v>
      </c>
      <c r="P35" s="44" t="s">
        <v>265</v>
      </c>
      <c r="Q35" s="44"/>
      <c r="R35" s="44"/>
      <c r="S35" s="44"/>
      <c r="T35" s="113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L35" s="17">
        <v>34</v>
      </c>
      <c r="AM35" s="44"/>
      <c r="AN35" s="44"/>
      <c r="AO35" s="44" t="s">
        <v>25</v>
      </c>
      <c r="AP35" s="44"/>
      <c r="AQ35" s="44"/>
      <c r="AR35" s="44"/>
      <c r="AS35" s="44">
        <v>18</v>
      </c>
      <c r="AT35" s="44"/>
      <c r="AU35" s="44"/>
      <c r="AV35" s="44"/>
      <c r="AW35" s="44"/>
      <c r="AX35" s="44"/>
      <c r="AY35" s="44"/>
      <c r="AZ35" s="44"/>
      <c r="BA35" s="36">
        <f t="shared" si="0"/>
        <v>18</v>
      </c>
      <c r="BB35" s="44"/>
      <c r="BC35" s="44">
        <v>18</v>
      </c>
      <c r="BD35" s="44"/>
      <c r="BE35" s="44"/>
      <c r="BF35" s="44"/>
      <c r="BG35" s="44"/>
      <c r="BH35" s="44"/>
      <c r="BI35" s="44"/>
      <c r="BJ35" s="44"/>
      <c r="BK35" s="44">
        <v>20</v>
      </c>
      <c r="BL35" s="44" t="s">
        <v>198</v>
      </c>
      <c r="BM35" s="44"/>
      <c r="BN35" s="44"/>
      <c r="BO35" s="44"/>
      <c r="BP35" s="44" t="s">
        <v>25</v>
      </c>
      <c r="BQ35" s="44"/>
      <c r="BR35" s="44"/>
      <c r="BS35" s="44"/>
      <c r="BT35" s="44" t="s">
        <v>25</v>
      </c>
      <c r="BU35" s="44"/>
      <c r="BV35" s="44"/>
      <c r="BW35" s="44"/>
      <c r="BX35" s="44"/>
      <c r="BY35" s="44"/>
      <c r="BZ35" s="44"/>
      <c r="CA35" s="44"/>
      <c r="CB35" s="44"/>
      <c r="CC35" s="44"/>
      <c r="CD35" s="41"/>
      <c r="CE35" s="110"/>
      <c r="CF35" s="113">
        <v>4500</v>
      </c>
      <c r="CG35" s="44"/>
      <c r="CH35" s="44"/>
      <c r="CI35" s="44"/>
      <c r="CJ35" s="44"/>
      <c r="CK35" s="44"/>
      <c r="CL35" s="44" t="s">
        <v>25</v>
      </c>
      <c r="CM35" s="44"/>
      <c r="CN35" s="44"/>
      <c r="CO35" s="113"/>
      <c r="CP35" s="113"/>
    </row>
    <row r="36" spans="1:94" s="43" customFormat="1" hidden="1" x14ac:dyDescent="0.3">
      <c r="A36" s="17">
        <v>35</v>
      </c>
      <c r="B36" s="12" t="s">
        <v>58</v>
      </c>
      <c r="C36" s="44"/>
      <c r="D36" s="44"/>
      <c r="E36" s="44" t="s">
        <v>25</v>
      </c>
      <c r="F36" s="44"/>
      <c r="G36" s="44"/>
      <c r="H36" s="44"/>
      <c r="I36" s="44"/>
      <c r="J36" s="44"/>
      <c r="K36" s="44"/>
      <c r="L36" s="44"/>
      <c r="M36" s="44"/>
      <c r="O36" s="17">
        <v>32</v>
      </c>
      <c r="P36" s="44" t="s">
        <v>265</v>
      </c>
      <c r="Q36" s="44"/>
      <c r="R36" s="44"/>
      <c r="S36" s="44"/>
      <c r="T36" s="113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L36" s="17">
        <v>35</v>
      </c>
      <c r="AM36" s="44"/>
      <c r="AN36" s="44"/>
      <c r="AO36" s="44" t="s">
        <v>25</v>
      </c>
      <c r="AP36" s="44"/>
      <c r="AQ36" s="44">
        <v>10</v>
      </c>
      <c r="AR36" s="44"/>
      <c r="AS36" s="44"/>
      <c r="AT36" s="44"/>
      <c r="AU36" s="44"/>
      <c r="AV36" s="44"/>
      <c r="AW36" s="44"/>
      <c r="AX36" s="44"/>
      <c r="AY36" s="44"/>
      <c r="AZ36" s="44"/>
      <c r="BA36" s="36">
        <f t="shared" si="0"/>
        <v>10</v>
      </c>
      <c r="BB36" s="44" t="s">
        <v>187</v>
      </c>
      <c r="BC36" s="44">
        <v>10</v>
      </c>
      <c r="BD36" s="44"/>
      <c r="BE36" s="44"/>
      <c r="BF36" s="44"/>
      <c r="BG36" s="44">
        <v>15</v>
      </c>
      <c r="BH36" s="44" t="s">
        <v>188</v>
      </c>
      <c r="BI36" s="44"/>
      <c r="BJ36" s="44"/>
      <c r="BK36" s="44"/>
      <c r="BL36" s="44"/>
      <c r="BM36" s="44"/>
      <c r="BN36" s="44"/>
      <c r="BO36" s="44"/>
      <c r="BP36" s="44" t="s">
        <v>25</v>
      </c>
      <c r="BQ36" s="44"/>
      <c r="BR36" s="44"/>
      <c r="BS36" s="44"/>
      <c r="BT36" s="44" t="s">
        <v>25</v>
      </c>
      <c r="BU36" s="44"/>
      <c r="BV36" s="44"/>
      <c r="BW36" s="44"/>
      <c r="BX36" s="44"/>
      <c r="BY36" s="44"/>
      <c r="BZ36" s="44"/>
      <c r="CA36" s="44"/>
      <c r="CB36" s="44"/>
      <c r="CC36" s="44"/>
      <c r="CD36" s="41"/>
      <c r="CE36" s="110"/>
      <c r="CF36" s="113">
        <v>4500</v>
      </c>
      <c r="CG36" s="44"/>
      <c r="CH36" s="44" t="s">
        <v>25</v>
      </c>
      <c r="CI36" s="44"/>
      <c r="CJ36" s="44"/>
      <c r="CK36" s="44" t="s">
        <v>25</v>
      </c>
      <c r="CL36" s="44"/>
      <c r="CM36" s="44"/>
      <c r="CN36" s="44"/>
      <c r="CO36" s="113"/>
      <c r="CP36" s="113"/>
    </row>
    <row r="37" spans="1:94" s="43" customFormat="1" hidden="1" x14ac:dyDescent="0.3">
      <c r="A37" s="17">
        <v>36</v>
      </c>
      <c r="B37" s="12" t="s">
        <v>59</v>
      </c>
      <c r="C37" s="44" t="s">
        <v>25</v>
      </c>
      <c r="D37" s="44" t="s">
        <v>25</v>
      </c>
      <c r="E37" s="44" t="s">
        <v>25</v>
      </c>
      <c r="F37" s="44"/>
      <c r="G37" s="44"/>
      <c r="H37" s="44"/>
      <c r="I37" s="44"/>
      <c r="J37" s="44"/>
      <c r="K37" s="44"/>
      <c r="L37" s="44"/>
      <c r="M37" s="44"/>
      <c r="O37" s="17">
        <v>33</v>
      </c>
      <c r="P37" s="44" t="s">
        <v>195</v>
      </c>
      <c r="Q37" s="44"/>
      <c r="R37" s="44"/>
      <c r="S37" s="44"/>
      <c r="T37" s="111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L37" s="17">
        <v>36</v>
      </c>
      <c r="AM37" s="44"/>
      <c r="AN37" s="44" t="s">
        <v>25</v>
      </c>
      <c r="AO37" s="44"/>
      <c r="AP37" s="44"/>
      <c r="AQ37" s="44"/>
      <c r="AR37" s="44">
        <v>1</v>
      </c>
      <c r="AS37" s="44"/>
      <c r="AT37" s="44"/>
      <c r="AU37" s="44">
        <v>2</v>
      </c>
      <c r="AV37" s="44"/>
      <c r="AW37" s="44"/>
      <c r="AX37" s="44"/>
      <c r="AY37" s="44"/>
      <c r="AZ37" s="44"/>
      <c r="BA37" s="36">
        <f t="shared" si="0"/>
        <v>3</v>
      </c>
      <c r="BB37" s="44" t="s">
        <v>187</v>
      </c>
      <c r="BC37" s="44"/>
      <c r="BD37" s="44">
        <v>2</v>
      </c>
      <c r="BE37" s="44"/>
      <c r="BF37" s="44"/>
      <c r="BG37" s="44"/>
      <c r="BH37" s="44"/>
      <c r="BI37" s="44"/>
      <c r="BJ37" s="44"/>
      <c r="BK37" s="44">
        <v>2</v>
      </c>
      <c r="BL37" s="45" t="s">
        <v>228</v>
      </c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>
        <v>10</v>
      </c>
      <c r="BX37" s="44">
        <v>0</v>
      </c>
      <c r="BY37" s="44">
        <v>90</v>
      </c>
      <c r="BZ37" s="44">
        <v>10</v>
      </c>
      <c r="CA37" s="44">
        <v>0</v>
      </c>
      <c r="CB37" s="44">
        <v>0</v>
      </c>
      <c r="CC37" s="44">
        <v>0</v>
      </c>
      <c r="CD37" s="41">
        <f t="shared" si="1"/>
        <v>100</v>
      </c>
      <c r="CE37" s="109">
        <v>800</v>
      </c>
      <c r="CF37" s="113">
        <v>4300</v>
      </c>
      <c r="CG37" s="44"/>
      <c r="CH37" s="44" t="s">
        <v>25</v>
      </c>
      <c r="CI37" s="44"/>
      <c r="CJ37" s="44"/>
      <c r="CK37" s="44"/>
      <c r="CL37" s="44" t="s">
        <v>25</v>
      </c>
      <c r="CM37" s="44"/>
      <c r="CN37" s="44"/>
      <c r="CO37" s="113"/>
      <c r="CP37" s="113"/>
    </row>
    <row r="38" spans="1:94" s="43" customFormat="1" x14ac:dyDescent="0.3">
      <c r="A38" s="17">
        <v>37</v>
      </c>
      <c r="B38" s="12" t="s">
        <v>60</v>
      </c>
      <c r="C38" s="44" t="s">
        <v>25</v>
      </c>
      <c r="D38" s="44" t="s">
        <v>25</v>
      </c>
      <c r="E38" s="44" t="s">
        <v>25</v>
      </c>
      <c r="F38" s="44"/>
      <c r="G38" s="44"/>
      <c r="H38" s="44"/>
      <c r="I38" s="44"/>
      <c r="J38" s="44"/>
      <c r="K38" s="44"/>
      <c r="L38" s="44"/>
      <c r="M38" s="44"/>
      <c r="O38" s="17">
        <v>34</v>
      </c>
      <c r="P38" s="36" t="s">
        <v>184</v>
      </c>
      <c r="Q38" s="44" t="s">
        <v>266</v>
      </c>
      <c r="R38" s="44">
        <v>1000</v>
      </c>
      <c r="S38" s="110">
        <f>T38/50</f>
        <v>800</v>
      </c>
      <c r="T38" s="111">
        <v>40000</v>
      </c>
      <c r="U38" s="44"/>
      <c r="V38" s="44" t="s">
        <v>25</v>
      </c>
      <c r="W38" s="44"/>
      <c r="X38" s="44" t="s">
        <v>25</v>
      </c>
      <c r="Y38" s="44"/>
      <c r="Z38" s="44"/>
      <c r="AA38" s="44"/>
      <c r="AB38" s="44" t="s">
        <v>25</v>
      </c>
      <c r="AC38" s="44"/>
      <c r="AD38" s="44" t="s">
        <v>267</v>
      </c>
      <c r="AE38" s="44" t="s">
        <v>268</v>
      </c>
      <c r="AF38" s="44"/>
      <c r="AG38" s="44" t="s">
        <v>25</v>
      </c>
      <c r="AH38" s="44"/>
      <c r="AI38" s="44" t="s">
        <v>25</v>
      </c>
      <c r="AJ38" s="44"/>
      <c r="AL38" s="17">
        <v>37</v>
      </c>
      <c r="AM38" s="44"/>
      <c r="AN38" s="44" t="s">
        <v>25</v>
      </c>
      <c r="AO38" s="44"/>
      <c r="AP38" s="44"/>
      <c r="AQ38" s="44">
        <v>2</v>
      </c>
      <c r="AR38" s="44">
        <v>3</v>
      </c>
      <c r="AS38" s="44">
        <v>1</v>
      </c>
      <c r="AT38" s="44"/>
      <c r="AU38" s="44">
        <v>4</v>
      </c>
      <c r="AV38" s="44"/>
      <c r="AW38" s="44"/>
      <c r="AX38" s="44"/>
      <c r="AY38" s="44"/>
      <c r="AZ38" s="44"/>
      <c r="BA38" s="36">
        <f t="shared" si="0"/>
        <v>10</v>
      </c>
      <c r="BB38" s="44" t="s">
        <v>269</v>
      </c>
      <c r="BC38" s="44">
        <v>3</v>
      </c>
      <c r="BD38" s="44">
        <v>4</v>
      </c>
      <c r="BE38" s="44"/>
      <c r="BF38" s="44"/>
      <c r="BG38" s="44">
        <v>10</v>
      </c>
      <c r="BH38" s="44" t="s">
        <v>188</v>
      </c>
      <c r="BI38" s="44"/>
      <c r="BJ38" s="44"/>
      <c r="BK38" s="44"/>
      <c r="BL38" s="44"/>
      <c r="BM38" s="44"/>
      <c r="BN38" s="44"/>
      <c r="BO38" s="44"/>
      <c r="BP38" s="44" t="s">
        <v>25</v>
      </c>
      <c r="BQ38" s="44"/>
      <c r="BR38" s="44"/>
      <c r="BS38" s="44"/>
      <c r="BT38" s="44" t="s">
        <v>25</v>
      </c>
      <c r="BU38" s="44"/>
      <c r="BV38" s="44"/>
      <c r="BW38" s="44">
        <v>35</v>
      </c>
      <c r="BX38" s="44">
        <v>6</v>
      </c>
      <c r="BY38" s="44">
        <v>65</v>
      </c>
      <c r="BZ38" s="44">
        <v>0</v>
      </c>
      <c r="CA38" s="44">
        <v>0</v>
      </c>
      <c r="CB38" s="44">
        <v>29</v>
      </c>
      <c r="CC38" s="44">
        <v>0</v>
      </c>
      <c r="CD38" s="41">
        <f t="shared" si="1"/>
        <v>100</v>
      </c>
      <c r="CE38" s="109">
        <v>950</v>
      </c>
      <c r="CF38" s="113">
        <v>4300</v>
      </c>
      <c r="CG38" s="44"/>
      <c r="CH38" s="45" t="s">
        <v>25</v>
      </c>
      <c r="CI38" s="44"/>
      <c r="CJ38" s="44"/>
      <c r="CK38" s="44"/>
      <c r="CL38" s="44"/>
      <c r="CM38" s="44" t="s">
        <v>270</v>
      </c>
      <c r="CN38" s="44"/>
      <c r="CO38" s="113"/>
      <c r="CP38" s="113"/>
    </row>
    <row r="39" spans="1:94" s="43" customFormat="1" hidden="1" x14ac:dyDescent="0.3">
      <c r="A39" s="17">
        <v>38</v>
      </c>
      <c r="B39" s="12" t="s">
        <v>61</v>
      </c>
      <c r="C39" s="44"/>
      <c r="D39" s="44" t="s">
        <v>25</v>
      </c>
      <c r="E39" s="44"/>
      <c r="F39" s="44"/>
      <c r="G39" s="44"/>
      <c r="H39" s="44"/>
      <c r="I39" s="44"/>
      <c r="J39" s="44"/>
      <c r="K39" s="44"/>
      <c r="L39" s="44"/>
      <c r="M39" s="44"/>
      <c r="O39" s="17">
        <v>35</v>
      </c>
      <c r="P39" s="44" t="s">
        <v>195</v>
      </c>
      <c r="Q39" s="44"/>
      <c r="R39" s="44"/>
      <c r="S39" s="44"/>
      <c r="T39" s="111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L39" s="17">
        <v>38</v>
      </c>
      <c r="AM39" s="44" t="s">
        <v>25</v>
      </c>
      <c r="AN39" s="44" t="s">
        <v>25</v>
      </c>
      <c r="AO39" s="44"/>
      <c r="AP39" s="44"/>
      <c r="AQ39" s="44">
        <v>3</v>
      </c>
      <c r="AR39" s="44">
        <v>4</v>
      </c>
      <c r="AS39" s="44">
        <v>5</v>
      </c>
      <c r="AT39" s="44"/>
      <c r="AU39" s="44">
        <v>15</v>
      </c>
      <c r="AV39" s="44"/>
      <c r="AW39" s="44"/>
      <c r="AX39" s="44">
        <v>1</v>
      </c>
      <c r="AY39" s="44"/>
      <c r="AZ39" s="44"/>
      <c r="BA39" s="36">
        <f t="shared" si="0"/>
        <v>28</v>
      </c>
      <c r="BB39" s="44" t="s">
        <v>271</v>
      </c>
      <c r="BC39" s="44"/>
      <c r="BD39" s="44">
        <v>5</v>
      </c>
      <c r="BE39" s="44"/>
      <c r="BF39" s="44"/>
      <c r="BG39" s="44">
        <v>25</v>
      </c>
      <c r="BH39" s="44" t="s">
        <v>272</v>
      </c>
      <c r="BI39" s="44">
        <v>1</v>
      </c>
      <c r="BJ39" s="44" t="s">
        <v>252</v>
      </c>
      <c r="BK39" s="44"/>
      <c r="BL39" s="44"/>
      <c r="BM39" s="44"/>
      <c r="BN39" s="44"/>
      <c r="BO39" s="44" t="s">
        <v>25</v>
      </c>
      <c r="BP39" s="44"/>
      <c r="BQ39" s="44"/>
      <c r="BR39" s="44"/>
      <c r="BS39" s="44"/>
      <c r="BT39" s="44" t="s">
        <v>25</v>
      </c>
      <c r="BU39" s="44"/>
      <c r="BV39" s="44"/>
      <c r="BW39" s="44">
        <v>100</v>
      </c>
      <c r="BX39" s="44">
        <v>5</v>
      </c>
      <c r="BY39" s="44">
        <v>93</v>
      </c>
      <c r="BZ39" s="44">
        <v>2</v>
      </c>
      <c r="CA39" s="44">
        <v>0</v>
      </c>
      <c r="CB39" s="44">
        <v>0</v>
      </c>
      <c r="CC39" s="44">
        <v>0</v>
      </c>
      <c r="CD39" s="41">
        <f t="shared" si="1"/>
        <v>100</v>
      </c>
      <c r="CE39" s="109">
        <v>850</v>
      </c>
      <c r="CF39" s="113"/>
      <c r="CG39" s="44"/>
      <c r="CH39" s="44"/>
      <c r="CI39" s="44"/>
      <c r="CJ39" s="44"/>
      <c r="CK39" s="44"/>
      <c r="CL39" s="44" t="s">
        <v>25</v>
      </c>
      <c r="CM39" s="44" t="s">
        <v>211</v>
      </c>
      <c r="CN39" s="44"/>
      <c r="CO39" s="113"/>
      <c r="CP39" s="113"/>
    </row>
    <row r="40" spans="1:94" s="43" customFormat="1" x14ac:dyDescent="0.3">
      <c r="A40" s="17">
        <v>39</v>
      </c>
      <c r="B40" s="12" t="s">
        <v>62</v>
      </c>
      <c r="C40" s="44" t="s">
        <v>25</v>
      </c>
      <c r="D40" s="44" t="s">
        <v>25</v>
      </c>
      <c r="E40" s="44"/>
      <c r="F40" s="44"/>
      <c r="G40" s="44"/>
      <c r="H40" s="44"/>
      <c r="I40" s="44"/>
      <c r="J40" s="44"/>
      <c r="K40" s="44"/>
      <c r="L40" s="44"/>
      <c r="M40" s="44"/>
      <c r="O40" s="17">
        <v>36</v>
      </c>
      <c r="P40" s="36" t="s">
        <v>184</v>
      </c>
      <c r="Q40" s="44" t="s">
        <v>273</v>
      </c>
      <c r="R40" s="44">
        <v>200</v>
      </c>
      <c r="S40" s="110">
        <f>T40/50</f>
        <v>800</v>
      </c>
      <c r="T40" s="111">
        <v>40000</v>
      </c>
      <c r="U40" s="44" t="s">
        <v>25</v>
      </c>
      <c r="V40" s="44"/>
      <c r="W40" s="44" t="s">
        <v>25</v>
      </c>
      <c r="X40" s="44"/>
      <c r="Y40" s="44"/>
      <c r="Z40" s="44"/>
      <c r="AA40" s="44"/>
      <c r="AB40" s="44" t="s">
        <v>25</v>
      </c>
      <c r="AC40" s="44">
        <v>1</v>
      </c>
      <c r="AD40" s="44" t="s">
        <v>274</v>
      </c>
      <c r="AE40" s="44" t="s">
        <v>208</v>
      </c>
      <c r="AF40" s="44" t="s">
        <v>275</v>
      </c>
      <c r="AG40" s="44"/>
      <c r="AH40" s="44" t="s">
        <v>25</v>
      </c>
      <c r="AI40" s="44"/>
      <c r="AJ40" s="44"/>
      <c r="AL40" s="17">
        <v>39</v>
      </c>
      <c r="AM40" s="44" t="s">
        <v>25</v>
      </c>
      <c r="AN40" s="44"/>
      <c r="AO40" s="44"/>
      <c r="AP40" s="44"/>
      <c r="AQ40" s="44">
        <v>1</v>
      </c>
      <c r="AR40" s="44">
        <v>3</v>
      </c>
      <c r="AS40" s="44"/>
      <c r="AT40" s="44"/>
      <c r="AU40" s="44">
        <v>4</v>
      </c>
      <c r="AV40" s="44"/>
      <c r="AW40" s="44"/>
      <c r="AX40" s="44">
        <v>1</v>
      </c>
      <c r="AY40" s="44"/>
      <c r="AZ40" s="44"/>
      <c r="BA40" s="36">
        <f t="shared" si="0"/>
        <v>9</v>
      </c>
      <c r="BB40" s="44" t="s">
        <v>215</v>
      </c>
      <c r="BC40" s="44">
        <v>4</v>
      </c>
      <c r="BD40" s="44">
        <v>4</v>
      </c>
      <c r="BE40" s="44"/>
      <c r="BF40" s="44"/>
      <c r="BG40" s="44">
        <v>20</v>
      </c>
      <c r="BH40" s="44" t="s">
        <v>198</v>
      </c>
      <c r="BI40" s="44">
        <v>2</v>
      </c>
      <c r="BJ40" s="44" t="s">
        <v>252</v>
      </c>
      <c r="BK40" s="44"/>
      <c r="BL40" s="44"/>
      <c r="BM40" s="44"/>
      <c r="BN40" s="44"/>
      <c r="BO40" s="44" t="s">
        <v>25</v>
      </c>
      <c r="BP40" s="44"/>
      <c r="BQ40" s="44"/>
      <c r="BR40" s="44"/>
      <c r="BS40" s="44"/>
      <c r="BT40" s="44" t="s">
        <v>25</v>
      </c>
      <c r="BU40" s="44"/>
      <c r="BV40" s="44"/>
      <c r="BW40" s="44">
        <v>40</v>
      </c>
      <c r="BX40" s="44">
        <v>3</v>
      </c>
      <c r="BY40" s="44">
        <v>97</v>
      </c>
      <c r="BZ40" s="44">
        <v>0</v>
      </c>
      <c r="CA40" s="44">
        <v>0</v>
      </c>
      <c r="CB40" s="44">
        <v>0</v>
      </c>
      <c r="CC40" s="44">
        <v>0</v>
      </c>
      <c r="CD40" s="41">
        <f t="shared" si="1"/>
        <v>100</v>
      </c>
      <c r="CE40" s="109">
        <v>900</v>
      </c>
      <c r="CF40" s="113"/>
      <c r="CG40" s="44"/>
      <c r="CH40" s="45" t="s">
        <v>25</v>
      </c>
      <c r="CI40" s="44"/>
      <c r="CJ40" s="44"/>
      <c r="CK40" s="44"/>
      <c r="CL40" s="44" t="s">
        <v>25</v>
      </c>
      <c r="CM40" s="44"/>
      <c r="CN40" s="44"/>
      <c r="CO40" s="113"/>
      <c r="CP40" s="113"/>
    </row>
    <row r="41" spans="1:94" s="43" customFormat="1" hidden="1" x14ac:dyDescent="0.3">
      <c r="A41" s="17">
        <v>40</v>
      </c>
      <c r="B41" s="12" t="s">
        <v>62</v>
      </c>
      <c r="C41" s="44"/>
      <c r="D41" s="44" t="s">
        <v>25</v>
      </c>
      <c r="E41" s="44"/>
      <c r="F41" s="44"/>
      <c r="G41" s="44"/>
      <c r="H41" s="44"/>
      <c r="I41" s="44"/>
      <c r="J41" s="44"/>
      <c r="K41" s="44"/>
      <c r="L41" s="44"/>
      <c r="M41" s="44"/>
      <c r="O41" s="17">
        <v>37</v>
      </c>
      <c r="P41" s="44" t="s">
        <v>195</v>
      </c>
      <c r="Q41" s="44"/>
      <c r="R41" s="44"/>
      <c r="S41" s="44"/>
      <c r="T41" s="111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L41" s="17">
        <v>40</v>
      </c>
      <c r="AM41" s="44" t="s">
        <v>25</v>
      </c>
      <c r="AN41" s="44" t="s">
        <v>25</v>
      </c>
      <c r="AO41" s="44"/>
      <c r="AP41" s="44"/>
      <c r="AQ41" s="44">
        <v>2</v>
      </c>
      <c r="AR41" s="44">
        <v>3</v>
      </c>
      <c r="AS41" s="44"/>
      <c r="AT41" s="44"/>
      <c r="AU41" s="44">
        <v>5</v>
      </c>
      <c r="AV41" s="44"/>
      <c r="AW41" s="44"/>
      <c r="AX41" s="44">
        <v>1</v>
      </c>
      <c r="AY41" s="44"/>
      <c r="AZ41" s="44"/>
      <c r="BA41" s="36">
        <f t="shared" si="0"/>
        <v>11</v>
      </c>
      <c r="BB41" s="44" t="s">
        <v>276</v>
      </c>
      <c r="BC41" s="44">
        <v>4</v>
      </c>
      <c r="BD41" s="44">
        <v>5</v>
      </c>
      <c r="BE41" s="44"/>
      <c r="BF41" s="44"/>
      <c r="BG41" s="44">
        <v>18</v>
      </c>
      <c r="BH41" s="44" t="s">
        <v>198</v>
      </c>
      <c r="BI41" s="44">
        <v>3</v>
      </c>
      <c r="BJ41" s="44" t="s">
        <v>252</v>
      </c>
      <c r="BK41" s="44"/>
      <c r="BL41" s="44"/>
      <c r="BM41" s="44"/>
      <c r="BN41" s="44"/>
      <c r="BO41" s="44" t="s">
        <v>25</v>
      </c>
      <c r="BP41" s="44"/>
      <c r="BQ41" s="44"/>
      <c r="BR41" s="44"/>
      <c r="BS41" s="44"/>
      <c r="BT41" s="44" t="s">
        <v>25</v>
      </c>
      <c r="BU41" s="44"/>
      <c r="BV41" s="44"/>
      <c r="BW41" s="44">
        <v>40</v>
      </c>
      <c r="BX41" s="44">
        <v>4</v>
      </c>
      <c r="BY41" s="44">
        <v>96</v>
      </c>
      <c r="BZ41" s="44">
        <v>0</v>
      </c>
      <c r="CA41" s="44">
        <v>0</v>
      </c>
      <c r="CB41" s="44">
        <v>0</v>
      </c>
      <c r="CC41" s="44">
        <v>0</v>
      </c>
      <c r="CD41" s="41">
        <f t="shared" si="1"/>
        <v>100</v>
      </c>
      <c r="CE41" s="109">
        <v>900</v>
      </c>
      <c r="CF41" s="113"/>
      <c r="CG41" s="44"/>
      <c r="CH41" s="44"/>
      <c r="CI41" s="44"/>
      <c r="CJ41" s="44"/>
      <c r="CK41" s="44"/>
      <c r="CL41" s="44" t="s">
        <v>25</v>
      </c>
      <c r="CM41" s="44"/>
      <c r="CN41" s="44"/>
      <c r="CO41" s="113"/>
      <c r="CP41" s="113"/>
    </row>
    <row r="42" spans="1:94" s="43" customFormat="1" hidden="1" x14ac:dyDescent="0.3">
      <c r="A42" s="17">
        <v>41</v>
      </c>
      <c r="B42" s="12" t="s">
        <v>63</v>
      </c>
      <c r="C42" s="44"/>
      <c r="D42" s="44" t="s">
        <v>25</v>
      </c>
      <c r="E42" s="44"/>
      <c r="F42" s="44"/>
      <c r="G42" s="44"/>
      <c r="H42" s="44"/>
      <c r="I42" s="44"/>
      <c r="J42" s="44"/>
      <c r="K42" s="44"/>
      <c r="L42" s="44"/>
      <c r="M42" s="44"/>
      <c r="O42" s="17">
        <v>38</v>
      </c>
      <c r="P42" s="44" t="s">
        <v>265</v>
      </c>
      <c r="Q42" s="44"/>
      <c r="R42" s="44"/>
      <c r="S42" s="44"/>
      <c r="T42" s="113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L42" s="17">
        <v>41</v>
      </c>
      <c r="AM42" s="44" t="s">
        <v>25</v>
      </c>
      <c r="AN42" s="44" t="s">
        <v>25</v>
      </c>
      <c r="AO42" s="44"/>
      <c r="AP42" s="44"/>
      <c r="AQ42" s="44">
        <v>1</v>
      </c>
      <c r="AR42" s="44">
        <v>2</v>
      </c>
      <c r="AS42" s="44"/>
      <c r="AT42" s="44"/>
      <c r="AU42" s="44">
        <v>3</v>
      </c>
      <c r="AV42" s="44"/>
      <c r="AW42" s="44"/>
      <c r="AX42" s="44">
        <v>1</v>
      </c>
      <c r="AY42" s="44"/>
      <c r="AZ42" s="44"/>
      <c r="BA42" s="36">
        <f t="shared" si="0"/>
        <v>7</v>
      </c>
      <c r="BB42" s="44" t="s">
        <v>189</v>
      </c>
      <c r="BC42" s="44">
        <v>3</v>
      </c>
      <c r="BD42" s="44">
        <v>3</v>
      </c>
      <c r="BE42" s="44"/>
      <c r="BF42" s="44"/>
      <c r="BG42" s="44">
        <v>5</v>
      </c>
      <c r="BH42" s="44" t="s">
        <v>198</v>
      </c>
      <c r="BI42" s="44"/>
      <c r="BJ42" s="44"/>
      <c r="BK42" s="44"/>
      <c r="BL42" s="44"/>
      <c r="BM42" s="44"/>
      <c r="BN42" s="44"/>
      <c r="BO42" s="44" t="s">
        <v>25</v>
      </c>
      <c r="BP42" s="44"/>
      <c r="BQ42" s="44"/>
      <c r="BR42" s="44"/>
      <c r="BS42" s="44"/>
      <c r="BT42" s="44" t="s">
        <v>25</v>
      </c>
      <c r="BU42" s="44"/>
      <c r="BV42" s="44"/>
      <c r="BW42" s="44">
        <v>20</v>
      </c>
      <c r="BX42" s="44">
        <v>3</v>
      </c>
      <c r="BY42" s="44">
        <v>94</v>
      </c>
      <c r="BZ42" s="44">
        <v>3</v>
      </c>
      <c r="CA42" s="44">
        <v>0</v>
      </c>
      <c r="CB42" s="44">
        <v>0</v>
      </c>
      <c r="CC42" s="44">
        <v>0</v>
      </c>
      <c r="CD42" s="41">
        <f>SUM(BX42:CC42)</f>
        <v>100</v>
      </c>
      <c r="CE42" s="110"/>
      <c r="CF42" s="113"/>
      <c r="CG42" s="44"/>
      <c r="CH42" s="44"/>
      <c r="CI42" s="44"/>
      <c r="CJ42" s="44"/>
      <c r="CK42" s="44"/>
      <c r="CL42" s="44"/>
      <c r="CM42" s="44"/>
      <c r="CN42" s="44"/>
      <c r="CO42" s="113"/>
      <c r="CP42" s="113"/>
    </row>
    <row r="43" spans="1:94" s="43" customFormat="1" hidden="1" x14ac:dyDescent="0.3">
      <c r="A43" s="17">
        <v>42</v>
      </c>
      <c r="B43" s="12" t="s">
        <v>64</v>
      </c>
      <c r="C43" s="44" t="s">
        <v>25</v>
      </c>
      <c r="D43" s="44" t="s">
        <v>25</v>
      </c>
      <c r="E43" s="44" t="s">
        <v>25</v>
      </c>
      <c r="F43" s="44"/>
      <c r="G43" s="44"/>
      <c r="H43" s="44"/>
      <c r="I43" s="44"/>
      <c r="J43" s="44"/>
      <c r="K43" s="44"/>
      <c r="L43" s="44"/>
      <c r="M43" s="44"/>
      <c r="O43" s="17">
        <v>39</v>
      </c>
      <c r="P43" s="44" t="s">
        <v>195</v>
      </c>
      <c r="Q43" s="44"/>
      <c r="R43" s="44"/>
      <c r="S43" s="44"/>
      <c r="T43" s="111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L43" s="17">
        <v>42</v>
      </c>
      <c r="AM43" s="44"/>
      <c r="AN43" s="44"/>
      <c r="AO43" s="44"/>
      <c r="AP43" s="44"/>
      <c r="AQ43" s="44">
        <v>3</v>
      </c>
      <c r="AR43" s="44">
        <v>7</v>
      </c>
      <c r="AS43" s="44">
        <v>6</v>
      </c>
      <c r="AT43" s="44"/>
      <c r="AU43" s="44">
        <v>7</v>
      </c>
      <c r="AV43" s="44"/>
      <c r="AW43" s="44"/>
      <c r="AX43" s="44">
        <v>1</v>
      </c>
      <c r="AY43" s="44"/>
      <c r="AZ43" s="44">
        <v>1</v>
      </c>
      <c r="BA43" s="36">
        <f t="shared" si="0"/>
        <v>24</v>
      </c>
      <c r="BB43" s="44" t="s">
        <v>187</v>
      </c>
      <c r="BC43" s="44">
        <v>2</v>
      </c>
      <c r="BD43" s="44">
        <v>3</v>
      </c>
      <c r="BE43" s="44"/>
      <c r="BF43" s="44"/>
      <c r="BG43" s="44">
        <v>5</v>
      </c>
      <c r="BH43" s="44" t="s">
        <v>188</v>
      </c>
      <c r="BI43" s="44"/>
      <c r="BJ43" s="44"/>
      <c r="BK43" s="44"/>
      <c r="BL43" s="44"/>
      <c r="BM43" s="44"/>
      <c r="BN43" s="44"/>
      <c r="BO43" s="44"/>
      <c r="BP43" s="44" t="s">
        <v>25</v>
      </c>
      <c r="BQ43" s="44"/>
      <c r="BR43" s="44"/>
      <c r="BS43" s="44"/>
      <c r="BT43" s="44" t="s">
        <v>25</v>
      </c>
      <c r="BU43" s="44"/>
      <c r="BV43" s="44"/>
      <c r="BW43" s="44">
        <v>25</v>
      </c>
      <c r="BX43" s="44">
        <v>20</v>
      </c>
      <c r="BY43" s="44">
        <v>76</v>
      </c>
      <c r="BZ43" s="44">
        <v>4</v>
      </c>
      <c r="CA43" s="44">
        <v>0</v>
      </c>
      <c r="CB43" s="44">
        <v>0</v>
      </c>
      <c r="CC43" s="44">
        <v>0</v>
      </c>
      <c r="CD43" s="41">
        <f t="shared" si="1"/>
        <v>100</v>
      </c>
      <c r="CE43" s="109">
        <v>950</v>
      </c>
      <c r="CF43" s="113">
        <v>4000</v>
      </c>
      <c r="CG43" s="44"/>
      <c r="CH43" s="44" t="s">
        <v>25</v>
      </c>
      <c r="CI43" s="44"/>
      <c r="CJ43" s="44"/>
      <c r="CK43" s="44"/>
      <c r="CL43" s="44"/>
      <c r="CM43" s="44" t="s">
        <v>277</v>
      </c>
      <c r="CN43" s="44"/>
      <c r="CO43" s="113"/>
      <c r="CP43" s="113"/>
    </row>
    <row r="44" spans="1:94" s="43" customFormat="1" hidden="1" x14ac:dyDescent="0.3">
      <c r="A44" s="17">
        <v>43</v>
      </c>
      <c r="B44" s="12" t="s">
        <v>66</v>
      </c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O44" s="17">
        <v>40</v>
      </c>
      <c r="P44" s="44" t="s">
        <v>265</v>
      </c>
      <c r="Q44" s="44"/>
      <c r="R44" s="44"/>
      <c r="S44" s="44"/>
      <c r="T44" s="113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L44" s="17">
        <v>43</v>
      </c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36">
        <f t="shared" si="0"/>
        <v>0</v>
      </c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1"/>
      <c r="CE44" s="110"/>
      <c r="CF44" s="113"/>
      <c r="CG44" s="44"/>
      <c r="CH44" s="44"/>
      <c r="CI44" s="44"/>
      <c r="CJ44" s="44"/>
      <c r="CK44" s="44"/>
      <c r="CL44" s="44"/>
      <c r="CM44" s="44"/>
      <c r="CN44" s="44"/>
      <c r="CO44" s="113"/>
      <c r="CP44" s="113"/>
    </row>
    <row r="45" spans="1:94" s="43" customFormat="1" hidden="1" x14ac:dyDescent="0.3">
      <c r="A45" s="17">
        <v>44</v>
      </c>
      <c r="B45" s="12" t="s">
        <v>67</v>
      </c>
      <c r="C45" s="44" t="s">
        <v>25</v>
      </c>
      <c r="D45" s="44" t="s">
        <v>25</v>
      </c>
      <c r="E45" s="44" t="s">
        <v>25</v>
      </c>
      <c r="F45" s="44"/>
      <c r="G45" s="44"/>
      <c r="H45" s="44"/>
      <c r="I45" s="44"/>
      <c r="J45" s="44"/>
      <c r="K45" s="44"/>
      <c r="L45" s="44"/>
      <c r="M45" s="44"/>
      <c r="O45" s="17">
        <v>41</v>
      </c>
      <c r="P45" s="44" t="s">
        <v>195</v>
      </c>
      <c r="Q45" s="44"/>
      <c r="R45" s="44"/>
      <c r="S45" s="44"/>
      <c r="T45" s="111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L45" s="17">
        <v>44</v>
      </c>
      <c r="AM45" s="44"/>
      <c r="AN45" s="44" t="s">
        <v>25</v>
      </c>
      <c r="AO45" s="44"/>
      <c r="AP45" s="44"/>
      <c r="AQ45" s="44">
        <v>10</v>
      </c>
      <c r="AR45" s="44">
        <v>12</v>
      </c>
      <c r="AS45" s="44"/>
      <c r="AT45" s="44"/>
      <c r="AU45" s="44">
        <v>16</v>
      </c>
      <c r="AV45" s="44"/>
      <c r="AW45" s="44"/>
      <c r="AX45" s="44">
        <v>1</v>
      </c>
      <c r="AY45" s="44"/>
      <c r="AZ45" s="44">
        <v>2</v>
      </c>
      <c r="BA45" s="36">
        <f t="shared" si="0"/>
        <v>39</v>
      </c>
      <c r="BB45" s="44" t="s">
        <v>278</v>
      </c>
      <c r="BC45" s="44">
        <v>22</v>
      </c>
      <c r="BD45" s="44">
        <v>8</v>
      </c>
      <c r="BE45" s="44"/>
      <c r="BI45" s="44">
        <v>6.5</v>
      </c>
      <c r="BJ45" s="44" t="s">
        <v>279</v>
      </c>
      <c r="BK45" s="44"/>
      <c r="BL45" s="44"/>
      <c r="BM45" s="44"/>
      <c r="BN45" s="44"/>
      <c r="BO45" s="44"/>
      <c r="BP45" s="44" t="s">
        <v>25</v>
      </c>
      <c r="BQ45" s="44"/>
      <c r="BR45" s="44"/>
      <c r="BS45" s="44"/>
      <c r="BT45" s="44" t="s">
        <v>25</v>
      </c>
      <c r="BU45" s="44"/>
      <c r="BV45" s="44"/>
      <c r="BW45" s="44">
        <v>30</v>
      </c>
      <c r="BX45" s="44">
        <v>0</v>
      </c>
      <c r="BY45" s="44">
        <v>100</v>
      </c>
      <c r="BZ45" s="44">
        <v>0</v>
      </c>
      <c r="CA45" s="44">
        <v>0</v>
      </c>
      <c r="CB45" s="44">
        <v>0</v>
      </c>
      <c r="CC45" s="44">
        <v>0</v>
      </c>
      <c r="CD45" s="41">
        <f t="shared" si="1"/>
        <v>100</v>
      </c>
      <c r="CE45" s="109">
        <v>900</v>
      </c>
      <c r="CF45" s="113">
        <v>4300</v>
      </c>
      <c r="CG45" s="44"/>
      <c r="CH45" s="44" t="s">
        <v>25</v>
      </c>
      <c r="CI45" s="44"/>
      <c r="CJ45" s="44"/>
      <c r="CK45" s="44" t="s">
        <v>25</v>
      </c>
      <c r="CL45" s="44"/>
      <c r="CM45" s="44" t="s">
        <v>280</v>
      </c>
      <c r="CN45" s="44"/>
      <c r="CO45" s="113"/>
      <c r="CP45" s="113"/>
    </row>
    <row r="46" spans="1:94" s="43" customFormat="1" hidden="1" x14ac:dyDescent="0.3">
      <c r="A46" s="17">
        <v>45</v>
      </c>
      <c r="B46" s="12" t="s">
        <v>68</v>
      </c>
      <c r="C46" s="44" t="s">
        <v>25</v>
      </c>
      <c r="D46" s="44"/>
      <c r="E46" s="44"/>
      <c r="F46" s="44"/>
      <c r="G46" s="44" t="s">
        <v>25</v>
      </c>
      <c r="H46" s="44"/>
      <c r="I46" s="44"/>
      <c r="J46" s="44"/>
      <c r="K46" s="44"/>
      <c r="L46" s="44"/>
      <c r="M46" s="44"/>
      <c r="O46" s="17">
        <v>42</v>
      </c>
      <c r="P46" s="44" t="s">
        <v>265</v>
      </c>
      <c r="Q46" s="44"/>
      <c r="R46" s="44"/>
      <c r="S46" s="44"/>
      <c r="T46" s="113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L46" s="17">
        <v>45</v>
      </c>
      <c r="AM46" s="44"/>
      <c r="AN46" s="44" t="s">
        <v>25</v>
      </c>
      <c r="AO46" s="44"/>
      <c r="AP46" s="44"/>
      <c r="AQ46" s="44"/>
      <c r="AR46" s="44"/>
      <c r="AS46" s="44"/>
      <c r="AT46" s="44"/>
      <c r="AU46" s="44"/>
      <c r="AV46" s="44">
        <v>10</v>
      </c>
      <c r="AW46" s="44"/>
      <c r="AX46" s="44"/>
      <c r="AY46" s="44"/>
      <c r="AZ46" s="44"/>
      <c r="BA46" s="36">
        <f t="shared" si="0"/>
        <v>10</v>
      </c>
      <c r="BB46" s="44" t="s">
        <v>189</v>
      </c>
      <c r="BC46" s="44">
        <v>10</v>
      </c>
      <c r="BD46" s="44"/>
      <c r="BE46" s="44"/>
      <c r="BF46" s="44"/>
      <c r="BG46" s="44">
        <v>3</v>
      </c>
      <c r="BH46" s="44" t="s">
        <v>281</v>
      </c>
      <c r="BI46" s="44">
        <v>1</v>
      </c>
      <c r="BJ46" s="44" t="s">
        <v>282</v>
      </c>
      <c r="BK46" s="44"/>
      <c r="BL46" s="44"/>
      <c r="BM46" s="44"/>
      <c r="BN46" s="44"/>
      <c r="BO46" s="44"/>
      <c r="BP46" s="44" t="s">
        <v>25</v>
      </c>
      <c r="BQ46" s="44"/>
      <c r="BR46" s="44"/>
      <c r="BS46" s="44"/>
      <c r="BT46" s="44" t="s">
        <v>25</v>
      </c>
      <c r="BU46" s="44"/>
      <c r="BV46" s="44"/>
      <c r="BW46" s="44"/>
      <c r="BX46" s="44"/>
      <c r="BY46" s="44"/>
      <c r="BZ46" s="44"/>
      <c r="CA46" s="44"/>
      <c r="CB46" s="44"/>
      <c r="CC46" s="44"/>
      <c r="CD46" s="41"/>
      <c r="CE46" s="110"/>
      <c r="CF46" s="113"/>
      <c r="CG46" s="44"/>
      <c r="CH46" s="44"/>
      <c r="CI46" s="44"/>
      <c r="CJ46" s="44"/>
      <c r="CK46" s="44"/>
      <c r="CL46" s="44"/>
      <c r="CM46" s="44" t="s">
        <v>283</v>
      </c>
      <c r="CN46" s="44"/>
      <c r="CO46" s="113"/>
      <c r="CP46" s="113"/>
    </row>
    <row r="47" spans="1:94" s="43" customFormat="1" hidden="1" x14ac:dyDescent="0.3">
      <c r="A47" s="17">
        <v>46</v>
      </c>
      <c r="B47" s="12" t="s">
        <v>69</v>
      </c>
      <c r="C47" s="44"/>
      <c r="D47" s="44" t="s">
        <v>25</v>
      </c>
      <c r="E47" s="44" t="s">
        <v>25</v>
      </c>
      <c r="F47" s="44"/>
      <c r="G47" s="44" t="s">
        <v>25</v>
      </c>
      <c r="H47" s="44"/>
      <c r="I47" s="44"/>
      <c r="J47" s="44"/>
      <c r="K47" s="44"/>
      <c r="L47" s="44"/>
      <c r="M47" s="44"/>
      <c r="O47" s="17">
        <v>43</v>
      </c>
      <c r="P47" s="44" t="s">
        <v>195</v>
      </c>
      <c r="Q47" s="44"/>
      <c r="R47" s="44"/>
      <c r="S47" s="44"/>
      <c r="T47" s="111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L47" s="17">
        <v>46</v>
      </c>
      <c r="AM47" s="44"/>
      <c r="AN47" s="44" t="s">
        <v>25</v>
      </c>
      <c r="AO47" s="44"/>
      <c r="AP47" s="44"/>
      <c r="AQ47" s="44">
        <v>10</v>
      </c>
      <c r="AR47" s="44">
        <v>15</v>
      </c>
      <c r="AS47" s="44">
        <v>10</v>
      </c>
      <c r="AT47" s="44"/>
      <c r="AU47" s="44">
        <v>14</v>
      </c>
      <c r="AV47" s="44">
        <v>10</v>
      </c>
      <c r="AW47" s="44">
        <v>11</v>
      </c>
      <c r="AX47" s="44"/>
      <c r="AY47" s="44"/>
      <c r="AZ47" s="44">
        <v>5</v>
      </c>
      <c r="BA47" s="36">
        <f t="shared" si="0"/>
        <v>70</v>
      </c>
      <c r="BB47" s="44" t="s">
        <v>284</v>
      </c>
      <c r="BC47" s="44">
        <v>12</v>
      </c>
      <c r="BD47" s="44">
        <v>26</v>
      </c>
      <c r="BE47" s="44">
        <v>24</v>
      </c>
      <c r="BF47" s="44"/>
      <c r="BG47" s="44">
        <v>69</v>
      </c>
      <c r="BH47" s="44" t="s">
        <v>285</v>
      </c>
      <c r="BI47" s="44">
        <v>3.5</v>
      </c>
      <c r="BJ47" s="44" t="s">
        <v>286</v>
      </c>
      <c r="BK47" s="44"/>
      <c r="BL47" s="44"/>
      <c r="BM47" s="44"/>
      <c r="BN47" s="44"/>
      <c r="BO47" s="44" t="s">
        <v>25</v>
      </c>
      <c r="BP47" s="44"/>
      <c r="BQ47" s="44"/>
      <c r="BR47" s="44"/>
      <c r="BS47" s="44"/>
      <c r="BT47" s="44"/>
      <c r="BU47" s="44" t="s">
        <v>25</v>
      </c>
      <c r="BV47" s="44"/>
      <c r="BW47" s="44">
        <v>90</v>
      </c>
      <c r="BX47" s="44">
        <v>10</v>
      </c>
      <c r="BY47" s="44">
        <v>90</v>
      </c>
      <c r="BZ47" s="44">
        <v>0</v>
      </c>
      <c r="CA47" s="44">
        <v>0</v>
      </c>
      <c r="CB47" s="44">
        <v>0</v>
      </c>
      <c r="CC47" s="44">
        <v>0</v>
      </c>
      <c r="CD47" s="41">
        <f t="shared" si="1"/>
        <v>100</v>
      </c>
      <c r="CE47" s="109">
        <v>950</v>
      </c>
      <c r="CF47" s="113">
        <v>4300</v>
      </c>
      <c r="CG47" s="44"/>
      <c r="CH47" s="44" t="s">
        <v>25</v>
      </c>
      <c r="CI47" s="44"/>
      <c r="CJ47" s="44"/>
      <c r="CK47" s="44"/>
      <c r="CL47" s="44" t="s">
        <v>25</v>
      </c>
      <c r="CM47" s="44" t="s">
        <v>287</v>
      </c>
      <c r="CN47" s="44"/>
      <c r="CO47" s="107"/>
      <c r="CP47" s="113"/>
    </row>
    <row r="48" spans="1:94" s="43" customFormat="1" x14ac:dyDescent="0.3">
      <c r="A48" s="119"/>
      <c r="B48" s="15"/>
      <c r="O48" s="17">
        <v>44</v>
      </c>
      <c r="P48" s="36" t="s">
        <v>184</v>
      </c>
      <c r="Q48" s="44" t="s">
        <v>233</v>
      </c>
      <c r="R48" s="44">
        <v>600</v>
      </c>
      <c r="S48" s="110">
        <f t="shared" ref="S48:S49" si="6">T48/50</f>
        <v>700</v>
      </c>
      <c r="T48" s="111">
        <v>35000</v>
      </c>
      <c r="U48" s="44"/>
      <c r="V48" s="44" t="s">
        <v>25</v>
      </c>
      <c r="W48" s="44"/>
      <c r="X48" s="44" t="s">
        <v>25</v>
      </c>
      <c r="Y48" s="44"/>
      <c r="Z48" s="44"/>
      <c r="AA48" s="44"/>
      <c r="AB48" s="44" t="s">
        <v>25</v>
      </c>
      <c r="AC48" s="44">
        <v>2</v>
      </c>
      <c r="AD48" s="44" t="s">
        <v>288</v>
      </c>
      <c r="AE48" s="44" t="s">
        <v>289</v>
      </c>
      <c r="AF48" s="44" t="s">
        <v>290</v>
      </c>
      <c r="AG48" s="44"/>
      <c r="AH48" s="44" t="s">
        <v>25</v>
      </c>
      <c r="AI48" s="44"/>
      <c r="AJ48" s="44">
        <v>1</v>
      </c>
      <c r="CE48" s="51"/>
    </row>
    <row r="49" spans="1:94" s="43" customFormat="1" x14ac:dyDescent="0.3">
      <c r="A49" s="119"/>
      <c r="B49" s="15"/>
      <c r="O49" s="17">
        <v>46</v>
      </c>
      <c r="P49" s="36" t="s">
        <v>184</v>
      </c>
      <c r="Q49" s="44" t="s">
        <v>292</v>
      </c>
      <c r="R49" s="44">
        <v>500</v>
      </c>
      <c r="S49" s="110">
        <f t="shared" si="6"/>
        <v>700</v>
      </c>
      <c r="T49" s="111">
        <v>35000</v>
      </c>
      <c r="U49" s="44"/>
      <c r="V49" s="44" t="s">
        <v>25</v>
      </c>
      <c r="W49" s="44"/>
      <c r="X49" s="44" t="s">
        <v>25</v>
      </c>
      <c r="Y49" s="44"/>
      <c r="Z49" s="44"/>
      <c r="AA49" s="44"/>
      <c r="AB49" s="44" t="s">
        <v>25</v>
      </c>
      <c r="AC49" s="44">
        <v>2</v>
      </c>
      <c r="AD49" s="44" t="s">
        <v>291</v>
      </c>
      <c r="AE49" s="44" t="s">
        <v>293</v>
      </c>
      <c r="AF49" s="44" t="s">
        <v>294</v>
      </c>
      <c r="AG49" s="44"/>
      <c r="AH49" s="44" t="s">
        <v>25</v>
      </c>
      <c r="AI49" s="44"/>
      <c r="AJ49" s="44">
        <v>7</v>
      </c>
      <c r="CE49" s="51"/>
    </row>
    <row r="50" spans="1:94" s="43" customFormat="1" x14ac:dyDescent="0.3">
      <c r="A50" s="119"/>
      <c r="B50" s="15"/>
      <c r="O50" s="119"/>
      <c r="P50" s="37"/>
      <c r="T50" s="154"/>
      <c r="CE50" s="51"/>
    </row>
    <row r="51" spans="1:94" s="119" customFormat="1" x14ac:dyDescent="0.3">
      <c r="C51" s="119" t="s">
        <v>582</v>
      </c>
      <c r="D51" s="119" t="s">
        <v>583</v>
      </c>
      <c r="E51" s="119" t="s">
        <v>584</v>
      </c>
      <c r="I51" s="119" t="s">
        <v>363</v>
      </c>
      <c r="M51" s="119" t="s">
        <v>585</v>
      </c>
      <c r="Q51" s="155" t="s">
        <v>586</v>
      </c>
      <c r="R51" s="155" t="s">
        <v>586</v>
      </c>
      <c r="S51" s="155" t="s">
        <v>590</v>
      </c>
      <c r="T51" s="155" t="s">
        <v>591</v>
      </c>
      <c r="U51" s="119" t="s">
        <v>592</v>
      </c>
      <c r="V51" s="119" t="s">
        <v>593</v>
      </c>
      <c r="W51" s="119" t="s">
        <v>594</v>
      </c>
      <c r="X51" s="119" t="s">
        <v>595</v>
      </c>
      <c r="Y51" s="119" t="s">
        <v>596</v>
      </c>
      <c r="Z51" s="119" t="s">
        <v>597</v>
      </c>
      <c r="AA51" s="119" t="s">
        <v>598</v>
      </c>
      <c r="AB51" s="119" t="s">
        <v>599</v>
      </c>
      <c r="AG51" s="119" t="s">
        <v>600</v>
      </c>
      <c r="AH51" s="119" t="s">
        <v>601</v>
      </c>
      <c r="AI51" s="119" t="s">
        <v>602</v>
      </c>
      <c r="AM51" s="119" t="s">
        <v>603</v>
      </c>
      <c r="AN51" s="119" t="s">
        <v>604</v>
      </c>
      <c r="AO51" s="119" t="s">
        <v>605</v>
      </c>
      <c r="AP51" s="119" t="s">
        <v>606</v>
      </c>
      <c r="AQ51" s="119" t="s">
        <v>607</v>
      </c>
      <c r="AR51" s="119" t="s">
        <v>608</v>
      </c>
      <c r="AS51" s="119" t="s">
        <v>609</v>
      </c>
      <c r="AT51" s="119" t="s">
        <v>610</v>
      </c>
      <c r="AU51" s="119" t="s">
        <v>611</v>
      </c>
      <c r="AV51" s="119" t="s">
        <v>612</v>
      </c>
      <c r="AW51" s="119" t="s">
        <v>613</v>
      </c>
      <c r="AX51" s="119" t="s">
        <v>614</v>
      </c>
      <c r="AY51" s="119" t="s">
        <v>615</v>
      </c>
      <c r="AZ51" s="119" t="s">
        <v>616</v>
      </c>
      <c r="BC51" s="119" t="s">
        <v>618</v>
      </c>
      <c r="BD51" s="119" t="s">
        <v>334</v>
      </c>
      <c r="BE51" s="119" t="s">
        <v>619</v>
      </c>
      <c r="BF51" s="119" t="s">
        <v>620</v>
      </c>
      <c r="BG51" s="119" t="s">
        <v>624</v>
      </c>
      <c r="BI51" s="119" t="s">
        <v>623</v>
      </c>
      <c r="BK51" s="119" t="s">
        <v>622</v>
      </c>
      <c r="BM51" s="119" t="s">
        <v>621</v>
      </c>
      <c r="BO51" s="119" t="s">
        <v>563</v>
      </c>
      <c r="BP51" s="119" t="s">
        <v>564</v>
      </c>
      <c r="BQ51" s="119" t="s">
        <v>625</v>
      </c>
      <c r="BR51" s="119" t="s">
        <v>626</v>
      </c>
      <c r="BS51" s="119" t="s">
        <v>525</v>
      </c>
      <c r="BT51" s="119" t="s">
        <v>627</v>
      </c>
      <c r="BU51" s="119" t="s">
        <v>628</v>
      </c>
      <c r="BX51" s="119" t="s">
        <v>525</v>
      </c>
      <c r="BY51" s="119" t="s">
        <v>525</v>
      </c>
      <c r="BZ51" s="119" t="s">
        <v>525</v>
      </c>
      <c r="CA51" s="119" t="s">
        <v>525</v>
      </c>
      <c r="CB51" s="119" t="s">
        <v>525</v>
      </c>
      <c r="CC51" s="119" t="s">
        <v>525</v>
      </c>
      <c r="CD51" s="119" t="s">
        <v>525</v>
      </c>
      <c r="CE51" s="119" t="s">
        <v>525</v>
      </c>
      <c r="CF51" s="119" t="s">
        <v>525</v>
      </c>
      <c r="CG51" s="119" t="s">
        <v>525</v>
      </c>
      <c r="CH51" s="119" t="s">
        <v>525</v>
      </c>
      <c r="CI51" s="119" t="s">
        <v>525</v>
      </c>
      <c r="CJ51" s="119" t="s">
        <v>629</v>
      </c>
      <c r="CK51" s="119" t="s">
        <v>630</v>
      </c>
      <c r="CL51" s="119" t="s">
        <v>631</v>
      </c>
      <c r="CM51" s="156" t="s">
        <v>632</v>
      </c>
      <c r="CN51" s="119" t="s">
        <v>530</v>
      </c>
      <c r="CO51" s="119" t="s">
        <v>530</v>
      </c>
      <c r="CP51" s="119" t="s">
        <v>530</v>
      </c>
    </row>
    <row r="52" spans="1:94" s="43" customFormat="1" x14ac:dyDescent="0.3">
      <c r="B52" s="124" t="s">
        <v>512</v>
      </c>
      <c r="C52" s="102">
        <v>22</v>
      </c>
      <c r="D52" s="102">
        <v>15</v>
      </c>
      <c r="E52" s="102">
        <v>13</v>
      </c>
      <c r="F52" s="102">
        <v>0</v>
      </c>
      <c r="G52" s="102">
        <v>0</v>
      </c>
      <c r="H52" s="102">
        <v>0</v>
      </c>
      <c r="I52" s="102">
        <v>2</v>
      </c>
      <c r="J52" s="102">
        <v>0</v>
      </c>
      <c r="K52" s="102">
        <v>0</v>
      </c>
      <c r="L52" s="102">
        <v>0</v>
      </c>
      <c r="M52" s="102">
        <v>1</v>
      </c>
      <c r="O52" s="102">
        <v>46</v>
      </c>
      <c r="P52" s="102">
        <v>22</v>
      </c>
      <c r="Q52" s="102" t="s">
        <v>765</v>
      </c>
      <c r="R52" s="102">
        <f>SUBTOTAL(9, R4:R49)</f>
        <v>13535</v>
      </c>
      <c r="S52" s="123">
        <f>AVERAGE(S4:S49)</f>
        <v>745.4545454545455</v>
      </c>
      <c r="T52" s="104" t="s">
        <v>526</v>
      </c>
      <c r="U52" s="102">
        <v>8</v>
      </c>
      <c r="V52" s="102">
        <v>14</v>
      </c>
      <c r="W52" s="102">
        <v>8</v>
      </c>
      <c r="X52" s="102">
        <v>14</v>
      </c>
      <c r="Y52" s="102">
        <v>2</v>
      </c>
      <c r="Z52" s="102">
        <v>1</v>
      </c>
      <c r="AA52" s="102">
        <v>2</v>
      </c>
      <c r="AB52" s="102">
        <v>19</v>
      </c>
      <c r="AC52" s="102">
        <f>SUBTOTAL(9,AC4:AC49)</f>
        <v>30</v>
      </c>
      <c r="AD52" s="102" t="s">
        <v>291</v>
      </c>
      <c r="AE52" s="102" t="s">
        <v>527</v>
      </c>
      <c r="AF52" s="102" t="s">
        <v>527</v>
      </c>
      <c r="AG52" s="102">
        <v>2</v>
      </c>
      <c r="AH52" s="102">
        <v>19</v>
      </c>
      <c r="AI52" s="102">
        <v>1</v>
      </c>
      <c r="AJ52" s="102" t="s">
        <v>529</v>
      </c>
      <c r="AL52" s="102">
        <v>22</v>
      </c>
      <c r="AM52" s="102">
        <v>7</v>
      </c>
      <c r="AN52" s="102">
        <v>9</v>
      </c>
      <c r="AO52" s="102">
        <v>2</v>
      </c>
      <c r="AP52" s="102">
        <v>2</v>
      </c>
      <c r="AQ52" s="102">
        <f>SUBTOTAL(9, AQ4:AQ40)</f>
        <v>66</v>
      </c>
      <c r="AR52" s="102">
        <f t="shared" ref="AR52:AZ52" si="7">SUBTOTAL(9, AR4:AR40)</f>
        <v>76</v>
      </c>
      <c r="AS52" s="102">
        <f t="shared" si="7"/>
        <v>93</v>
      </c>
      <c r="AT52" s="102">
        <f t="shared" si="7"/>
        <v>79</v>
      </c>
      <c r="AU52" s="102">
        <f t="shared" si="7"/>
        <v>316</v>
      </c>
      <c r="AV52" s="102">
        <f t="shared" si="7"/>
        <v>24</v>
      </c>
      <c r="AW52" s="102">
        <f t="shared" si="7"/>
        <v>3</v>
      </c>
      <c r="AX52" s="102">
        <f t="shared" si="7"/>
        <v>18</v>
      </c>
      <c r="AY52" s="102">
        <f t="shared" si="7"/>
        <v>1</v>
      </c>
      <c r="AZ52" s="102">
        <f t="shared" si="7"/>
        <v>16</v>
      </c>
      <c r="BA52" s="102">
        <f>SUBTOTAL(9, BA4:BA40)</f>
        <v>676</v>
      </c>
      <c r="BB52" s="102" t="s">
        <v>525</v>
      </c>
      <c r="BC52" s="102">
        <f>SUBTOTAL(9,BC4:BC40)</f>
        <v>177</v>
      </c>
      <c r="BD52" s="102">
        <f t="shared" ref="BD52:BG52" si="8">SUBTOTAL(9,BD4:BD40)</f>
        <v>262</v>
      </c>
      <c r="BE52" s="102">
        <f t="shared" si="8"/>
        <v>109</v>
      </c>
      <c r="BF52" s="102">
        <f>676-BE52-BD52-BC52</f>
        <v>128</v>
      </c>
      <c r="BG52" s="102">
        <f t="shared" si="8"/>
        <v>257</v>
      </c>
      <c r="BH52" s="102" t="s">
        <v>525</v>
      </c>
      <c r="BI52" s="102">
        <f>SUBTOTAL(9, BI4:BI40)</f>
        <v>212.4</v>
      </c>
      <c r="BJ52" s="102" t="s">
        <v>525</v>
      </c>
      <c r="BK52" s="102">
        <f>SUBTOTAL(9,BK4:BK40)</f>
        <v>91</v>
      </c>
      <c r="BL52" s="102" t="s">
        <v>525</v>
      </c>
      <c r="BM52" s="102">
        <v>0</v>
      </c>
      <c r="BN52" s="102">
        <v>0</v>
      </c>
      <c r="BO52" s="102">
        <v>8</v>
      </c>
      <c r="BP52" s="102">
        <v>12</v>
      </c>
      <c r="BQ52" s="102">
        <v>1</v>
      </c>
      <c r="BR52" s="102">
        <v>1</v>
      </c>
      <c r="BS52" s="102">
        <v>0</v>
      </c>
      <c r="BT52" s="102">
        <v>17</v>
      </c>
      <c r="BU52" s="102">
        <v>3</v>
      </c>
      <c r="BV52" s="102">
        <v>0</v>
      </c>
      <c r="BW52" s="102">
        <f>SUBTOTAL(9,BW4:BW40)</f>
        <v>3393</v>
      </c>
      <c r="BX52" s="102" t="s">
        <v>534</v>
      </c>
      <c r="BY52" s="102" t="s">
        <v>543</v>
      </c>
      <c r="BZ52" s="102" t="s">
        <v>536</v>
      </c>
      <c r="CA52" s="102" t="s">
        <v>535</v>
      </c>
      <c r="CB52" s="102" t="s">
        <v>544</v>
      </c>
      <c r="CC52" s="102" t="s">
        <v>535</v>
      </c>
      <c r="CD52" s="102" t="s">
        <v>537</v>
      </c>
      <c r="CE52" s="104" t="s">
        <v>545</v>
      </c>
      <c r="CF52" s="102" t="s">
        <v>546</v>
      </c>
      <c r="CG52" s="102">
        <v>0</v>
      </c>
      <c r="CH52" s="102">
        <v>20</v>
      </c>
      <c r="CI52" s="102">
        <v>0</v>
      </c>
      <c r="CJ52" s="102">
        <v>1</v>
      </c>
      <c r="CK52" s="102">
        <v>7</v>
      </c>
      <c r="CL52" s="102">
        <v>6</v>
      </c>
      <c r="CM52" s="102">
        <v>8</v>
      </c>
      <c r="CN52" s="102">
        <v>24</v>
      </c>
      <c r="CO52" s="102" t="s">
        <v>541</v>
      </c>
      <c r="CP52" s="123">
        <v>72000</v>
      </c>
    </row>
    <row r="53" spans="1:94" s="43" customFormat="1" x14ac:dyDescent="0.3">
      <c r="B53" s="125" t="s">
        <v>495</v>
      </c>
      <c r="C53" s="100">
        <f>COUNTIF(C2:C47, "x")</f>
        <v>30</v>
      </c>
      <c r="D53" s="100">
        <f t="shared" ref="D53:L53" si="9">COUNTIF(D2:D47, "x")</f>
        <v>33</v>
      </c>
      <c r="E53" s="100">
        <f t="shared" si="9"/>
        <v>28</v>
      </c>
      <c r="F53" s="100">
        <f t="shared" si="9"/>
        <v>0</v>
      </c>
      <c r="G53" s="100">
        <f t="shared" si="9"/>
        <v>2</v>
      </c>
      <c r="H53" s="100">
        <f>COUNTIF(H2:H47, "x")</f>
        <v>0</v>
      </c>
      <c r="I53" s="100">
        <f t="shared" si="9"/>
        <v>3</v>
      </c>
      <c r="J53" s="100">
        <f t="shared" si="9"/>
        <v>0</v>
      </c>
      <c r="K53" s="100">
        <f t="shared" si="9"/>
        <v>1</v>
      </c>
      <c r="L53" s="100">
        <f t="shared" si="9"/>
        <v>1</v>
      </c>
      <c r="M53" s="100" t="s">
        <v>517</v>
      </c>
      <c r="O53" s="100">
        <v>46</v>
      </c>
      <c r="P53" s="100">
        <v>46</v>
      </c>
      <c r="Q53" s="100" t="s">
        <v>525</v>
      </c>
      <c r="R53" s="100">
        <f>SUM(R3:R49)</f>
        <v>13845</v>
      </c>
      <c r="S53" s="100" t="s">
        <v>588</v>
      </c>
      <c r="T53" s="101" t="s">
        <v>526</v>
      </c>
      <c r="U53" s="100">
        <f>COUNTIF((U2:U49), "x")</f>
        <v>11</v>
      </c>
      <c r="V53" s="100">
        <f t="shared" ref="V53:AB53" si="10">COUNTIF((V2:V49), "x")</f>
        <v>15</v>
      </c>
      <c r="W53" s="100">
        <f t="shared" si="10"/>
        <v>9</v>
      </c>
      <c r="X53" s="100">
        <f t="shared" si="10"/>
        <v>15</v>
      </c>
      <c r="Y53" s="100">
        <f>COUNTIF((Y2:Y49), "x")</f>
        <v>2</v>
      </c>
      <c r="Z53" s="100">
        <f t="shared" si="10"/>
        <v>2</v>
      </c>
      <c r="AA53" s="100">
        <f t="shared" si="10"/>
        <v>2</v>
      </c>
      <c r="AB53" s="100">
        <f t="shared" si="10"/>
        <v>20</v>
      </c>
      <c r="AC53" s="100">
        <f>SUM(AC2:AC49)</f>
        <v>34</v>
      </c>
      <c r="AD53" s="100" t="str">
        <f>AD49</f>
        <v>parda - amarilla</v>
      </c>
      <c r="AE53" s="100" t="s">
        <v>527</v>
      </c>
      <c r="AF53" s="100" t="s">
        <v>527</v>
      </c>
      <c r="AG53" s="100">
        <f>COUNTIF((AG2:AG49), "x")</f>
        <v>3</v>
      </c>
      <c r="AH53" s="100">
        <f t="shared" ref="AH53:AI53" si="11">COUNTIF((AH2:AH49), "x")</f>
        <v>20</v>
      </c>
      <c r="AI53" s="100">
        <f t="shared" si="11"/>
        <v>1</v>
      </c>
      <c r="AJ53" s="100" t="s">
        <v>529</v>
      </c>
      <c r="AL53" s="100">
        <v>46</v>
      </c>
      <c r="AM53" s="100">
        <f>COUNTIF(AM2:AM47, "x")</f>
        <v>15</v>
      </c>
      <c r="AN53" s="100">
        <f>COUNTIF(AN2:AN47, "x")</f>
        <v>26</v>
      </c>
      <c r="AO53" s="100">
        <f>COUNTIF(AO2:AO47, "x")</f>
        <v>6</v>
      </c>
      <c r="AP53" s="100">
        <f>COUNTIF(AP2:AP47, "x")</f>
        <v>3</v>
      </c>
      <c r="AQ53" s="100">
        <f t="shared" ref="AQ53:AZ53" si="12">SUM(AQ2:AQ47)</f>
        <v>214</v>
      </c>
      <c r="AR53" s="100">
        <f t="shared" si="12"/>
        <v>190</v>
      </c>
      <c r="AS53" s="100">
        <f t="shared" si="12"/>
        <v>215</v>
      </c>
      <c r="AT53" s="100">
        <f t="shared" si="12"/>
        <v>125</v>
      </c>
      <c r="AU53" s="100">
        <f t="shared" si="12"/>
        <v>583</v>
      </c>
      <c r="AV53" s="100">
        <f t="shared" si="12"/>
        <v>54</v>
      </c>
      <c r="AW53" s="100">
        <f t="shared" si="12"/>
        <v>45</v>
      </c>
      <c r="AX53" s="100">
        <f t="shared" si="12"/>
        <v>35</v>
      </c>
      <c r="AY53" s="100">
        <f t="shared" si="12"/>
        <v>2</v>
      </c>
      <c r="AZ53" s="100">
        <f t="shared" si="12"/>
        <v>57</v>
      </c>
      <c r="BA53" s="100">
        <v>1463</v>
      </c>
      <c r="BB53" s="100" t="s">
        <v>530</v>
      </c>
      <c r="BC53" s="100">
        <f>SUM(BC2:BC47)</f>
        <v>307</v>
      </c>
      <c r="BD53" s="100">
        <f t="shared" ref="BD53:BG53" si="13">SUM(BD2:BD47)</f>
        <v>429</v>
      </c>
      <c r="BE53" s="100">
        <f t="shared" si="13"/>
        <v>257</v>
      </c>
      <c r="BF53" s="100">
        <f>1463-BE53-BD53-BC53</f>
        <v>470</v>
      </c>
      <c r="BG53" s="100">
        <f t="shared" si="13"/>
        <v>704</v>
      </c>
      <c r="BH53" s="100" t="s">
        <v>531</v>
      </c>
      <c r="BI53" s="100">
        <f>SUM(BI3:BI47)</f>
        <v>232.4</v>
      </c>
      <c r="BJ53" s="100" t="s">
        <v>525</v>
      </c>
      <c r="BK53" s="100">
        <f>SUM(BK3:BK47)</f>
        <v>204</v>
      </c>
      <c r="BL53" s="100" t="s">
        <v>525</v>
      </c>
      <c r="BM53" s="100">
        <f>SUM(BM2:BM47)</f>
        <v>0</v>
      </c>
      <c r="BN53" s="100">
        <f>SUM(BN2:BN47)</f>
        <v>0</v>
      </c>
      <c r="BO53" s="100">
        <f>COUNTIF((BO2:BO47), "x")</f>
        <v>17</v>
      </c>
      <c r="BP53" s="100">
        <f>COUNTIF((BP2:BP47), "x")</f>
        <v>25</v>
      </c>
      <c r="BQ53" s="100">
        <f>COUNTIF(BQ2:BQ47,"x")</f>
        <v>2</v>
      </c>
      <c r="BR53" s="100">
        <f t="shared" ref="BR53:BT53" si="14">COUNTIF(BR2:BR47,"x")</f>
        <v>1</v>
      </c>
      <c r="BS53" s="100">
        <f t="shared" si="14"/>
        <v>0</v>
      </c>
      <c r="BT53" s="100">
        <f t="shared" si="14"/>
        <v>39</v>
      </c>
      <c r="BU53" s="100">
        <f>COUNTIF(BU2:BU47,"x")</f>
        <v>5</v>
      </c>
      <c r="BV53" s="100">
        <f>COUNTIF(BV2:BV47,"x")</f>
        <v>0</v>
      </c>
      <c r="BW53" s="100">
        <f>SUM(BW2:BW47)</f>
        <v>6409</v>
      </c>
      <c r="BX53" s="100" t="s">
        <v>542</v>
      </c>
      <c r="BY53" s="100" t="s">
        <v>532</v>
      </c>
      <c r="BZ53" s="100" t="s">
        <v>534</v>
      </c>
      <c r="CA53" s="100" t="s">
        <v>535</v>
      </c>
      <c r="CB53" s="100" t="s">
        <v>536</v>
      </c>
      <c r="CC53" s="100" t="s">
        <v>535</v>
      </c>
      <c r="CD53" s="100" t="s">
        <v>537</v>
      </c>
      <c r="CE53" s="101" t="s">
        <v>539</v>
      </c>
      <c r="CF53" s="100" t="s">
        <v>538</v>
      </c>
      <c r="CG53" s="100">
        <f>COUNTIF((CG2:CG47), "x")</f>
        <v>0</v>
      </c>
      <c r="CH53" s="100">
        <f t="shared" ref="CH53:CL53" si="15">COUNTIF((CH2:CH47), "x")</f>
        <v>25</v>
      </c>
      <c r="CI53" s="100">
        <f t="shared" si="15"/>
        <v>0</v>
      </c>
      <c r="CJ53" s="100">
        <f t="shared" si="15"/>
        <v>5</v>
      </c>
      <c r="CK53" s="100">
        <f>COUNTIF((CK2:CK47), "x")</f>
        <v>14</v>
      </c>
      <c r="CL53" s="100">
        <f t="shared" si="15"/>
        <v>16</v>
      </c>
      <c r="CM53" s="100">
        <f>COUNTA(CM3:CM47)</f>
        <v>18</v>
      </c>
      <c r="CN53" s="100">
        <f>SUM(CN2:CN47)</f>
        <v>24</v>
      </c>
      <c r="CO53" s="100" t="s">
        <v>541</v>
      </c>
      <c r="CP53" s="122">
        <v>72000</v>
      </c>
    </row>
    <row r="54" spans="1:94" s="37" customFormat="1" x14ac:dyDescent="0.3">
      <c r="B54" s="131" t="s">
        <v>513</v>
      </c>
      <c r="C54" s="130">
        <f>C52/53</f>
        <v>0.41509433962264153</v>
      </c>
      <c r="D54" s="130">
        <f t="shared" ref="D54:M54" si="16">D52/53</f>
        <v>0.28301886792452829</v>
      </c>
      <c r="E54" s="130">
        <f t="shared" si="16"/>
        <v>0.24528301886792453</v>
      </c>
      <c r="F54" s="130">
        <f t="shared" si="16"/>
        <v>0</v>
      </c>
      <c r="G54" s="130">
        <f t="shared" si="16"/>
        <v>0</v>
      </c>
      <c r="H54" s="130">
        <f t="shared" si="16"/>
        <v>0</v>
      </c>
      <c r="I54" s="130">
        <f t="shared" si="16"/>
        <v>3.7735849056603772E-2</v>
      </c>
      <c r="J54" s="130">
        <f t="shared" si="16"/>
        <v>0</v>
      </c>
      <c r="K54" s="130">
        <f t="shared" si="16"/>
        <v>0</v>
      </c>
      <c r="L54" s="130">
        <f t="shared" si="16"/>
        <v>0</v>
      </c>
      <c r="M54" s="130">
        <f t="shared" si="16"/>
        <v>1.8867924528301886E-2</v>
      </c>
      <c r="O54" s="129">
        <v>46</v>
      </c>
      <c r="P54" s="130">
        <f>P52/P53</f>
        <v>0.47826086956521741</v>
      </c>
      <c r="Q54" s="129" t="s">
        <v>525</v>
      </c>
      <c r="R54" s="130">
        <f>R52/R53</f>
        <v>0.97760924521487902</v>
      </c>
      <c r="S54" s="130" t="s">
        <v>588</v>
      </c>
      <c r="T54" s="129" t="s">
        <v>526</v>
      </c>
      <c r="U54" s="130">
        <f>U52/22</f>
        <v>0.36363636363636365</v>
      </c>
      <c r="V54" s="130">
        <f>V52/22</f>
        <v>0.63636363636363635</v>
      </c>
      <c r="W54" s="130">
        <f>W52/22</f>
        <v>0.36363636363636365</v>
      </c>
      <c r="X54" s="130">
        <f t="shared" ref="X54" si="17">X52/22</f>
        <v>0.63636363636363635</v>
      </c>
      <c r="Y54" s="130">
        <f>Y52/24</f>
        <v>8.3333333333333329E-2</v>
      </c>
      <c r="Z54" s="130">
        <f t="shared" ref="Z54:AB54" si="18">Z52/24</f>
        <v>4.1666666666666664E-2</v>
      </c>
      <c r="AA54" s="130">
        <f t="shared" si="18"/>
        <v>8.3333333333333329E-2</v>
      </c>
      <c r="AB54" s="130">
        <f t="shared" si="18"/>
        <v>0.79166666666666663</v>
      </c>
      <c r="AC54" s="130">
        <f>AC52/AC53</f>
        <v>0.88235294117647056</v>
      </c>
      <c r="AD54" s="129" t="s">
        <v>288</v>
      </c>
      <c r="AE54" s="129" t="s">
        <v>527</v>
      </c>
      <c r="AF54" s="129" t="s">
        <v>527</v>
      </c>
      <c r="AG54" s="130">
        <f>AG52/22</f>
        <v>9.0909090909090912E-2</v>
      </c>
      <c r="AH54" s="130">
        <f t="shared" ref="AH54:AI54" si="19">AH52/22</f>
        <v>0.86363636363636365</v>
      </c>
      <c r="AI54" s="130">
        <f t="shared" si="19"/>
        <v>4.5454545454545456E-2</v>
      </c>
      <c r="AJ54" s="129" t="s">
        <v>529</v>
      </c>
      <c r="AL54" s="130">
        <f>AL52/AL53</f>
        <v>0.47826086956521741</v>
      </c>
      <c r="AM54" s="130">
        <f>AM52/20</f>
        <v>0.35</v>
      </c>
      <c r="AN54" s="130">
        <f t="shared" ref="AN54:AP54" si="20">AN52/20</f>
        <v>0.45</v>
      </c>
      <c r="AO54" s="130">
        <f t="shared" si="20"/>
        <v>0.1</v>
      </c>
      <c r="AP54" s="130">
        <f t="shared" si="20"/>
        <v>0.1</v>
      </c>
      <c r="AQ54" s="130">
        <f>AQ52/676</f>
        <v>9.7633136094674555E-2</v>
      </c>
      <c r="AR54" s="130">
        <f t="shared" ref="AR54:AY54" si="21">AR52/676</f>
        <v>0.11242603550295859</v>
      </c>
      <c r="AS54" s="130">
        <f t="shared" si="21"/>
        <v>0.13757396449704143</v>
      </c>
      <c r="AT54" s="130">
        <f t="shared" si="21"/>
        <v>0.11686390532544379</v>
      </c>
      <c r="AU54" s="130">
        <f t="shared" si="21"/>
        <v>0.46745562130177515</v>
      </c>
      <c r="AV54" s="130">
        <f t="shared" si="21"/>
        <v>3.5502958579881658E-2</v>
      </c>
      <c r="AW54" s="130">
        <f>AW52/676</f>
        <v>4.4378698224852072E-3</v>
      </c>
      <c r="AX54" s="130">
        <f t="shared" si="21"/>
        <v>2.6627218934911243E-2</v>
      </c>
      <c r="AY54" s="130">
        <f t="shared" si="21"/>
        <v>1.4792899408284023E-3</v>
      </c>
      <c r="AZ54" s="130">
        <f>AZ52/AZ53</f>
        <v>0.2807017543859649</v>
      </c>
      <c r="BA54" s="130">
        <f>BA52/BA53</f>
        <v>0.46206425153793573</v>
      </c>
      <c r="BB54" s="129" t="s">
        <v>525</v>
      </c>
      <c r="BC54" s="130">
        <f>BC52/676</f>
        <v>0.26183431952662722</v>
      </c>
      <c r="BD54" s="130">
        <f t="shared" ref="BD54:BF54" si="22">BD52/676</f>
        <v>0.3875739644970414</v>
      </c>
      <c r="BE54" s="130">
        <f t="shared" si="22"/>
        <v>0.16124260355029585</v>
      </c>
      <c r="BF54" s="130">
        <f t="shared" si="22"/>
        <v>0.1893491124260355</v>
      </c>
      <c r="BG54" s="130">
        <f>BG52/560.4</f>
        <v>0.45860099928622416</v>
      </c>
      <c r="BH54" s="130"/>
      <c r="BI54" s="130">
        <f t="shared" ref="BI54:BN54" si="23">BI52/560.4</f>
        <v>0.37901498929336191</v>
      </c>
      <c r="BJ54" s="130"/>
      <c r="BK54" s="130">
        <f t="shared" si="23"/>
        <v>0.162384011420414</v>
      </c>
      <c r="BL54" s="130"/>
      <c r="BM54" s="130">
        <f t="shared" si="23"/>
        <v>0</v>
      </c>
      <c r="BN54" s="130">
        <f t="shared" si="23"/>
        <v>0</v>
      </c>
      <c r="BO54" s="130">
        <f>BO52/20</f>
        <v>0.4</v>
      </c>
      <c r="BP54" s="130">
        <f>BP52/20</f>
        <v>0.6</v>
      </c>
      <c r="BQ54" s="130">
        <f>BQ52/22</f>
        <v>4.5454545454545456E-2</v>
      </c>
      <c r="BR54" s="130">
        <f t="shared" ref="BR54:BV54" si="24">BR52/22</f>
        <v>4.5454545454545456E-2</v>
      </c>
      <c r="BS54" s="130">
        <f t="shared" si="24"/>
        <v>0</v>
      </c>
      <c r="BT54" s="130">
        <f t="shared" si="24"/>
        <v>0.77272727272727271</v>
      </c>
      <c r="BU54" s="130">
        <f t="shared" si="24"/>
        <v>0.13636363636363635</v>
      </c>
      <c r="BV54" s="130">
        <f t="shared" si="24"/>
        <v>0</v>
      </c>
      <c r="BW54" s="130">
        <f>BW52/BW53</f>
        <v>0.52941176470588236</v>
      </c>
      <c r="BX54" s="129" t="str">
        <f>BX52</f>
        <v>Promedio (2%)</v>
      </c>
      <c r="BY54" s="129" t="str">
        <f t="shared" ref="BY54:CF54" si="25">BY52</f>
        <v>Promedio (94%)</v>
      </c>
      <c r="BZ54" s="129" t="str">
        <f t="shared" si="25"/>
        <v>Promedio (1%)</v>
      </c>
      <c r="CA54" s="129" t="str">
        <f t="shared" si="25"/>
        <v>Promedio (0%)</v>
      </c>
      <c r="CB54" s="129" t="str">
        <f t="shared" si="25"/>
        <v>Promedio (3%)</v>
      </c>
      <c r="CC54" s="129" t="str">
        <f t="shared" si="25"/>
        <v>Promedio (0%)</v>
      </c>
      <c r="CD54" s="129" t="str">
        <f t="shared" si="25"/>
        <v>Promedio (100%)</v>
      </c>
      <c r="CE54" s="129" t="str">
        <f t="shared" si="25"/>
        <v>PROMEDIO ($992)</v>
      </c>
      <c r="CF54" s="129" t="str">
        <f t="shared" si="25"/>
        <v>PROMEDIO ($ 4530)</v>
      </c>
      <c r="CG54" s="130">
        <f>CG52/20</f>
        <v>0</v>
      </c>
      <c r="CH54" s="130">
        <f>CH52/20</f>
        <v>1</v>
      </c>
      <c r="CI54" s="130">
        <f>CI52/20</f>
        <v>0</v>
      </c>
      <c r="CJ54" s="130">
        <f>CJ52/22</f>
        <v>4.5454545454545456E-2</v>
      </c>
      <c r="CK54" s="130">
        <f t="shared" ref="CK54:CM54" si="26">CK52/22</f>
        <v>0.31818181818181818</v>
      </c>
      <c r="CL54" s="130">
        <f t="shared" si="26"/>
        <v>0.27272727272727271</v>
      </c>
      <c r="CM54" s="130">
        <f t="shared" si="26"/>
        <v>0.36363636363636365</v>
      </c>
      <c r="CN54" s="130">
        <f t="shared" ref="CN54" si="27">CN52/46</f>
        <v>0.52173913043478259</v>
      </c>
      <c r="CO54" s="129" t="str">
        <f>CO52</f>
        <v>PROMEDIO ($ 3000)</v>
      </c>
      <c r="CP54" s="132">
        <f>CP52</f>
        <v>72000</v>
      </c>
    </row>
    <row r="55" spans="1:94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AC55" s="4" t="s">
        <v>554</v>
      </c>
      <c r="AD55" s="4" t="s">
        <v>554</v>
      </c>
      <c r="AE55" s="4" t="s">
        <v>554</v>
      </c>
      <c r="AF55" s="4" t="s">
        <v>554</v>
      </c>
    </row>
    <row r="56" spans="1:94" x14ac:dyDescent="0.3">
      <c r="Q56"/>
      <c r="R56"/>
      <c r="S56"/>
      <c r="T56"/>
      <c r="BG56" s="126"/>
    </row>
    <row r="57" spans="1:94" x14ac:dyDescent="0.3">
      <c r="Q57"/>
      <c r="R57"/>
      <c r="S57"/>
      <c r="T57"/>
    </row>
    <row r="58" spans="1:94" x14ac:dyDescent="0.3">
      <c r="P58" s="15"/>
      <c r="Q58"/>
      <c r="R58"/>
      <c r="S58"/>
      <c r="T58"/>
    </row>
    <row r="59" spans="1:94" x14ac:dyDescent="0.3">
      <c r="P59" s="15"/>
      <c r="Q59"/>
      <c r="R59"/>
      <c r="S59"/>
      <c r="T59"/>
    </row>
    <row r="60" spans="1:94" x14ac:dyDescent="0.3">
      <c r="P60" s="15"/>
      <c r="Q60"/>
      <c r="R60"/>
      <c r="S60"/>
      <c r="T60"/>
    </row>
    <row r="61" spans="1:94" x14ac:dyDescent="0.3">
      <c r="P61" s="15"/>
      <c r="Q61"/>
      <c r="R61"/>
      <c r="S61"/>
      <c r="T61"/>
    </row>
    <row r="62" spans="1:94" x14ac:dyDescent="0.3">
      <c r="P62" s="15"/>
      <c r="Q62"/>
      <c r="R62"/>
      <c r="S62"/>
      <c r="T62"/>
    </row>
    <row r="63" spans="1:94" x14ac:dyDescent="0.3">
      <c r="P63" s="15"/>
      <c r="Q63"/>
      <c r="R63"/>
      <c r="S63"/>
      <c r="T63"/>
    </row>
    <row r="64" spans="1:94" x14ac:dyDescent="0.3">
      <c r="P64" s="15"/>
      <c r="Q64"/>
      <c r="R64"/>
      <c r="S64"/>
      <c r="T64"/>
    </row>
    <row r="65" spans="16:20" x14ac:dyDescent="0.3">
      <c r="P65" s="15"/>
      <c r="Q65"/>
      <c r="R65"/>
      <c r="S65"/>
      <c r="T65"/>
    </row>
    <row r="66" spans="16:20" x14ac:dyDescent="0.3">
      <c r="P66" s="63"/>
      <c r="Q66"/>
      <c r="R66"/>
      <c r="S66"/>
      <c r="T66"/>
    </row>
    <row r="67" spans="16:20" x14ac:dyDescent="0.3">
      <c r="P67" s="15"/>
      <c r="Q67"/>
      <c r="R67"/>
      <c r="S67"/>
      <c r="T67"/>
    </row>
    <row r="68" spans="16:20" x14ac:dyDescent="0.3">
      <c r="P68" s="15"/>
      <c r="Q68"/>
      <c r="R68"/>
      <c r="S68"/>
      <c r="T68"/>
    </row>
    <row r="69" spans="16:20" x14ac:dyDescent="0.3">
      <c r="P69" s="15"/>
      <c r="Q69"/>
      <c r="R69"/>
      <c r="S69"/>
      <c r="T69"/>
    </row>
    <row r="70" spans="16:20" x14ac:dyDescent="0.3">
      <c r="P70" s="15"/>
      <c r="Q70"/>
      <c r="R70"/>
      <c r="S70"/>
      <c r="T70"/>
    </row>
    <row r="71" spans="16:20" x14ac:dyDescent="0.3">
      <c r="P71" s="15"/>
      <c r="Q71"/>
      <c r="R71"/>
      <c r="S71"/>
      <c r="T71"/>
    </row>
    <row r="72" spans="16:20" x14ac:dyDescent="0.3">
      <c r="P72" s="15"/>
      <c r="Q72"/>
      <c r="R72"/>
      <c r="S72"/>
      <c r="T72"/>
    </row>
    <row r="73" spans="16:20" x14ac:dyDescent="0.3">
      <c r="P73" s="15"/>
      <c r="Q73"/>
      <c r="R73"/>
      <c r="S73"/>
      <c r="T73"/>
    </row>
    <row r="74" spans="16:20" x14ac:dyDescent="0.3">
      <c r="P74" s="15"/>
    </row>
    <row r="75" spans="16:20" x14ac:dyDescent="0.3">
      <c r="P75" s="15"/>
    </row>
    <row r="76" spans="16:20" x14ac:dyDescent="0.3">
      <c r="P76" s="15"/>
    </row>
    <row r="77" spans="16:20" x14ac:dyDescent="0.3">
      <c r="P77" s="15"/>
    </row>
    <row r="78" spans="16:20" x14ac:dyDescent="0.3">
      <c r="P78" s="15"/>
    </row>
    <row r="79" spans="16:20" x14ac:dyDescent="0.3">
      <c r="P79" s="15"/>
    </row>
  </sheetData>
  <autoFilter ref="A1:CP47" xr:uid="{4516FEE3-EACB-4C0B-A7FB-F656B9137AD3}">
    <filterColumn colId="15">
      <filters>
        <filter val="Papa"/>
      </filters>
    </filterColumn>
  </autoFilter>
  <mergeCells count="3">
    <mergeCell ref="O18:O19"/>
    <mergeCell ref="O24:O25"/>
    <mergeCell ref="O33:O34"/>
  </mergeCells>
  <phoneticPr fontId="8" type="noConversion"/>
  <pageMargins left="0.7" right="0.7" top="0.75" bottom="0.75" header="0.3" footer="0.3"/>
  <pageSetup paperSize="9" orientation="portrait" r:id="rId1"/>
  <ignoredErrors>
    <ignoredError sqref="BA1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45D34-BF43-472B-8DCC-60D9F31125DA}">
  <sheetPr filterMode="1"/>
  <dimension ref="A1:AO105"/>
  <sheetViews>
    <sheetView zoomScale="80" zoomScaleNormal="80" workbookViewId="0">
      <pane xSplit="2" ySplit="1" topLeftCell="C27" activePane="bottomRight" state="frozen"/>
      <selection pane="topRight" activeCell="C1" sqref="C1"/>
      <selection pane="bottomLeft" activeCell="A2" sqref="A2"/>
      <selection pane="bottomRight" activeCell="T64" sqref="T64"/>
    </sheetView>
  </sheetViews>
  <sheetFormatPr baseColWidth="10" defaultColWidth="28.77734375" defaultRowHeight="14.4" x14ac:dyDescent="0.3"/>
  <cols>
    <col min="1" max="1" width="12.109375" customWidth="1"/>
    <col min="2" max="2" width="36.33203125" bestFit="1" customWidth="1"/>
    <col min="17" max="17" width="31.33203125" bestFit="1" customWidth="1"/>
  </cols>
  <sheetData>
    <row r="1" spans="1:29" s="34" customFormat="1" ht="52.8" customHeight="1" x14ac:dyDescent="0.3">
      <c r="A1" s="5" t="s">
        <v>0</v>
      </c>
      <c r="B1" s="5" t="s">
        <v>1</v>
      </c>
      <c r="C1" s="26" t="s">
        <v>295</v>
      </c>
      <c r="D1" s="26" t="s">
        <v>296</v>
      </c>
      <c r="E1" s="26" t="s">
        <v>297</v>
      </c>
      <c r="F1" s="70" t="s">
        <v>298</v>
      </c>
      <c r="G1" s="70" t="s">
        <v>299</v>
      </c>
      <c r="H1" s="70" t="s">
        <v>300</v>
      </c>
      <c r="I1" s="70" t="s">
        <v>301</v>
      </c>
      <c r="J1" s="54" t="s">
        <v>302</v>
      </c>
      <c r="K1" s="54" t="s">
        <v>303</v>
      </c>
      <c r="L1" s="54" t="s">
        <v>304</v>
      </c>
      <c r="M1" s="54" t="s">
        <v>305</v>
      </c>
      <c r="N1" s="54" t="s">
        <v>306</v>
      </c>
      <c r="O1" s="54" t="s">
        <v>307</v>
      </c>
      <c r="P1" s="54" t="s">
        <v>308</v>
      </c>
      <c r="Q1" s="54" t="s">
        <v>309</v>
      </c>
      <c r="R1" s="54" t="s">
        <v>310</v>
      </c>
      <c r="S1" s="53" t="s">
        <v>311</v>
      </c>
      <c r="T1" s="53" t="s">
        <v>312</v>
      </c>
      <c r="U1" s="70" t="s">
        <v>313</v>
      </c>
      <c r="V1" s="70" t="s">
        <v>314</v>
      </c>
      <c r="W1" s="70" t="s">
        <v>315</v>
      </c>
      <c r="X1" s="6" t="s">
        <v>316</v>
      </c>
      <c r="Y1" s="6" t="s">
        <v>317</v>
      </c>
      <c r="Z1" s="6" t="s">
        <v>318</v>
      </c>
      <c r="AA1" s="6" t="s">
        <v>319</v>
      </c>
      <c r="AB1" s="6" t="s">
        <v>320</v>
      </c>
    </row>
    <row r="2" spans="1:29" s="61" customFormat="1" ht="15" hidden="1" customHeight="1" x14ac:dyDescent="0.3">
      <c r="A2" s="7">
        <v>1</v>
      </c>
      <c r="B2" s="7" t="s">
        <v>24</v>
      </c>
      <c r="C2" s="8" t="s">
        <v>334</v>
      </c>
      <c r="D2" s="135">
        <v>0</v>
      </c>
      <c r="E2" s="135">
        <v>100</v>
      </c>
      <c r="F2" s="8"/>
      <c r="G2" s="8" t="s">
        <v>25</v>
      </c>
      <c r="H2" s="8"/>
      <c r="I2" s="58"/>
      <c r="J2" s="8" t="s">
        <v>25</v>
      </c>
      <c r="K2" s="8"/>
      <c r="L2" s="8"/>
      <c r="M2" s="8"/>
      <c r="N2" s="8"/>
      <c r="O2" s="8"/>
      <c r="P2" s="8"/>
      <c r="Q2" s="58"/>
      <c r="R2" s="8" t="s">
        <v>335</v>
      </c>
      <c r="S2" s="8" t="s">
        <v>25</v>
      </c>
      <c r="T2" s="8"/>
      <c r="U2" s="8"/>
      <c r="V2" s="8" t="s">
        <v>25</v>
      </c>
      <c r="W2" s="8"/>
      <c r="X2" s="8" t="s">
        <v>25</v>
      </c>
      <c r="Y2" s="8"/>
      <c r="Z2" s="8" t="s">
        <v>25</v>
      </c>
      <c r="AA2" s="8"/>
      <c r="AB2" s="8"/>
      <c r="AC2" s="11"/>
    </row>
    <row r="3" spans="1:29" s="61" customFormat="1" ht="15" hidden="1" customHeight="1" x14ac:dyDescent="0.3">
      <c r="A3" s="7">
        <v>2</v>
      </c>
      <c r="B3" s="7" t="s">
        <v>26</v>
      </c>
      <c r="C3" s="8" t="s">
        <v>195</v>
      </c>
      <c r="D3" s="135"/>
      <c r="E3" s="135"/>
      <c r="F3" s="8"/>
      <c r="G3" s="8"/>
      <c r="H3" s="8"/>
      <c r="I3" s="58"/>
      <c r="J3" s="8"/>
      <c r="K3" s="8"/>
      <c r="L3" s="8"/>
      <c r="M3" s="8"/>
      <c r="N3" s="8"/>
      <c r="O3" s="8"/>
      <c r="P3" s="8"/>
      <c r="Q3" s="58"/>
      <c r="R3" s="8"/>
      <c r="S3" s="8"/>
      <c r="T3" s="8" t="s">
        <v>25</v>
      </c>
      <c r="U3" s="8"/>
      <c r="V3" s="8"/>
      <c r="W3" s="8"/>
      <c r="X3" s="8"/>
      <c r="Y3" s="8"/>
      <c r="Z3" s="8"/>
      <c r="AA3" s="8"/>
      <c r="AB3" s="8"/>
      <c r="AC3" s="11"/>
    </row>
    <row r="4" spans="1:29" s="61" customFormat="1" ht="15" customHeight="1" x14ac:dyDescent="0.3">
      <c r="A4" s="7">
        <v>3</v>
      </c>
      <c r="B4" s="7" t="s">
        <v>27</v>
      </c>
      <c r="C4" s="8" t="s">
        <v>184</v>
      </c>
      <c r="D4" s="135">
        <v>4</v>
      </c>
      <c r="E4" s="135">
        <v>96</v>
      </c>
      <c r="F4" s="8"/>
      <c r="G4" s="8" t="s">
        <v>25</v>
      </c>
      <c r="H4" s="8"/>
      <c r="I4" s="58"/>
      <c r="J4" s="8" t="s">
        <v>25</v>
      </c>
      <c r="K4" s="8"/>
      <c r="L4" s="8"/>
      <c r="M4" s="8"/>
      <c r="N4" s="8"/>
      <c r="O4" s="8"/>
      <c r="P4" s="8"/>
      <c r="Q4" s="58"/>
      <c r="R4" s="8" t="s">
        <v>335</v>
      </c>
      <c r="S4" s="8" t="s">
        <v>25</v>
      </c>
      <c r="T4" s="8"/>
      <c r="U4" s="8"/>
      <c r="V4" s="8" t="s">
        <v>25</v>
      </c>
      <c r="W4" s="8"/>
      <c r="X4" s="8"/>
      <c r="Y4" s="8"/>
      <c r="Z4" s="8" t="s">
        <v>25</v>
      </c>
      <c r="AA4" s="8"/>
      <c r="AB4" s="8"/>
      <c r="AC4" s="11"/>
    </row>
    <row r="5" spans="1:29" s="61" customFormat="1" ht="15" hidden="1" customHeight="1" x14ac:dyDescent="0.3">
      <c r="A5" s="7">
        <v>4</v>
      </c>
      <c r="B5" s="7" t="s">
        <v>28</v>
      </c>
      <c r="C5" s="8" t="s">
        <v>334</v>
      </c>
      <c r="D5" s="135">
        <v>2</v>
      </c>
      <c r="E5" s="135">
        <v>98</v>
      </c>
      <c r="F5" s="8"/>
      <c r="G5" s="8" t="s">
        <v>25</v>
      </c>
      <c r="H5" s="8"/>
      <c r="I5" s="58"/>
      <c r="J5" s="8" t="s">
        <v>25</v>
      </c>
      <c r="K5" s="8"/>
      <c r="L5" s="8"/>
      <c r="M5" s="8"/>
      <c r="N5" s="8"/>
      <c r="O5" s="8"/>
      <c r="P5" s="8"/>
      <c r="Q5" s="58"/>
      <c r="R5" s="8" t="s">
        <v>337</v>
      </c>
      <c r="S5" s="8" t="s">
        <v>25</v>
      </c>
      <c r="T5" s="8"/>
      <c r="U5" s="8"/>
      <c r="V5" s="8" t="s">
        <v>25</v>
      </c>
      <c r="W5" s="8"/>
      <c r="X5" s="8"/>
      <c r="Y5" s="8"/>
      <c r="Z5" s="8" t="s">
        <v>25</v>
      </c>
      <c r="AA5" s="8"/>
      <c r="AB5" s="8"/>
      <c r="AC5" s="11"/>
    </row>
    <row r="6" spans="1:29" s="61" customFormat="1" ht="15" hidden="1" customHeight="1" x14ac:dyDescent="0.3">
      <c r="A6" s="7">
        <v>5</v>
      </c>
      <c r="B6" s="7" t="s">
        <v>29</v>
      </c>
      <c r="C6" s="8" t="s">
        <v>339</v>
      </c>
      <c r="D6" s="135">
        <v>0</v>
      </c>
      <c r="E6" s="135">
        <v>100</v>
      </c>
      <c r="F6" s="8"/>
      <c r="G6" s="8"/>
      <c r="H6" s="8" t="s">
        <v>25</v>
      </c>
      <c r="I6" s="58"/>
      <c r="J6" s="8" t="s">
        <v>25</v>
      </c>
      <c r="K6" s="8"/>
      <c r="L6" s="8" t="s">
        <v>25</v>
      </c>
      <c r="M6" s="8"/>
      <c r="N6" s="8"/>
      <c r="O6" s="8"/>
      <c r="P6" s="8"/>
      <c r="Q6" s="58"/>
      <c r="R6" s="8" t="s">
        <v>335</v>
      </c>
      <c r="S6" s="8"/>
      <c r="T6" s="8" t="s">
        <v>25</v>
      </c>
      <c r="U6" s="8" t="s">
        <v>25</v>
      </c>
      <c r="V6" s="8"/>
      <c r="W6" s="8"/>
      <c r="X6" s="8" t="s">
        <v>25</v>
      </c>
      <c r="Y6" s="8"/>
      <c r="Z6" s="8" t="s">
        <v>25</v>
      </c>
      <c r="AA6" s="8" t="s">
        <v>25</v>
      </c>
      <c r="AB6" s="8"/>
      <c r="AC6" s="11"/>
    </row>
    <row r="7" spans="1:29" s="67" customFormat="1" ht="15" hidden="1" customHeight="1" x14ac:dyDescent="0.3">
      <c r="A7" s="7">
        <v>6</v>
      </c>
      <c r="B7" s="63" t="s">
        <v>30</v>
      </c>
      <c r="C7" s="10" t="s">
        <v>334</v>
      </c>
      <c r="D7" s="135">
        <v>0</v>
      </c>
      <c r="E7" s="134">
        <v>100</v>
      </c>
      <c r="F7" s="10" t="s">
        <v>25</v>
      </c>
      <c r="G7" s="10"/>
      <c r="H7" s="10"/>
      <c r="I7" s="64"/>
      <c r="J7" s="10"/>
      <c r="K7" s="10"/>
      <c r="L7" s="10"/>
      <c r="M7" s="10"/>
      <c r="N7" s="10"/>
      <c r="O7" s="10"/>
      <c r="P7" s="10" t="s">
        <v>25</v>
      </c>
      <c r="Q7" s="64"/>
      <c r="R7" s="10" t="s">
        <v>341</v>
      </c>
      <c r="S7" s="10" t="s">
        <v>25</v>
      </c>
      <c r="T7" s="10"/>
      <c r="U7" s="10" t="s">
        <v>25</v>
      </c>
      <c r="V7" s="10"/>
      <c r="W7" s="10" t="s">
        <v>342</v>
      </c>
      <c r="X7" s="10"/>
      <c r="Y7" s="10"/>
      <c r="Z7" s="10" t="s">
        <v>25</v>
      </c>
      <c r="AA7" s="10"/>
      <c r="AB7" s="10"/>
      <c r="AC7" s="2"/>
    </row>
    <row r="8" spans="1:29" s="67" customFormat="1" ht="15" hidden="1" customHeight="1" x14ac:dyDescent="0.3">
      <c r="A8" s="7">
        <v>7</v>
      </c>
      <c r="B8" s="7" t="s">
        <v>31</v>
      </c>
      <c r="C8" s="10" t="s">
        <v>334</v>
      </c>
      <c r="D8" s="135">
        <v>0</v>
      </c>
      <c r="E8" s="134">
        <v>100</v>
      </c>
      <c r="F8" s="10"/>
      <c r="G8" s="10" t="s">
        <v>25</v>
      </c>
      <c r="H8" s="10"/>
      <c r="I8" s="64"/>
      <c r="J8" s="10"/>
      <c r="K8" s="10"/>
      <c r="L8" s="10"/>
      <c r="M8" s="10"/>
      <c r="N8" s="10"/>
      <c r="O8" s="10" t="s">
        <v>25</v>
      </c>
      <c r="P8" s="10"/>
      <c r="Q8" s="64"/>
      <c r="R8" s="10" t="s">
        <v>56</v>
      </c>
      <c r="S8" s="10"/>
      <c r="T8" s="10"/>
      <c r="U8" s="10"/>
      <c r="V8" s="10" t="s">
        <v>25</v>
      </c>
      <c r="W8" s="10"/>
      <c r="X8" s="10"/>
      <c r="Y8" s="10"/>
      <c r="Z8" s="10" t="s">
        <v>25</v>
      </c>
      <c r="AA8" s="10"/>
      <c r="AB8" s="10"/>
      <c r="AC8" s="2"/>
    </row>
    <row r="9" spans="1:29" s="67" customFormat="1" ht="15" hidden="1" customHeight="1" x14ac:dyDescent="0.3">
      <c r="A9" s="7">
        <v>8</v>
      </c>
      <c r="B9" s="7" t="s">
        <v>33</v>
      </c>
      <c r="C9" s="10" t="s">
        <v>345</v>
      </c>
      <c r="D9" s="135">
        <v>0</v>
      </c>
      <c r="E9" s="134">
        <v>100</v>
      </c>
      <c r="F9" s="10"/>
      <c r="G9" s="10"/>
      <c r="H9" s="10" t="s">
        <v>25</v>
      </c>
      <c r="I9" s="64"/>
      <c r="J9" s="10" t="s">
        <v>25</v>
      </c>
      <c r="K9" s="10" t="s">
        <v>25</v>
      </c>
      <c r="L9" s="10"/>
      <c r="M9" s="10"/>
      <c r="N9" s="10" t="s">
        <v>25</v>
      </c>
      <c r="O9" s="10"/>
      <c r="P9" s="10" t="s">
        <v>25</v>
      </c>
      <c r="Q9" s="64"/>
      <c r="R9" s="10" t="s">
        <v>346</v>
      </c>
      <c r="S9" s="10"/>
      <c r="T9" s="10"/>
      <c r="U9" s="10"/>
      <c r="V9" s="10"/>
      <c r="W9" s="10"/>
      <c r="X9" s="10"/>
      <c r="Y9" s="10"/>
      <c r="Z9" s="10" t="s">
        <v>25</v>
      </c>
      <c r="AA9" s="10"/>
      <c r="AB9" s="10"/>
      <c r="AC9" s="2"/>
    </row>
    <row r="10" spans="1:29" s="67" customFormat="1" ht="15" customHeight="1" x14ac:dyDescent="0.3">
      <c r="A10" s="7">
        <v>9</v>
      </c>
      <c r="B10" s="7" t="s">
        <v>35</v>
      </c>
      <c r="C10" s="8" t="s">
        <v>184</v>
      </c>
      <c r="D10" s="134">
        <v>0</v>
      </c>
      <c r="E10" s="134">
        <v>100</v>
      </c>
      <c r="F10" s="10"/>
      <c r="G10" s="10" t="s">
        <v>25</v>
      </c>
      <c r="H10" s="10"/>
      <c r="I10" s="64"/>
      <c r="J10" s="10"/>
      <c r="K10" s="10"/>
      <c r="L10" s="10"/>
      <c r="M10" s="10"/>
      <c r="N10" s="10"/>
      <c r="O10" s="10" t="s">
        <v>25</v>
      </c>
      <c r="P10" s="10"/>
      <c r="Q10" s="64"/>
      <c r="R10" s="10" t="s">
        <v>341</v>
      </c>
      <c r="S10" s="10"/>
      <c r="T10" s="10" t="s">
        <v>25</v>
      </c>
      <c r="U10" s="10" t="s">
        <v>25</v>
      </c>
      <c r="V10" s="10"/>
      <c r="W10" s="10" t="s">
        <v>348</v>
      </c>
      <c r="X10" s="10"/>
      <c r="Y10" s="10"/>
      <c r="Z10" s="10" t="s">
        <v>25</v>
      </c>
      <c r="AA10" s="10"/>
      <c r="AB10" s="10"/>
      <c r="AC10" s="2"/>
    </row>
    <row r="11" spans="1:29" s="67" customFormat="1" ht="15" customHeight="1" x14ac:dyDescent="0.3">
      <c r="A11" s="7">
        <v>10</v>
      </c>
      <c r="B11" s="63" t="s">
        <v>36</v>
      </c>
      <c r="C11" s="8" t="s">
        <v>184</v>
      </c>
      <c r="D11" s="134">
        <v>3</v>
      </c>
      <c r="E11" s="134">
        <v>97</v>
      </c>
      <c r="F11" s="10"/>
      <c r="G11" s="10" t="s">
        <v>25</v>
      </c>
      <c r="H11" s="10"/>
      <c r="I11" s="64"/>
      <c r="J11" s="10"/>
      <c r="K11" s="10"/>
      <c r="L11" s="10"/>
      <c r="M11" s="10" t="s">
        <v>25</v>
      </c>
      <c r="N11" s="10"/>
      <c r="O11" s="10"/>
      <c r="P11" s="10"/>
      <c r="Q11" s="64" t="s">
        <v>350</v>
      </c>
      <c r="R11" s="10" t="s">
        <v>351</v>
      </c>
      <c r="S11" s="10"/>
      <c r="T11" s="10" t="s">
        <v>25</v>
      </c>
      <c r="U11" s="10" t="s">
        <v>25</v>
      </c>
      <c r="V11" s="10"/>
      <c r="W11" s="10" t="s">
        <v>352</v>
      </c>
      <c r="X11" s="10"/>
      <c r="Y11" s="10"/>
      <c r="Z11" s="10" t="s">
        <v>25</v>
      </c>
      <c r="AA11" s="10"/>
      <c r="AB11" s="10"/>
      <c r="AC11" s="2"/>
    </row>
    <row r="12" spans="1:29" s="67" customFormat="1" ht="15" hidden="1" customHeight="1" x14ac:dyDescent="0.3">
      <c r="A12" s="7">
        <v>11</v>
      </c>
      <c r="B12" s="7" t="s">
        <v>37</v>
      </c>
      <c r="C12" s="10" t="s">
        <v>334</v>
      </c>
      <c r="D12" s="134">
        <v>3</v>
      </c>
      <c r="E12" s="134">
        <v>97</v>
      </c>
      <c r="F12" s="10"/>
      <c r="G12" s="10" t="s">
        <v>25</v>
      </c>
      <c r="H12" s="10"/>
      <c r="I12" s="64"/>
      <c r="J12" s="10"/>
      <c r="K12" s="10"/>
      <c r="L12" s="10"/>
      <c r="M12" s="10"/>
      <c r="N12" s="10"/>
      <c r="O12" s="10" t="s">
        <v>25</v>
      </c>
      <c r="P12" s="10"/>
      <c r="Q12" s="64"/>
      <c r="R12" s="10" t="s">
        <v>341</v>
      </c>
      <c r="S12" s="10"/>
      <c r="T12" s="10" t="s">
        <v>25</v>
      </c>
      <c r="U12" s="10" t="s">
        <v>25</v>
      </c>
      <c r="V12" s="10"/>
      <c r="W12" s="10" t="s">
        <v>348</v>
      </c>
      <c r="X12" s="10"/>
      <c r="Y12" s="10"/>
      <c r="Z12" s="10" t="s">
        <v>25</v>
      </c>
      <c r="AA12" s="10"/>
      <c r="AB12" s="10"/>
      <c r="AC12" s="2"/>
    </row>
    <row r="13" spans="1:29" s="67" customFormat="1" ht="15" customHeight="1" x14ac:dyDescent="0.3">
      <c r="A13" s="7">
        <v>12</v>
      </c>
      <c r="B13" s="7" t="s">
        <v>38</v>
      </c>
      <c r="C13" s="10" t="s">
        <v>184</v>
      </c>
      <c r="D13" s="134">
        <v>3</v>
      </c>
      <c r="E13" s="134">
        <v>97</v>
      </c>
      <c r="F13" s="10"/>
      <c r="G13" s="10" t="s">
        <v>25</v>
      </c>
      <c r="H13" s="10"/>
      <c r="I13" s="64"/>
      <c r="J13" s="10"/>
      <c r="K13" s="10"/>
      <c r="L13" s="10" t="s">
        <v>25</v>
      </c>
      <c r="M13" s="10"/>
      <c r="N13" s="10"/>
      <c r="O13" s="10"/>
      <c r="P13" s="10"/>
      <c r="Q13" s="64"/>
      <c r="R13" s="10"/>
      <c r="S13" s="10"/>
      <c r="T13" s="10" t="s">
        <v>25</v>
      </c>
      <c r="U13" s="10" t="s">
        <v>25</v>
      </c>
      <c r="V13" s="10"/>
      <c r="W13" s="10" t="s">
        <v>348</v>
      </c>
      <c r="X13" s="10"/>
      <c r="Y13" s="10"/>
      <c r="Z13" s="10" t="s">
        <v>25</v>
      </c>
      <c r="AA13" s="10"/>
      <c r="AB13" s="10"/>
      <c r="AC13" s="2"/>
    </row>
    <row r="14" spans="1:29" s="67" customFormat="1" ht="15" customHeight="1" x14ac:dyDescent="0.3">
      <c r="A14" s="175">
        <v>13</v>
      </c>
      <c r="B14" s="7" t="s">
        <v>39</v>
      </c>
      <c r="C14" s="10" t="s">
        <v>184</v>
      </c>
      <c r="D14" s="134">
        <v>3</v>
      </c>
      <c r="E14" s="134">
        <v>97</v>
      </c>
      <c r="F14" s="10"/>
      <c r="G14" s="10" t="s">
        <v>25</v>
      </c>
      <c r="H14" s="10"/>
      <c r="I14" s="64" t="s">
        <v>25</v>
      </c>
      <c r="J14" s="10"/>
      <c r="K14" s="10"/>
      <c r="L14" s="10"/>
      <c r="M14" s="10"/>
      <c r="N14" s="10" t="s">
        <v>25</v>
      </c>
      <c r="O14" s="10"/>
      <c r="P14" s="10"/>
      <c r="Q14" s="64"/>
      <c r="R14" s="10"/>
      <c r="S14" s="10"/>
      <c r="T14" s="10" t="s">
        <v>25</v>
      </c>
      <c r="U14" s="10"/>
      <c r="V14" s="10" t="s">
        <v>25</v>
      </c>
      <c r="W14" s="10"/>
      <c r="X14" s="65"/>
      <c r="Y14" s="10"/>
      <c r="Z14" s="10"/>
      <c r="AA14" s="10" t="s">
        <v>25</v>
      </c>
      <c r="AB14" s="64" t="s">
        <v>353</v>
      </c>
      <c r="AC14" s="2"/>
    </row>
    <row r="15" spans="1:29" s="67" customFormat="1" ht="15" hidden="1" customHeight="1" x14ac:dyDescent="0.3">
      <c r="A15" s="175"/>
      <c r="B15" s="7" t="s">
        <v>40</v>
      </c>
      <c r="C15" s="10" t="s">
        <v>334</v>
      </c>
      <c r="D15" s="134">
        <v>3</v>
      </c>
      <c r="E15" s="134">
        <v>97</v>
      </c>
      <c r="F15" s="10"/>
      <c r="G15" s="10"/>
      <c r="H15" s="10" t="s">
        <v>25</v>
      </c>
      <c r="I15" s="64"/>
      <c r="J15" s="10"/>
      <c r="K15" s="10"/>
      <c r="L15" s="10"/>
      <c r="M15" s="10"/>
      <c r="N15" s="10"/>
      <c r="O15" s="10"/>
      <c r="P15" s="10"/>
      <c r="Q15" s="64" t="s">
        <v>25</v>
      </c>
      <c r="R15" s="10"/>
      <c r="S15" s="10"/>
      <c r="T15" s="10" t="s">
        <v>25</v>
      </c>
      <c r="U15" s="10" t="s">
        <v>25</v>
      </c>
      <c r="V15" s="10" t="s">
        <v>25</v>
      </c>
      <c r="W15" s="10"/>
      <c r="X15" s="65"/>
      <c r="Y15" s="10"/>
      <c r="Z15" s="10"/>
      <c r="AA15" s="10" t="s">
        <v>25</v>
      </c>
      <c r="AB15" s="64" t="s">
        <v>355</v>
      </c>
      <c r="AC15" s="2"/>
    </row>
    <row r="16" spans="1:29" s="67" customFormat="1" ht="15" hidden="1" customHeight="1" x14ac:dyDescent="0.3">
      <c r="A16" s="175"/>
      <c r="B16" s="7" t="s">
        <v>41</v>
      </c>
      <c r="C16" s="10" t="s">
        <v>357</v>
      </c>
      <c r="D16" s="134">
        <v>0</v>
      </c>
      <c r="E16" s="134">
        <v>100</v>
      </c>
      <c r="F16" s="10"/>
      <c r="G16" s="10"/>
      <c r="H16" s="10"/>
      <c r="I16" s="64" t="s">
        <v>25</v>
      </c>
      <c r="J16" s="10"/>
      <c r="K16" s="10"/>
      <c r="L16" s="10"/>
      <c r="M16" s="10"/>
      <c r="N16" s="10" t="s">
        <v>25</v>
      </c>
      <c r="O16" s="10"/>
      <c r="P16" s="10"/>
      <c r="Q16" s="64"/>
      <c r="R16" s="10"/>
      <c r="S16" s="10"/>
      <c r="T16" s="10" t="s">
        <v>25</v>
      </c>
      <c r="U16" s="10" t="s">
        <v>25</v>
      </c>
      <c r="V16" s="10" t="s">
        <v>25</v>
      </c>
      <c r="W16" s="10"/>
      <c r="X16" s="65"/>
      <c r="Y16" s="10"/>
      <c r="Z16" s="10"/>
      <c r="AA16" s="10" t="s">
        <v>25</v>
      </c>
      <c r="AB16" s="64" t="s">
        <v>355</v>
      </c>
      <c r="AC16" s="2"/>
    </row>
    <row r="17" spans="1:29" s="67" customFormat="1" ht="15" hidden="1" customHeight="1" x14ac:dyDescent="0.3">
      <c r="A17" s="62">
        <v>14</v>
      </c>
      <c r="B17" s="7" t="s">
        <v>42</v>
      </c>
      <c r="C17" s="10"/>
      <c r="D17" s="134">
        <v>0</v>
      </c>
      <c r="E17" s="134">
        <v>100</v>
      </c>
      <c r="F17" s="10"/>
      <c r="G17" s="10" t="s">
        <v>25</v>
      </c>
      <c r="H17" s="10"/>
      <c r="I17" s="64"/>
      <c r="J17" s="10" t="s">
        <v>25</v>
      </c>
      <c r="K17" s="10"/>
      <c r="L17" s="10"/>
      <c r="M17" s="10"/>
      <c r="N17" s="10"/>
      <c r="O17" s="10" t="s">
        <v>25</v>
      </c>
      <c r="P17" s="10"/>
      <c r="Q17" s="64"/>
      <c r="R17" s="10" t="s">
        <v>56</v>
      </c>
      <c r="S17" s="10"/>
      <c r="T17" s="10" t="s">
        <v>25</v>
      </c>
      <c r="U17" s="10" t="s">
        <v>25</v>
      </c>
      <c r="V17" s="10"/>
      <c r="W17" s="10" t="s">
        <v>360</v>
      </c>
      <c r="X17" s="10"/>
      <c r="Y17" s="10"/>
      <c r="Z17" s="10" t="s">
        <v>25</v>
      </c>
      <c r="AA17" s="10"/>
      <c r="AB17" s="10"/>
      <c r="AC17" s="2"/>
    </row>
    <row r="18" spans="1:29" s="67" customFormat="1" ht="15" customHeight="1" x14ac:dyDescent="0.3">
      <c r="A18" s="62">
        <v>15</v>
      </c>
      <c r="B18" s="7" t="s">
        <v>43</v>
      </c>
      <c r="C18" s="8" t="s">
        <v>184</v>
      </c>
      <c r="D18" s="134">
        <v>0</v>
      </c>
      <c r="E18" s="134">
        <v>100</v>
      </c>
      <c r="F18" s="10"/>
      <c r="G18" s="10" t="s">
        <v>25</v>
      </c>
      <c r="H18" s="10"/>
      <c r="I18" s="64"/>
      <c r="J18" s="10"/>
      <c r="K18" s="10"/>
      <c r="L18" s="10"/>
      <c r="M18" s="10"/>
      <c r="N18" s="10"/>
      <c r="O18" s="10"/>
      <c r="P18" s="10"/>
      <c r="Q18" s="64"/>
      <c r="R18" s="10"/>
      <c r="S18" s="10"/>
      <c r="T18" s="10" t="s">
        <v>25</v>
      </c>
      <c r="U18" s="10"/>
      <c r="V18" s="10" t="s">
        <v>25</v>
      </c>
      <c r="W18" s="10"/>
      <c r="X18" s="10"/>
      <c r="Y18" s="10"/>
      <c r="Z18" s="10" t="s">
        <v>25</v>
      </c>
      <c r="AA18" s="10"/>
      <c r="AB18" s="10"/>
      <c r="AC18" s="2"/>
    </row>
    <row r="19" spans="1:29" s="67" customFormat="1" ht="15" hidden="1" customHeight="1" x14ac:dyDescent="0.3">
      <c r="A19" s="62">
        <v>16</v>
      </c>
      <c r="B19" s="7" t="s">
        <v>44</v>
      </c>
      <c r="C19" s="10"/>
      <c r="D19" s="134">
        <v>0</v>
      </c>
      <c r="E19" s="134">
        <v>100</v>
      </c>
      <c r="F19" s="10"/>
      <c r="G19" s="10" t="s">
        <v>25</v>
      </c>
      <c r="H19" s="10" t="s">
        <v>25</v>
      </c>
      <c r="I19" s="64"/>
      <c r="J19" s="10"/>
      <c r="K19" s="10"/>
      <c r="L19" s="10"/>
      <c r="M19" s="10"/>
      <c r="N19" s="10"/>
      <c r="O19" s="10"/>
      <c r="P19" s="10" t="s">
        <v>25</v>
      </c>
      <c r="Q19" s="64"/>
      <c r="R19" s="10"/>
      <c r="S19" s="10"/>
      <c r="T19" s="10" t="s">
        <v>25</v>
      </c>
      <c r="U19" s="10" t="s">
        <v>25</v>
      </c>
      <c r="V19" s="10"/>
      <c r="W19" s="10"/>
      <c r="X19" s="10" t="s">
        <v>25</v>
      </c>
      <c r="Y19" s="10"/>
      <c r="Z19" s="10" t="s">
        <v>25</v>
      </c>
      <c r="AA19" s="10"/>
      <c r="AB19" s="10"/>
      <c r="AC19" s="2"/>
    </row>
    <row r="20" spans="1:29" s="67" customFormat="1" ht="15" customHeight="1" x14ac:dyDescent="0.3">
      <c r="A20" s="175">
        <v>17</v>
      </c>
      <c r="B20" s="7" t="s">
        <v>44</v>
      </c>
      <c r="C20" s="8" t="s">
        <v>184</v>
      </c>
      <c r="D20" s="134">
        <v>0</v>
      </c>
      <c r="E20" s="134">
        <v>100</v>
      </c>
      <c r="F20" s="10"/>
      <c r="G20" s="10" t="s">
        <v>25</v>
      </c>
      <c r="H20" s="10"/>
      <c r="I20" s="64"/>
      <c r="J20" s="10" t="s">
        <v>25</v>
      </c>
      <c r="K20" s="10"/>
      <c r="L20" s="10"/>
      <c r="M20" s="10"/>
      <c r="N20" s="10"/>
      <c r="O20" s="10"/>
      <c r="P20" s="10"/>
      <c r="Q20" s="64"/>
      <c r="R20" s="10"/>
      <c r="S20" s="10"/>
      <c r="T20" s="10" t="s">
        <v>25</v>
      </c>
      <c r="U20" s="10"/>
      <c r="V20" s="10" t="s">
        <v>25</v>
      </c>
      <c r="W20" s="10"/>
      <c r="X20" s="10" t="s">
        <v>25</v>
      </c>
      <c r="Y20" s="10"/>
      <c r="Z20" s="10"/>
      <c r="AA20" s="10"/>
      <c r="AB20" s="10"/>
      <c r="AC20" s="2"/>
    </row>
    <row r="21" spans="1:29" s="67" customFormat="1" ht="15" customHeight="1" x14ac:dyDescent="0.3">
      <c r="A21" s="175"/>
      <c r="B21" s="7" t="s">
        <v>44</v>
      </c>
      <c r="C21" s="8" t="s">
        <v>184</v>
      </c>
      <c r="D21" s="134">
        <v>0</v>
      </c>
      <c r="E21" s="134">
        <v>100</v>
      </c>
      <c r="F21" s="10"/>
      <c r="G21" s="10" t="s">
        <v>25</v>
      </c>
      <c r="H21" s="10"/>
      <c r="I21" s="64"/>
      <c r="J21" s="10" t="s">
        <v>25</v>
      </c>
      <c r="K21" s="10"/>
      <c r="L21" s="10" t="s">
        <v>25</v>
      </c>
      <c r="M21" s="10"/>
      <c r="N21" s="10"/>
      <c r="O21" s="10"/>
      <c r="P21" s="10"/>
      <c r="Q21" s="64"/>
      <c r="R21" s="10"/>
      <c r="S21" s="10"/>
      <c r="T21" s="10" t="s">
        <v>25</v>
      </c>
      <c r="U21" s="10"/>
      <c r="V21" s="10" t="s">
        <v>25</v>
      </c>
      <c r="W21" s="10"/>
      <c r="X21" s="10" t="s">
        <v>25</v>
      </c>
      <c r="Y21" s="10"/>
      <c r="Z21" s="10"/>
      <c r="AA21" s="10"/>
      <c r="AB21" s="10"/>
      <c r="AC21" s="2"/>
    </row>
    <row r="22" spans="1:29" s="2" customFormat="1" ht="15" customHeight="1" x14ac:dyDescent="0.3">
      <c r="A22" s="175"/>
      <c r="B22" s="7" t="s">
        <v>46</v>
      </c>
      <c r="C22" s="8" t="s">
        <v>184</v>
      </c>
      <c r="D22" s="134">
        <v>0</v>
      </c>
      <c r="E22" s="134">
        <v>100</v>
      </c>
      <c r="F22" s="10"/>
      <c r="G22" s="10" t="s">
        <v>25</v>
      </c>
      <c r="H22" s="10"/>
      <c r="I22" s="64"/>
      <c r="J22" s="10" t="s">
        <v>25</v>
      </c>
      <c r="K22" s="10"/>
      <c r="L22" s="10" t="s">
        <v>25</v>
      </c>
      <c r="M22" s="10"/>
      <c r="N22" s="10"/>
      <c r="O22" s="10"/>
      <c r="P22" s="10"/>
      <c r="Q22" s="64"/>
      <c r="R22" s="10"/>
      <c r="S22" s="10"/>
      <c r="T22" s="10" t="s">
        <v>25</v>
      </c>
      <c r="U22" s="10"/>
      <c r="V22" s="10" t="s">
        <v>25</v>
      </c>
      <c r="W22" s="10"/>
      <c r="X22" s="10" t="s">
        <v>25</v>
      </c>
      <c r="Y22" s="10"/>
      <c r="Z22" s="10"/>
      <c r="AA22" s="10"/>
      <c r="AB22" s="10"/>
    </row>
    <row r="23" spans="1:29" s="2" customFormat="1" ht="15" customHeight="1" x14ac:dyDescent="0.3">
      <c r="A23" s="62">
        <v>18</v>
      </c>
      <c r="B23" s="7" t="s">
        <v>47</v>
      </c>
      <c r="C23" s="8" t="s">
        <v>184</v>
      </c>
      <c r="D23" s="134">
        <v>2</v>
      </c>
      <c r="E23" s="134">
        <v>98</v>
      </c>
      <c r="F23" s="10"/>
      <c r="G23" s="10" t="s">
        <v>25</v>
      </c>
      <c r="H23" s="10"/>
      <c r="I23" s="64" t="s">
        <v>365</v>
      </c>
      <c r="J23" s="10"/>
      <c r="K23" s="10"/>
      <c r="L23" s="10"/>
      <c r="M23" s="10"/>
      <c r="N23" s="10"/>
      <c r="O23" s="10"/>
      <c r="P23" s="10"/>
      <c r="Q23" s="64" t="s">
        <v>25</v>
      </c>
      <c r="R23" s="10" t="s">
        <v>366</v>
      </c>
      <c r="S23" s="10"/>
      <c r="T23" s="10" t="s">
        <v>25</v>
      </c>
      <c r="U23" s="10" t="s">
        <v>25</v>
      </c>
      <c r="V23" s="10"/>
      <c r="W23" s="10"/>
      <c r="X23" s="10"/>
      <c r="Y23" s="10"/>
      <c r="Z23" s="10" t="s">
        <v>25</v>
      </c>
      <c r="AA23" s="10"/>
      <c r="AB23" s="10"/>
    </row>
    <row r="24" spans="1:29" s="2" customFormat="1" ht="15" customHeight="1" x14ac:dyDescent="0.3">
      <c r="A24" s="62">
        <v>19</v>
      </c>
      <c r="B24" s="7" t="s">
        <v>48</v>
      </c>
      <c r="C24" s="8" t="s">
        <v>184</v>
      </c>
      <c r="D24" s="134">
        <v>2</v>
      </c>
      <c r="E24" s="134">
        <v>98</v>
      </c>
      <c r="F24" s="10"/>
      <c r="G24" s="10" t="s">
        <v>25</v>
      </c>
      <c r="H24" s="10"/>
      <c r="I24" s="64" t="s">
        <v>365</v>
      </c>
      <c r="J24" s="10"/>
      <c r="K24" s="10"/>
      <c r="L24" s="10" t="s">
        <v>25</v>
      </c>
      <c r="M24" s="10" t="s">
        <v>25</v>
      </c>
      <c r="N24" s="10"/>
      <c r="O24" s="10"/>
      <c r="P24" s="10"/>
      <c r="Q24" s="64"/>
      <c r="R24" s="10" t="s">
        <v>369</v>
      </c>
      <c r="S24" s="10"/>
      <c r="T24" s="10" t="s">
        <v>25</v>
      </c>
      <c r="U24" s="10" t="s">
        <v>25</v>
      </c>
      <c r="V24" s="10"/>
      <c r="W24" s="10"/>
      <c r="X24" s="10"/>
      <c r="Y24" s="10"/>
      <c r="Z24" s="10" t="s">
        <v>25</v>
      </c>
      <c r="AA24" s="10"/>
      <c r="AB24" s="10"/>
    </row>
    <row r="25" spans="1:29" s="2" customFormat="1" ht="15" customHeight="1" x14ac:dyDescent="0.3">
      <c r="A25" s="62">
        <v>20</v>
      </c>
      <c r="B25" s="7" t="s">
        <v>48</v>
      </c>
      <c r="C25" s="8" t="s">
        <v>184</v>
      </c>
      <c r="D25" s="134">
        <v>2</v>
      </c>
      <c r="E25" s="134">
        <v>98</v>
      </c>
      <c r="F25" s="10"/>
      <c r="G25" s="10" t="s">
        <v>25</v>
      </c>
      <c r="H25" s="10"/>
      <c r="I25" s="64" t="s">
        <v>365</v>
      </c>
      <c r="J25" s="10"/>
      <c r="K25" s="10"/>
      <c r="L25" s="10"/>
      <c r="M25" s="10"/>
      <c r="N25" s="10"/>
      <c r="O25" s="10"/>
      <c r="P25" s="10"/>
      <c r="Q25" s="64"/>
      <c r="R25" s="10"/>
      <c r="S25" s="10"/>
      <c r="T25" s="10" t="s">
        <v>25</v>
      </c>
      <c r="U25" s="10"/>
      <c r="V25" s="10" t="s">
        <v>25</v>
      </c>
      <c r="W25" s="10"/>
      <c r="X25" s="10"/>
      <c r="Y25" s="10"/>
      <c r="Z25" s="10" t="s">
        <v>25</v>
      </c>
      <c r="AA25" s="10"/>
      <c r="AB25" s="10"/>
    </row>
    <row r="26" spans="1:29" s="2" customFormat="1" ht="15" customHeight="1" x14ac:dyDescent="0.3">
      <c r="A26" s="62">
        <v>21</v>
      </c>
      <c r="B26" s="52" t="s">
        <v>49</v>
      </c>
      <c r="C26" s="65" t="s">
        <v>371</v>
      </c>
      <c r="D26" s="136">
        <v>0</v>
      </c>
      <c r="E26" s="136">
        <v>100</v>
      </c>
      <c r="F26" s="10" t="s">
        <v>25</v>
      </c>
      <c r="G26" s="10"/>
      <c r="H26" s="10"/>
      <c r="I26" s="64"/>
      <c r="J26" s="10"/>
      <c r="K26" s="10"/>
      <c r="L26" s="10"/>
      <c r="M26" s="10" t="s">
        <v>25</v>
      </c>
      <c r="N26" s="10"/>
      <c r="O26" s="10"/>
      <c r="P26" s="10"/>
      <c r="Q26" s="64"/>
      <c r="R26" s="10"/>
      <c r="S26" s="10"/>
      <c r="T26" s="10" t="s">
        <v>25</v>
      </c>
      <c r="U26" s="10"/>
      <c r="V26" s="10" t="s">
        <v>25</v>
      </c>
      <c r="W26" s="10"/>
      <c r="X26" s="10"/>
      <c r="Y26" s="10"/>
      <c r="Z26" s="10" t="s">
        <v>25</v>
      </c>
      <c r="AA26" s="10"/>
      <c r="AB26" s="10"/>
    </row>
    <row r="27" spans="1:29" s="2" customFormat="1" ht="15" customHeight="1" x14ac:dyDescent="0.3">
      <c r="A27" s="62">
        <v>22</v>
      </c>
      <c r="B27" s="52" t="s">
        <v>51</v>
      </c>
      <c r="C27" s="10" t="s">
        <v>371</v>
      </c>
      <c r="D27" s="136">
        <v>0</v>
      </c>
      <c r="E27" s="136">
        <v>100</v>
      </c>
      <c r="F27" s="10"/>
      <c r="G27" s="10" t="s">
        <v>25</v>
      </c>
      <c r="H27" s="10"/>
      <c r="I27" s="64"/>
      <c r="J27" s="10"/>
      <c r="K27" s="10"/>
      <c r="L27" s="10"/>
      <c r="M27" s="10" t="s">
        <v>25</v>
      </c>
      <c r="N27" s="10"/>
      <c r="O27" s="10"/>
      <c r="P27" s="10"/>
      <c r="Q27" s="64"/>
      <c r="R27" s="10" t="s">
        <v>373</v>
      </c>
      <c r="S27" s="10"/>
      <c r="T27" s="10" t="s">
        <v>25</v>
      </c>
      <c r="U27" s="10" t="s">
        <v>25</v>
      </c>
      <c r="V27" s="10"/>
      <c r="W27" s="10" t="s">
        <v>374</v>
      </c>
      <c r="X27" s="10" t="s">
        <v>25</v>
      </c>
      <c r="Y27" s="10"/>
      <c r="Z27" s="10"/>
      <c r="AA27" s="10"/>
      <c r="AB27" s="10"/>
    </row>
    <row r="28" spans="1:29" s="2" customFormat="1" ht="15" customHeight="1" x14ac:dyDescent="0.3">
      <c r="A28" s="62">
        <v>23</v>
      </c>
      <c r="B28" s="52" t="s">
        <v>51</v>
      </c>
      <c r="C28" s="10" t="s">
        <v>184</v>
      </c>
      <c r="D28" s="136">
        <v>0</v>
      </c>
      <c r="E28" s="136">
        <v>100</v>
      </c>
      <c r="F28" s="10"/>
      <c r="G28" s="10" t="s">
        <v>25</v>
      </c>
      <c r="H28" s="10"/>
      <c r="I28" s="64"/>
      <c r="J28" s="10"/>
      <c r="K28" s="10"/>
      <c r="L28" s="10"/>
      <c r="M28" s="10" t="s">
        <v>25</v>
      </c>
      <c r="N28" s="10"/>
      <c r="O28" s="10"/>
      <c r="P28" s="10"/>
      <c r="Q28" s="64"/>
      <c r="R28" s="10"/>
      <c r="S28" s="10"/>
      <c r="T28" s="10" t="s">
        <v>25</v>
      </c>
      <c r="U28" s="10" t="s">
        <v>25</v>
      </c>
      <c r="V28" s="10"/>
      <c r="W28" s="10" t="s">
        <v>375</v>
      </c>
      <c r="X28" s="10"/>
      <c r="Y28" s="10"/>
      <c r="Z28" s="10" t="s">
        <v>25</v>
      </c>
      <c r="AA28" s="10"/>
      <c r="AB28" s="10"/>
    </row>
    <row r="29" spans="1:29" s="2" customFormat="1" ht="15" hidden="1" customHeight="1" x14ac:dyDescent="0.3">
      <c r="A29" s="62">
        <v>24</v>
      </c>
      <c r="B29" s="7" t="s">
        <v>52</v>
      </c>
      <c r="C29" s="10" t="s">
        <v>334</v>
      </c>
      <c r="D29" s="136">
        <v>0</v>
      </c>
      <c r="E29" s="136">
        <v>100</v>
      </c>
      <c r="F29" s="10"/>
      <c r="G29" s="10" t="s">
        <v>25</v>
      </c>
      <c r="H29" s="10"/>
      <c r="I29" s="64"/>
      <c r="J29" s="10"/>
      <c r="K29" s="10"/>
      <c r="L29" s="10"/>
      <c r="M29" s="10" t="s">
        <v>25</v>
      </c>
      <c r="N29" s="10"/>
      <c r="O29" s="10"/>
      <c r="P29" s="10"/>
      <c r="Q29" s="64"/>
      <c r="R29" s="10" t="s">
        <v>376</v>
      </c>
      <c r="S29" s="10"/>
      <c r="T29" s="10" t="s">
        <v>25</v>
      </c>
      <c r="U29" s="10" t="s">
        <v>25</v>
      </c>
      <c r="V29" s="10"/>
      <c r="W29" s="10" t="s">
        <v>375</v>
      </c>
      <c r="X29" s="10"/>
      <c r="Y29" s="10"/>
      <c r="Z29" s="10" t="s">
        <v>25</v>
      </c>
      <c r="AA29" s="10"/>
      <c r="AB29" s="10"/>
    </row>
    <row r="30" spans="1:29" s="2" customFormat="1" ht="15" hidden="1" customHeight="1" x14ac:dyDescent="0.3">
      <c r="A30" s="62">
        <v>25</v>
      </c>
      <c r="B30" s="7" t="s">
        <v>53</v>
      </c>
      <c r="C30" s="10" t="s">
        <v>334</v>
      </c>
      <c r="D30" s="134">
        <v>1</v>
      </c>
      <c r="E30" s="136">
        <v>99</v>
      </c>
      <c r="F30" s="10"/>
      <c r="G30" s="10" t="s">
        <v>25</v>
      </c>
      <c r="H30" s="10"/>
      <c r="I30" s="64"/>
      <c r="J30" s="10"/>
      <c r="K30" s="10"/>
      <c r="L30" s="10"/>
      <c r="M30" s="10"/>
      <c r="N30" s="10"/>
      <c r="O30" s="10" t="s">
        <v>25</v>
      </c>
      <c r="P30" s="10"/>
      <c r="Q30" s="64"/>
      <c r="R30" s="10" t="s">
        <v>341</v>
      </c>
      <c r="S30" s="10"/>
      <c r="T30" s="10" t="s">
        <v>25</v>
      </c>
      <c r="U30" s="10" t="s">
        <v>25</v>
      </c>
      <c r="V30" s="10"/>
      <c r="W30" s="10" t="s">
        <v>377</v>
      </c>
      <c r="X30" s="10"/>
      <c r="Y30" s="10"/>
      <c r="Z30" s="10" t="s">
        <v>25</v>
      </c>
      <c r="AA30" s="10"/>
      <c r="AB30" s="10"/>
    </row>
    <row r="31" spans="1:29" s="2" customFormat="1" ht="15" customHeight="1" x14ac:dyDescent="0.3">
      <c r="A31" s="62">
        <v>26</v>
      </c>
      <c r="B31" s="7" t="s">
        <v>54</v>
      </c>
      <c r="C31" s="10" t="s">
        <v>184</v>
      </c>
      <c r="D31" s="134">
        <v>2</v>
      </c>
      <c r="E31" s="136">
        <v>98</v>
      </c>
      <c r="F31" s="10"/>
      <c r="G31" s="10" t="s">
        <v>25</v>
      </c>
      <c r="H31" s="10"/>
      <c r="I31" s="64"/>
      <c r="J31" s="10"/>
      <c r="K31" s="10"/>
      <c r="L31" s="10"/>
      <c r="M31" s="10"/>
      <c r="N31" s="10"/>
      <c r="O31" s="10" t="s">
        <v>25</v>
      </c>
      <c r="P31" s="10"/>
      <c r="Q31" s="64" t="s">
        <v>350</v>
      </c>
      <c r="R31" s="10" t="s">
        <v>378</v>
      </c>
      <c r="S31" s="10"/>
      <c r="T31" s="10" t="s">
        <v>25</v>
      </c>
      <c r="U31" s="10" t="s">
        <v>25</v>
      </c>
      <c r="V31" s="10"/>
      <c r="W31" s="10" t="s">
        <v>379</v>
      </c>
      <c r="X31" s="10"/>
      <c r="Y31" s="10"/>
      <c r="Z31" s="10" t="s">
        <v>25</v>
      </c>
      <c r="AA31" s="10"/>
      <c r="AB31" s="10"/>
    </row>
    <row r="32" spans="1:29" s="2" customFormat="1" ht="15" hidden="1" customHeight="1" x14ac:dyDescent="0.3">
      <c r="A32" s="62">
        <v>27</v>
      </c>
      <c r="B32" s="7" t="s">
        <v>55</v>
      </c>
      <c r="C32" s="10" t="s">
        <v>334</v>
      </c>
      <c r="D32" s="134">
        <v>2</v>
      </c>
      <c r="E32" s="136">
        <v>98</v>
      </c>
      <c r="F32" s="10"/>
      <c r="G32" s="10" t="s">
        <v>25</v>
      </c>
      <c r="H32" s="10"/>
      <c r="I32" s="64"/>
      <c r="J32" s="10"/>
      <c r="K32" s="10"/>
      <c r="L32" s="10"/>
      <c r="M32" s="10"/>
      <c r="N32" s="10"/>
      <c r="O32" s="10" t="s">
        <v>25</v>
      </c>
      <c r="P32" s="10"/>
      <c r="Q32" s="64"/>
      <c r="R32" s="10" t="s">
        <v>341</v>
      </c>
      <c r="S32" s="10"/>
      <c r="T32" s="10" t="s">
        <v>25</v>
      </c>
      <c r="U32" s="10" t="s">
        <v>25</v>
      </c>
      <c r="V32" s="10"/>
      <c r="W32" s="10" t="s">
        <v>377</v>
      </c>
      <c r="X32" s="10"/>
      <c r="Y32" s="10"/>
      <c r="Z32" s="10" t="s">
        <v>25</v>
      </c>
      <c r="AA32" s="10"/>
      <c r="AB32" s="10"/>
    </row>
    <row r="33" spans="1:28" s="2" customFormat="1" ht="15" hidden="1" customHeight="1" x14ac:dyDescent="0.3">
      <c r="A33" s="62">
        <v>28</v>
      </c>
      <c r="B33" s="7" t="s">
        <v>56</v>
      </c>
      <c r="C33" s="10"/>
      <c r="D33" s="134">
        <v>0</v>
      </c>
      <c r="E33" s="136">
        <v>100</v>
      </c>
      <c r="F33" s="10"/>
      <c r="G33" s="10"/>
      <c r="H33" s="10"/>
      <c r="I33" s="64"/>
      <c r="J33" s="10" t="s">
        <v>25</v>
      </c>
      <c r="K33" s="10"/>
      <c r="L33" s="10" t="s">
        <v>25</v>
      </c>
      <c r="M33" s="10"/>
      <c r="N33" s="10"/>
      <c r="O33" s="10"/>
      <c r="P33" s="10"/>
      <c r="Q33" s="64"/>
      <c r="R33" s="10"/>
      <c r="S33" s="10" t="s">
        <v>25</v>
      </c>
      <c r="T33" s="10"/>
      <c r="U33" s="10"/>
      <c r="V33" s="10"/>
      <c r="W33" s="10"/>
      <c r="X33" s="10"/>
      <c r="Y33" s="10"/>
      <c r="Z33" s="10" t="s">
        <v>25</v>
      </c>
      <c r="AA33" s="10"/>
      <c r="AB33" s="10"/>
    </row>
    <row r="34" spans="1:28" s="2" customFormat="1" ht="15" hidden="1" customHeight="1" x14ac:dyDescent="0.3">
      <c r="A34" s="62">
        <v>29</v>
      </c>
      <c r="B34" s="7" t="s">
        <v>57</v>
      </c>
      <c r="C34" s="10" t="s">
        <v>382</v>
      </c>
      <c r="D34" s="134"/>
      <c r="E34" s="134"/>
      <c r="F34" s="10"/>
      <c r="G34" s="10"/>
      <c r="H34" s="10"/>
      <c r="I34" s="64"/>
      <c r="J34" s="10"/>
      <c r="K34" s="10"/>
      <c r="L34" s="10"/>
      <c r="M34" s="10"/>
      <c r="N34" s="10"/>
      <c r="O34" s="10"/>
      <c r="P34" s="10"/>
      <c r="Q34" s="64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</row>
    <row r="35" spans="1:28" s="2" customFormat="1" ht="15" customHeight="1" x14ac:dyDescent="0.3">
      <c r="A35" s="175">
        <v>30</v>
      </c>
      <c r="B35" s="7" t="s">
        <v>47</v>
      </c>
      <c r="C35" s="10" t="s">
        <v>184</v>
      </c>
      <c r="D35" s="134">
        <v>99</v>
      </c>
      <c r="E35" s="134">
        <v>1</v>
      </c>
      <c r="F35" s="10"/>
      <c r="G35" s="10" t="s">
        <v>25</v>
      </c>
      <c r="H35" s="10"/>
      <c r="I35" s="64" t="s">
        <v>365</v>
      </c>
      <c r="J35" s="10"/>
      <c r="K35" s="10"/>
      <c r="L35" s="10"/>
      <c r="M35" s="10" t="s">
        <v>25</v>
      </c>
      <c r="N35" s="10"/>
      <c r="O35" s="10"/>
      <c r="P35" s="10"/>
      <c r="Q35" s="64"/>
      <c r="R35" s="10"/>
      <c r="S35" s="10"/>
      <c r="T35" s="10" t="s">
        <v>25</v>
      </c>
      <c r="U35" s="10" t="s">
        <v>25</v>
      </c>
      <c r="V35" s="10"/>
      <c r="W35" s="10" t="s">
        <v>384</v>
      </c>
      <c r="X35" s="10"/>
      <c r="Y35" s="10"/>
      <c r="Z35" s="10" t="s">
        <v>25</v>
      </c>
      <c r="AA35" s="10"/>
      <c r="AB35" s="10"/>
    </row>
    <row r="36" spans="1:28" s="2" customFormat="1" ht="15" hidden="1" customHeight="1" x14ac:dyDescent="0.3">
      <c r="A36" s="175"/>
      <c r="B36" s="7" t="s">
        <v>58</v>
      </c>
      <c r="C36" s="10" t="s">
        <v>334</v>
      </c>
      <c r="D36" s="134">
        <v>99</v>
      </c>
      <c r="E36" s="134">
        <v>1</v>
      </c>
      <c r="F36" s="10"/>
      <c r="G36" s="10"/>
      <c r="H36" s="10"/>
      <c r="I36" s="64" t="s">
        <v>365</v>
      </c>
      <c r="J36" s="10"/>
      <c r="K36" s="10"/>
      <c r="L36" s="10"/>
      <c r="M36" s="10" t="s">
        <v>25</v>
      </c>
      <c r="N36" s="10"/>
      <c r="O36" s="10"/>
      <c r="P36" s="10"/>
      <c r="Q36" s="64"/>
      <c r="R36" s="10"/>
      <c r="S36" s="10"/>
      <c r="T36" s="10" t="s">
        <v>25</v>
      </c>
      <c r="U36" s="10" t="s">
        <v>25</v>
      </c>
      <c r="V36" s="10"/>
      <c r="W36" s="10" t="s">
        <v>384</v>
      </c>
      <c r="X36" s="10"/>
      <c r="Y36" s="10"/>
      <c r="Z36" s="10" t="s">
        <v>25</v>
      </c>
      <c r="AA36" s="10"/>
      <c r="AB36" s="10"/>
    </row>
    <row r="37" spans="1:28" s="2" customFormat="1" ht="15" customHeight="1" x14ac:dyDescent="0.3">
      <c r="A37" s="175"/>
      <c r="B37" s="7" t="s">
        <v>59</v>
      </c>
      <c r="C37" s="10" t="s">
        <v>184</v>
      </c>
      <c r="D37" s="134">
        <v>99</v>
      </c>
      <c r="E37" s="134">
        <v>1</v>
      </c>
      <c r="F37" s="10"/>
      <c r="G37" s="10" t="s">
        <v>25</v>
      </c>
      <c r="H37" s="10"/>
      <c r="I37" s="64" t="s">
        <v>365</v>
      </c>
      <c r="J37" s="10"/>
      <c r="K37" s="10"/>
      <c r="L37" s="10"/>
      <c r="M37" s="10" t="s">
        <v>25</v>
      </c>
      <c r="N37" s="10"/>
      <c r="O37" s="10"/>
      <c r="P37" s="10"/>
      <c r="Q37" s="64"/>
      <c r="R37" s="10"/>
      <c r="S37" s="10"/>
      <c r="T37" s="10" t="s">
        <v>25</v>
      </c>
      <c r="U37" s="10" t="s">
        <v>25</v>
      </c>
      <c r="V37" s="10"/>
      <c r="W37" s="10" t="s">
        <v>384</v>
      </c>
      <c r="X37" s="10"/>
      <c r="Y37" s="10"/>
      <c r="Z37" s="10" t="s">
        <v>25</v>
      </c>
      <c r="AA37" s="10"/>
      <c r="AB37" s="10"/>
    </row>
    <row r="38" spans="1:28" s="67" customFormat="1" ht="15" hidden="1" customHeight="1" x14ac:dyDescent="0.3">
      <c r="A38" s="175">
        <v>31</v>
      </c>
      <c r="B38" s="7" t="s">
        <v>60</v>
      </c>
      <c r="C38" s="65" t="s">
        <v>334</v>
      </c>
      <c r="D38" s="136">
        <v>99</v>
      </c>
      <c r="E38" s="136">
        <v>1</v>
      </c>
      <c r="F38" s="65"/>
      <c r="G38" s="65"/>
      <c r="H38" s="65"/>
      <c r="I38" s="66" t="s">
        <v>365</v>
      </c>
      <c r="J38" s="65"/>
      <c r="K38" s="65" t="s">
        <v>25</v>
      </c>
      <c r="L38" s="65"/>
      <c r="M38" s="65"/>
      <c r="N38" s="65"/>
      <c r="O38" s="65"/>
      <c r="P38" s="65"/>
      <c r="Q38" s="66"/>
      <c r="R38" s="65" t="s">
        <v>386</v>
      </c>
      <c r="S38" s="65"/>
      <c r="T38" s="65"/>
      <c r="U38" s="65"/>
      <c r="V38" s="65" t="s">
        <v>25</v>
      </c>
      <c r="W38" s="65"/>
      <c r="X38" s="65"/>
      <c r="Y38" s="65"/>
      <c r="Z38" s="65" t="s">
        <v>25</v>
      </c>
      <c r="AA38" s="65"/>
      <c r="AB38" s="65"/>
    </row>
    <row r="39" spans="1:28" s="67" customFormat="1" ht="15" hidden="1" customHeight="1" x14ac:dyDescent="0.3">
      <c r="A39" s="175"/>
      <c r="B39" s="7" t="s">
        <v>61</v>
      </c>
      <c r="C39" s="10" t="s">
        <v>357</v>
      </c>
      <c r="D39" s="136">
        <v>0</v>
      </c>
      <c r="E39" s="136">
        <v>100</v>
      </c>
      <c r="F39" s="65"/>
      <c r="G39" s="65"/>
      <c r="H39" s="65"/>
      <c r="I39" s="66"/>
      <c r="J39" s="65"/>
      <c r="K39" s="65"/>
      <c r="L39" s="65"/>
      <c r="M39" s="65"/>
      <c r="N39" s="65"/>
      <c r="O39" s="65"/>
      <c r="P39" s="65"/>
      <c r="Q39" s="66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</row>
    <row r="40" spans="1:28" s="67" customFormat="1" ht="15" hidden="1" customHeight="1" x14ac:dyDescent="0.3">
      <c r="A40" s="175">
        <v>32</v>
      </c>
      <c r="B40" s="7" t="s">
        <v>62</v>
      </c>
      <c r="C40" s="65" t="s">
        <v>334</v>
      </c>
      <c r="D40" s="136">
        <v>0</v>
      </c>
      <c r="E40" s="136">
        <v>100</v>
      </c>
      <c r="F40" s="65"/>
      <c r="G40" s="65"/>
      <c r="H40" s="65"/>
      <c r="I40" s="66" t="s">
        <v>365</v>
      </c>
      <c r="J40" s="65"/>
      <c r="K40" s="65"/>
      <c r="L40" s="65"/>
      <c r="M40" s="65" t="s">
        <v>25</v>
      </c>
      <c r="N40" s="65"/>
      <c r="O40" s="65" t="s">
        <v>25</v>
      </c>
      <c r="P40" s="65"/>
      <c r="Q40" s="66" t="s">
        <v>366</v>
      </c>
      <c r="R40" s="65"/>
      <c r="S40" s="65"/>
      <c r="T40" s="65" t="s">
        <v>25</v>
      </c>
      <c r="U40" s="65" t="s">
        <v>25</v>
      </c>
      <c r="V40" s="65"/>
      <c r="W40" s="65" t="s">
        <v>387</v>
      </c>
      <c r="X40" s="65"/>
      <c r="Y40" s="65"/>
      <c r="Z40" s="65" t="s">
        <v>25</v>
      </c>
      <c r="AA40" s="65"/>
      <c r="AB40" s="65"/>
    </row>
    <row r="41" spans="1:28" s="67" customFormat="1" ht="15" hidden="1" customHeight="1" x14ac:dyDescent="0.3">
      <c r="A41" s="175"/>
      <c r="B41" s="7" t="s">
        <v>62</v>
      </c>
      <c r="C41" s="65" t="s">
        <v>357</v>
      </c>
      <c r="D41" s="136">
        <v>0</v>
      </c>
      <c r="E41" s="136">
        <v>100</v>
      </c>
      <c r="F41" s="65"/>
      <c r="G41" s="65"/>
      <c r="H41" s="65"/>
      <c r="I41" s="66"/>
      <c r="J41" s="65"/>
      <c r="K41" s="65"/>
      <c r="L41" s="65"/>
      <c r="M41" s="65"/>
      <c r="N41" s="65"/>
      <c r="O41" s="65"/>
      <c r="P41" s="65"/>
      <c r="Q41" s="66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</row>
    <row r="42" spans="1:28" s="67" customFormat="1" ht="15" hidden="1" customHeight="1" x14ac:dyDescent="0.3">
      <c r="A42" s="62">
        <v>33</v>
      </c>
      <c r="B42" s="7" t="s">
        <v>63</v>
      </c>
      <c r="C42" s="65" t="s">
        <v>334</v>
      </c>
      <c r="D42" s="136">
        <v>2</v>
      </c>
      <c r="E42" s="136">
        <v>98</v>
      </c>
      <c r="F42" s="65"/>
      <c r="G42" s="65" t="s">
        <v>25</v>
      </c>
      <c r="H42" s="65"/>
      <c r="I42" s="66"/>
      <c r="J42" s="65" t="s">
        <v>25</v>
      </c>
      <c r="K42" s="65"/>
      <c r="L42" s="65"/>
      <c r="M42" s="65"/>
      <c r="N42" s="65"/>
      <c r="O42" s="65" t="s">
        <v>25</v>
      </c>
      <c r="P42" s="65"/>
      <c r="Q42" s="66"/>
      <c r="R42" s="65" t="s">
        <v>56</v>
      </c>
      <c r="S42" s="65"/>
      <c r="T42" s="65" t="s">
        <v>25</v>
      </c>
      <c r="U42" s="65"/>
      <c r="V42" s="65" t="s">
        <v>25</v>
      </c>
      <c r="W42" s="65"/>
      <c r="X42" s="65"/>
      <c r="Y42" s="65"/>
      <c r="Z42" s="65" t="s">
        <v>25</v>
      </c>
      <c r="AA42" s="65"/>
      <c r="AB42" s="65"/>
    </row>
    <row r="43" spans="1:28" s="67" customFormat="1" ht="15" hidden="1" customHeight="1" x14ac:dyDescent="0.3">
      <c r="A43" s="62">
        <v>34</v>
      </c>
      <c r="B43" s="7" t="s">
        <v>64</v>
      </c>
      <c r="C43" s="10" t="s">
        <v>357</v>
      </c>
      <c r="D43" s="136">
        <v>0</v>
      </c>
      <c r="E43" s="136">
        <v>100</v>
      </c>
      <c r="F43" s="65"/>
      <c r="G43" s="65" t="s">
        <v>25</v>
      </c>
      <c r="H43" s="65"/>
      <c r="I43" s="66" t="s">
        <v>365</v>
      </c>
      <c r="J43" s="65"/>
      <c r="K43" s="65"/>
      <c r="L43" s="65" t="s">
        <v>25</v>
      </c>
      <c r="M43" s="65" t="s">
        <v>25</v>
      </c>
      <c r="N43" s="65"/>
      <c r="O43" s="65"/>
      <c r="P43" s="65"/>
      <c r="Q43" s="66"/>
      <c r="R43" s="65" t="s">
        <v>388</v>
      </c>
      <c r="S43" s="65"/>
      <c r="T43" s="65"/>
      <c r="U43" s="65"/>
      <c r="V43" s="65" t="s">
        <v>25</v>
      </c>
      <c r="W43" s="65"/>
      <c r="X43" s="65"/>
      <c r="Y43" s="65"/>
      <c r="Z43" s="65" t="s">
        <v>25</v>
      </c>
      <c r="AA43" s="65"/>
      <c r="AB43" s="65"/>
    </row>
    <row r="44" spans="1:28" s="67" customFormat="1" ht="15" hidden="1" customHeight="1" x14ac:dyDescent="0.3">
      <c r="A44" s="62">
        <v>35</v>
      </c>
      <c r="B44" s="7" t="s">
        <v>66</v>
      </c>
      <c r="C44" s="65" t="s">
        <v>339</v>
      </c>
      <c r="D44" s="136">
        <v>0</v>
      </c>
      <c r="E44" s="136">
        <v>100</v>
      </c>
      <c r="F44" s="65"/>
      <c r="G44" s="65" t="s">
        <v>25</v>
      </c>
      <c r="H44" s="65"/>
      <c r="I44" s="66"/>
      <c r="J44" s="65" t="s">
        <v>25</v>
      </c>
      <c r="K44" s="65"/>
      <c r="L44" s="65"/>
      <c r="M44" s="65"/>
      <c r="N44" s="65"/>
      <c r="O44" s="65"/>
      <c r="P44" s="65"/>
      <c r="Q44" s="66"/>
      <c r="R44" s="65" t="s">
        <v>389</v>
      </c>
      <c r="S44" s="65"/>
      <c r="T44" s="65" t="s">
        <v>25</v>
      </c>
      <c r="U44" s="65"/>
      <c r="V44" s="65" t="s">
        <v>25</v>
      </c>
      <c r="W44" s="65"/>
      <c r="X44" s="65" t="s">
        <v>25</v>
      </c>
      <c r="Y44" s="65"/>
      <c r="Z44" s="65"/>
      <c r="AA44" s="65"/>
      <c r="AB44" s="65"/>
    </row>
    <row r="45" spans="1:28" s="67" customFormat="1" ht="15" hidden="1" customHeight="1" x14ac:dyDescent="0.3">
      <c r="A45" s="175">
        <v>36</v>
      </c>
      <c r="B45" s="7" t="s">
        <v>67</v>
      </c>
      <c r="C45" s="65" t="s">
        <v>334</v>
      </c>
      <c r="D45" s="136">
        <v>0</v>
      </c>
      <c r="E45" s="136">
        <v>100</v>
      </c>
      <c r="F45" s="65"/>
      <c r="G45" s="65" t="s">
        <v>25</v>
      </c>
      <c r="H45" s="65"/>
      <c r="I45" s="66" t="s">
        <v>391</v>
      </c>
      <c r="J45" s="65" t="s">
        <v>25</v>
      </c>
      <c r="K45" s="65"/>
      <c r="L45" s="65"/>
      <c r="M45" s="65"/>
      <c r="N45" s="65"/>
      <c r="O45" s="65"/>
      <c r="P45" s="65"/>
      <c r="Q45" s="66"/>
      <c r="R45" s="65" t="s">
        <v>392</v>
      </c>
      <c r="S45" s="65"/>
      <c r="T45" s="65" t="s">
        <v>25</v>
      </c>
      <c r="U45" s="65"/>
      <c r="V45" s="65" t="s">
        <v>25</v>
      </c>
      <c r="W45" s="65"/>
      <c r="X45" s="65" t="s">
        <v>25</v>
      </c>
      <c r="Y45" s="65"/>
      <c r="Z45" s="65"/>
      <c r="AA45" s="65"/>
      <c r="AB45" s="65"/>
    </row>
    <row r="46" spans="1:28" s="67" customFormat="1" ht="15" hidden="1" customHeight="1" x14ac:dyDescent="0.3">
      <c r="A46" s="175"/>
      <c r="B46" s="7" t="s">
        <v>68</v>
      </c>
      <c r="C46" s="65" t="s">
        <v>334</v>
      </c>
      <c r="D46" s="136">
        <v>10</v>
      </c>
      <c r="E46" s="136">
        <v>90</v>
      </c>
      <c r="F46" s="65" t="s">
        <v>25</v>
      </c>
      <c r="G46" s="65"/>
      <c r="H46" s="65"/>
      <c r="I46" s="66" t="s">
        <v>393</v>
      </c>
      <c r="J46" s="65" t="s">
        <v>25</v>
      </c>
      <c r="K46" s="65"/>
      <c r="L46" s="65"/>
      <c r="M46" s="65"/>
      <c r="N46" s="65"/>
      <c r="O46" s="65"/>
      <c r="P46" s="65"/>
      <c r="Q46" s="66"/>
      <c r="R46" s="65" t="s">
        <v>394</v>
      </c>
      <c r="S46" s="65"/>
      <c r="T46" s="65" t="s">
        <v>25</v>
      </c>
      <c r="U46" s="65"/>
      <c r="V46" s="65" t="s">
        <v>25</v>
      </c>
      <c r="W46" s="65"/>
      <c r="X46" s="65" t="s">
        <v>25</v>
      </c>
      <c r="Y46" s="65"/>
      <c r="Z46" s="65"/>
      <c r="AA46" s="65"/>
      <c r="AB46" s="65"/>
    </row>
    <row r="47" spans="1:28" s="67" customFormat="1" ht="15" hidden="1" customHeight="1" x14ac:dyDescent="0.3">
      <c r="A47" s="62">
        <v>37</v>
      </c>
      <c r="B47" s="7" t="s">
        <v>69</v>
      </c>
      <c r="C47" s="65" t="s">
        <v>334</v>
      </c>
      <c r="D47" s="136">
        <v>1</v>
      </c>
      <c r="E47" s="136">
        <v>99</v>
      </c>
      <c r="F47" s="65"/>
      <c r="G47" s="65" t="s">
        <v>25</v>
      </c>
      <c r="H47" s="65"/>
      <c r="I47" s="66"/>
      <c r="J47" s="65"/>
      <c r="K47" s="65" t="s">
        <v>25</v>
      </c>
      <c r="L47" s="65"/>
      <c r="M47" s="65"/>
      <c r="N47" s="65"/>
      <c r="O47" s="65"/>
      <c r="P47" s="65"/>
      <c r="Q47" s="66"/>
      <c r="R47" s="65" t="s">
        <v>395</v>
      </c>
      <c r="S47" s="65"/>
      <c r="T47" s="65" t="s">
        <v>25</v>
      </c>
      <c r="U47" s="65" t="s">
        <v>25</v>
      </c>
      <c r="V47" s="65"/>
      <c r="W47" s="65" t="s">
        <v>396</v>
      </c>
      <c r="X47" s="65" t="s">
        <v>25</v>
      </c>
      <c r="Y47" s="65"/>
      <c r="Z47" s="65"/>
      <c r="AA47" s="65"/>
      <c r="AB47" s="65"/>
    </row>
    <row r="48" spans="1:28" s="67" customFormat="1" ht="15" hidden="1" customHeight="1" x14ac:dyDescent="0.3">
      <c r="A48" s="62">
        <v>38</v>
      </c>
      <c r="B48" s="7" t="s">
        <v>61</v>
      </c>
      <c r="C48" s="65" t="s">
        <v>334</v>
      </c>
      <c r="D48" s="136">
        <v>2</v>
      </c>
      <c r="E48" s="136">
        <v>98</v>
      </c>
      <c r="F48" s="65"/>
      <c r="G48" s="65" t="s">
        <v>25</v>
      </c>
      <c r="H48" s="65"/>
      <c r="I48" s="66"/>
      <c r="J48" s="65" t="s">
        <v>25</v>
      </c>
      <c r="K48" s="65"/>
      <c r="L48" s="65"/>
      <c r="M48" s="65"/>
      <c r="N48" s="65"/>
      <c r="O48" s="65"/>
      <c r="P48" s="65"/>
      <c r="Q48" s="66" t="s">
        <v>350</v>
      </c>
      <c r="R48" s="65" t="s">
        <v>378</v>
      </c>
      <c r="S48" s="65"/>
      <c r="T48" s="65" t="s">
        <v>25</v>
      </c>
      <c r="U48" s="65" t="s">
        <v>25</v>
      </c>
      <c r="V48" s="65"/>
      <c r="W48" s="10" t="s">
        <v>379</v>
      </c>
      <c r="X48" s="65"/>
      <c r="Y48" s="65"/>
      <c r="Z48" s="65" t="s">
        <v>25</v>
      </c>
      <c r="AA48" s="65"/>
      <c r="AB48" s="65"/>
    </row>
    <row r="49" spans="1:41" s="67" customFormat="1" ht="15" hidden="1" customHeight="1" x14ac:dyDescent="0.3">
      <c r="A49" s="62">
        <v>39</v>
      </c>
      <c r="B49" s="7" t="s">
        <v>62</v>
      </c>
      <c r="C49" s="65" t="s">
        <v>334</v>
      </c>
      <c r="D49" s="136">
        <v>3</v>
      </c>
      <c r="E49" s="136">
        <v>97</v>
      </c>
      <c r="F49" s="65"/>
      <c r="G49" s="65" t="s">
        <v>25</v>
      </c>
      <c r="H49" s="65"/>
      <c r="I49" s="66"/>
      <c r="J49" s="65" t="s">
        <v>25</v>
      </c>
      <c r="K49" s="65"/>
      <c r="L49" s="65"/>
      <c r="M49" s="65"/>
      <c r="N49" s="65"/>
      <c r="O49" s="65"/>
      <c r="P49" s="65"/>
      <c r="Q49" s="66"/>
      <c r="R49" s="65" t="s">
        <v>400</v>
      </c>
      <c r="S49" s="65"/>
      <c r="T49" s="65" t="s">
        <v>25</v>
      </c>
      <c r="U49" s="65" t="s">
        <v>25</v>
      </c>
      <c r="V49" s="65"/>
      <c r="W49" s="10" t="s">
        <v>377</v>
      </c>
      <c r="X49" s="65"/>
      <c r="Y49" s="65"/>
      <c r="Z49" s="65" t="s">
        <v>25</v>
      </c>
      <c r="AA49" s="65"/>
      <c r="AB49" s="65"/>
    </row>
    <row r="50" spans="1:41" s="67" customFormat="1" ht="15" hidden="1" customHeight="1" x14ac:dyDescent="0.3">
      <c r="A50" s="62">
        <v>40</v>
      </c>
      <c r="B50" s="7" t="s">
        <v>62</v>
      </c>
      <c r="C50" s="65" t="s">
        <v>334</v>
      </c>
      <c r="D50" s="136">
        <v>3</v>
      </c>
      <c r="E50" s="136">
        <v>97</v>
      </c>
      <c r="F50" s="65"/>
      <c r="G50" s="65" t="s">
        <v>25</v>
      </c>
      <c r="H50" s="65"/>
      <c r="I50" s="66"/>
      <c r="J50" s="65" t="s">
        <v>25</v>
      </c>
      <c r="K50" s="65"/>
      <c r="L50" s="65"/>
      <c r="M50" s="65"/>
      <c r="N50" s="65"/>
      <c r="O50" s="65"/>
      <c r="P50" s="65"/>
      <c r="Q50" s="66"/>
      <c r="R50" s="65" t="s">
        <v>400</v>
      </c>
      <c r="S50" s="65"/>
      <c r="T50" s="65"/>
      <c r="U50" s="65"/>
      <c r="V50" s="65"/>
      <c r="W50" s="10" t="s">
        <v>377</v>
      </c>
      <c r="X50" s="65"/>
      <c r="Y50" s="65"/>
      <c r="Z50" s="65" t="s">
        <v>25</v>
      </c>
      <c r="AA50" s="65"/>
      <c r="AB50" s="65"/>
    </row>
    <row r="51" spans="1:41" s="67" customFormat="1" ht="15" hidden="1" customHeight="1" x14ac:dyDescent="0.3">
      <c r="A51" s="62">
        <v>41</v>
      </c>
      <c r="B51" s="7" t="s">
        <v>63</v>
      </c>
      <c r="C51" s="65" t="s">
        <v>334</v>
      </c>
      <c r="D51" s="136">
        <v>3</v>
      </c>
      <c r="E51" s="136">
        <v>97</v>
      </c>
      <c r="F51" s="65"/>
      <c r="G51" s="65" t="s">
        <v>25</v>
      </c>
      <c r="H51" s="65"/>
      <c r="I51" s="66"/>
      <c r="J51" s="65" t="s">
        <v>25</v>
      </c>
      <c r="K51" s="65"/>
      <c r="L51" s="65"/>
      <c r="M51" s="65"/>
      <c r="N51" s="65"/>
      <c r="O51" s="65"/>
      <c r="P51" s="65"/>
      <c r="Q51" s="66"/>
      <c r="R51" s="65" t="s">
        <v>401</v>
      </c>
      <c r="S51" s="65"/>
      <c r="T51" s="65" t="s">
        <v>25</v>
      </c>
      <c r="U51" s="65"/>
      <c r="V51" s="65"/>
      <c r="W51" s="10" t="s">
        <v>377</v>
      </c>
      <c r="X51" s="65"/>
      <c r="Y51" s="65"/>
      <c r="Z51" s="65" t="s">
        <v>25</v>
      </c>
      <c r="AA51" s="65"/>
      <c r="AB51" s="65"/>
    </row>
    <row r="52" spans="1:41" s="67" customFormat="1" ht="15" customHeight="1" x14ac:dyDescent="0.3">
      <c r="A52" s="69">
        <v>42</v>
      </c>
      <c r="B52" s="7" t="s">
        <v>402</v>
      </c>
      <c r="C52" s="10" t="s">
        <v>184</v>
      </c>
      <c r="D52" s="134">
        <v>1</v>
      </c>
      <c r="E52" s="134">
        <v>99</v>
      </c>
      <c r="F52" s="10"/>
      <c r="G52" s="10" t="s">
        <v>25</v>
      </c>
      <c r="H52" s="10"/>
      <c r="I52" s="64"/>
      <c r="J52" s="10" t="s">
        <v>25</v>
      </c>
      <c r="K52" s="10"/>
      <c r="L52" s="10"/>
      <c r="M52" s="10"/>
      <c r="N52" s="10"/>
      <c r="O52" s="10"/>
      <c r="P52" s="10"/>
      <c r="Q52" s="64"/>
      <c r="R52" s="10" t="s">
        <v>376</v>
      </c>
      <c r="S52" s="10"/>
      <c r="T52" s="10" t="s">
        <v>25</v>
      </c>
      <c r="U52" s="10" t="s">
        <v>25</v>
      </c>
      <c r="V52" s="10"/>
      <c r="W52" s="10" t="s">
        <v>341</v>
      </c>
      <c r="X52" s="10"/>
      <c r="Y52" s="10"/>
      <c r="Z52" s="10" t="s">
        <v>25</v>
      </c>
      <c r="AA52" s="10"/>
      <c r="AB52" s="10"/>
    </row>
    <row r="53" spans="1:41" s="67" customFormat="1" ht="15" hidden="1" customHeight="1" x14ac:dyDescent="0.3">
      <c r="A53" s="69">
        <v>43</v>
      </c>
      <c r="B53" s="7" t="s">
        <v>403</v>
      </c>
      <c r="C53" s="10"/>
      <c r="D53" s="134"/>
      <c r="E53" s="134"/>
      <c r="F53" s="10"/>
      <c r="G53" s="10"/>
      <c r="H53" s="10"/>
      <c r="I53" s="64"/>
      <c r="J53" s="10"/>
      <c r="K53" s="10"/>
      <c r="L53" s="10"/>
      <c r="M53" s="10"/>
      <c r="N53" s="10"/>
      <c r="O53" s="10"/>
      <c r="P53" s="10"/>
      <c r="Q53" s="64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</row>
    <row r="54" spans="1:41" s="67" customFormat="1" ht="15" customHeight="1" x14ac:dyDescent="0.3">
      <c r="A54" s="69">
        <v>44</v>
      </c>
      <c r="B54" s="7" t="s">
        <v>404</v>
      </c>
      <c r="C54" s="10" t="s">
        <v>405</v>
      </c>
      <c r="D54" s="134">
        <v>1</v>
      </c>
      <c r="E54" s="134">
        <v>99</v>
      </c>
      <c r="F54" s="10"/>
      <c r="G54" s="10" t="s">
        <v>25</v>
      </c>
      <c r="H54" s="10"/>
      <c r="I54" s="66" t="s">
        <v>391</v>
      </c>
      <c r="J54" s="10" t="s">
        <v>25</v>
      </c>
      <c r="K54" s="10"/>
      <c r="L54" s="10"/>
      <c r="M54" s="10"/>
      <c r="N54" s="10"/>
      <c r="O54" s="10"/>
      <c r="P54" s="10"/>
      <c r="Q54" s="64"/>
      <c r="R54" s="10" t="s">
        <v>406</v>
      </c>
      <c r="S54" s="10"/>
      <c r="T54" s="10" t="s">
        <v>25</v>
      </c>
      <c r="U54" s="10"/>
      <c r="V54" s="10" t="s">
        <v>25</v>
      </c>
      <c r="W54" s="10"/>
      <c r="X54" s="10"/>
      <c r="Y54" s="10"/>
      <c r="Z54" s="10" t="s">
        <v>25</v>
      </c>
      <c r="AA54" s="10"/>
      <c r="AB54" s="10"/>
    </row>
    <row r="55" spans="1:41" s="67" customFormat="1" ht="15" customHeight="1" x14ac:dyDescent="0.3">
      <c r="A55" s="69">
        <v>45</v>
      </c>
      <c r="B55" s="7" t="s">
        <v>68</v>
      </c>
      <c r="C55" s="10" t="s">
        <v>184</v>
      </c>
      <c r="D55" s="134">
        <v>0</v>
      </c>
      <c r="E55" s="134">
        <v>100</v>
      </c>
      <c r="F55" s="10"/>
      <c r="G55" s="10"/>
      <c r="H55" s="10" t="s">
        <v>25</v>
      </c>
      <c r="I55" s="64"/>
      <c r="J55" s="10" t="s">
        <v>25</v>
      </c>
      <c r="K55" s="10"/>
      <c r="L55" s="10"/>
      <c r="M55" s="10"/>
      <c r="N55" s="10"/>
      <c r="O55" s="10"/>
      <c r="P55" s="10"/>
      <c r="Q55" s="64"/>
      <c r="R55" s="10"/>
      <c r="S55" s="10"/>
      <c r="T55" s="10" t="s">
        <v>25</v>
      </c>
      <c r="U55" s="10" t="s">
        <v>25</v>
      </c>
      <c r="V55" s="10"/>
      <c r="W55" s="10" t="s">
        <v>407</v>
      </c>
      <c r="X55" s="10"/>
      <c r="Y55" s="10"/>
      <c r="Z55" s="10" t="s">
        <v>25</v>
      </c>
      <c r="AA55" s="10"/>
      <c r="AB55" s="10"/>
    </row>
    <row r="56" spans="1:41" s="67" customFormat="1" ht="15" customHeight="1" x14ac:dyDescent="0.3">
      <c r="A56" s="69">
        <v>46</v>
      </c>
      <c r="B56" s="7" t="s">
        <v>408</v>
      </c>
      <c r="C56" s="65" t="s">
        <v>184</v>
      </c>
      <c r="D56" s="134">
        <v>0</v>
      </c>
      <c r="E56" s="136">
        <v>100</v>
      </c>
      <c r="F56" s="65"/>
      <c r="G56" s="65" t="s">
        <v>25</v>
      </c>
      <c r="H56" s="65"/>
      <c r="I56" s="66"/>
      <c r="J56" s="65" t="s">
        <v>25</v>
      </c>
      <c r="K56" s="65"/>
      <c r="L56" s="65"/>
      <c r="M56" s="65"/>
      <c r="N56" s="65"/>
      <c r="O56" s="65"/>
      <c r="P56" s="65"/>
      <c r="Q56" s="66"/>
      <c r="R56" s="65"/>
      <c r="S56" s="65"/>
      <c r="T56" s="10" t="s">
        <v>25</v>
      </c>
      <c r="U56" s="65" t="s">
        <v>25</v>
      </c>
      <c r="V56" s="65"/>
      <c r="W56" s="10" t="s">
        <v>407</v>
      </c>
      <c r="X56" s="65" t="s">
        <v>25</v>
      </c>
      <c r="Y56" s="65"/>
      <c r="Z56" s="65"/>
      <c r="AA56" s="65"/>
      <c r="AB56" s="65"/>
    </row>
    <row r="57" spans="1:41" s="67" customFormat="1" ht="15" customHeight="1" x14ac:dyDescent="0.3">
      <c r="A57" s="157"/>
      <c r="B57" s="63"/>
      <c r="D57" s="158"/>
      <c r="E57" s="159"/>
      <c r="I57" s="68"/>
      <c r="Q57" s="68"/>
      <c r="T57" s="2"/>
      <c r="W57" s="2"/>
    </row>
    <row r="58" spans="1:41" s="79" customFormat="1" ht="15" customHeight="1" x14ac:dyDescent="0.3">
      <c r="D58" s="79" t="s">
        <v>644</v>
      </c>
      <c r="E58" s="79" t="s">
        <v>645</v>
      </c>
      <c r="F58" s="79" t="s">
        <v>633</v>
      </c>
      <c r="G58" s="79" t="s">
        <v>634</v>
      </c>
      <c r="H58" s="79" t="s">
        <v>635</v>
      </c>
      <c r="I58" s="160" t="s">
        <v>525</v>
      </c>
      <c r="J58" s="79" t="s">
        <v>636</v>
      </c>
      <c r="L58" s="79" t="s">
        <v>637</v>
      </c>
      <c r="M58" s="79" t="s">
        <v>638</v>
      </c>
      <c r="N58" s="79" t="s">
        <v>639</v>
      </c>
      <c r="O58" s="79" t="s">
        <v>640</v>
      </c>
      <c r="P58" s="79" t="s">
        <v>530</v>
      </c>
      <c r="Q58" s="79" t="s">
        <v>530</v>
      </c>
      <c r="R58" s="79" t="s">
        <v>530</v>
      </c>
      <c r="S58" s="79" t="s">
        <v>563</v>
      </c>
      <c r="T58" s="79" t="s">
        <v>564</v>
      </c>
      <c r="U58" s="79" t="s">
        <v>563</v>
      </c>
      <c r="V58" s="79" t="s">
        <v>564</v>
      </c>
      <c r="X58" s="79" t="s">
        <v>641</v>
      </c>
      <c r="Y58" s="79" t="s">
        <v>639</v>
      </c>
      <c r="Z58" s="79" t="s">
        <v>642</v>
      </c>
      <c r="AA58" s="79" t="s">
        <v>643</v>
      </c>
    </row>
    <row r="59" spans="1:41" s="3" customFormat="1" ht="15" customHeight="1" x14ac:dyDescent="0.3">
      <c r="B59" s="77" t="s">
        <v>512</v>
      </c>
      <c r="C59" s="103">
        <v>22</v>
      </c>
      <c r="D59" s="103" t="s">
        <v>552</v>
      </c>
      <c r="E59" s="103" t="s">
        <v>551</v>
      </c>
      <c r="F59" s="103">
        <v>1</v>
      </c>
      <c r="G59" s="103">
        <v>20</v>
      </c>
      <c r="H59" s="103">
        <v>1</v>
      </c>
      <c r="I59" s="139" t="s">
        <v>549</v>
      </c>
      <c r="J59" s="103">
        <v>8</v>
      </c>
      <c r="K59" s="103">
        <v>0</v>
      </c>
      <c r="L59" s="103">
        <v>4</v>
      </c>
      <c r="M59" s="103">
        <v>7</v>
      </c>
      <c r="N59" s="103">
        <v>1</v>
      </c>
      <c r="O59" s="103">
        <v>2</v>
      </c>
      <c r="P59" s="103">
        <v>0</v>
      </c>
      <c r="Q59" s="139" t="s">
        <v>550</v>
      </c>
      <c r="R59" s="103" t="s">
        <v>531</v>
      </c>
      <c r="S59" s="103">
        <v>1</v>
      </c>
      <c r="T59" s="103">
        <v>21</v>
      </c>
      <c r="U59" s="103">
        <v>13</v>
      </c>
      <c r="V59" s="103">
        <v>9</v>
      </c>
      <c r="W59" s="103" t="s">
        <v>525</v>
      </c>
      <c r="X59" s="103">
        <v>5</v>
      </c>
      <c r="Y59" s="103">
        <v>0</v>
      </c>
      <c r="Z59" s="103">
        <v>16</v>
      </c>
      <c r="AA59" s="103">
        <v>1</v>
      </c>
      <c r="AB59" s="103" t="str">
        <f>AB14</f>
        <v>PROVEEDORES DE INSUMOS</v>
      </c>
    </row>
    <row r="60" spans="1:41" s="3" customFormat="1" ht="15" customHeight="1" x14ac:dyDescent="0.3">
      <c r="B60" s="75" t="s">
        <v>495</v>
      </c>
      <c r="C60" s="76">
        <v>46</v>
      </c>
      <c r="D60" s="138" t="s">
        <v>547</v>
      </c>
      <c r="E60" s="138" t="s">
        <v>548</v>
      </c>
      <c r="F60" s="138">
        <f>COUNTIF((F2:F56), "x")</f>
        <v>3</v>
      </c>
      <c r="G60" s="138">
        <f>COUNTIF((G2:G56), "x")</f>
        <v>38</v>
      </c>
      <c r="H60" s="138">
        <f t="shared" ref="H60" si="0">COUNTIF((H2:H56), "x")</f>
        <v>5</v>
      </c>
      <c r="I60" s="137" t="s">
        <v>549</v>
      </c>
      <c r="J60" s="76">
        <f>COUNTIF((J2:J56), "x")</f>
        <v>22</v>
      </c>
      <c r="K60" s="76">
        <f t="shared" ref="K60:P60" si="1">COUNTIF((K2:K56), "x")</f>
        <v>3</v>
      </c>
      <c r="L60" s="76">
        <f t="shared" si="1"/>
        <v>7</v>
      </c>
      <c r="M60" s="76">
        <f t="shared" si="1"/>
        <v>11</v>
      </c>
      <c r="N60" s="76">
        <f t="shared" si="1"/>
        <v>3</v>
      </c>
      <c r="O60" s="76">
        <f t="shared" si="1"/>
        <v>9</v>
      </c>
      <c r="P60" s="76">
        <f t="shared" si="1"/>
        <v>3</v>
      </c>
      <c r="Q60" s="137" t="s">
        <v>550</v>
      </c>
      <c r="R60" s="76" t="s">
        <v>525</v>
      </c>
      <c r="S60" s="76">
        <f>COUNTIF((S2:S56), "x")</f>
        <v>5</v>
      </c>
      <c r="T60" s="76">
        <f>COUNTIF((T2:T56), "x")</f>
        <v>41</v>
      </c>
      <c r="U60" s="76">
        <f t="shared" ref="U60:V60" si="2">COUNTIF((U2:U56), "x")</f>
        <v>28</v>
      </c>
      <c r="V60" s="76">
        <f t="shared" si="2"/>
        <v>20</v>
      </c>
      <c r="W60" s="76" t="s">
        <v>525</v>
      </c>
      <c r="X60" s="76">
        <f>COUNTIF((X2:X56), "x")</f>
        <v>12</v>
      </c>
      <c r="Y60" s="76">
        <f t="shared" ref="Y60" si="3">COUNTIF((Y2:Y56), "x")</f>
        <v>0</v>
      </c>
      <c r="Z60" s="76">
        <f>COUNTIF((Z2:Z56), "x")</f>
        <v>38</v>
      </c>
      <c r="AA60" s="76">
        <f>COUNTIF((AA2:AA56), "x")</f>
        <v>4</v>
      </c>
      <c r="AB60" s="76" t="str">
        <f>AB14</f>
        <v>PROVEEDORES DE INSUMOS</v>
      </c>
    </row>
    <row r="61" spans="1:41" s="3" customFormat="1" ht="15" customHeight="1" x14ac:dyDescent="0.3">
      <c r="B61" s="140" t="s">
        <v>513</v>
      </c>
      <c r="C61" s="141">
        <f>C59/C60</f>
        <v>0.47826086956521741</v>
      </c>
      <c r="D61" s="161">
        <f>SUBTOTAL(1, D4:D56)</f>
        <v>10.045454545454545</v>
      </c>
      <c r="E61" s="161">
        <f>SUBTOTAL(1, E4:E56)</f>
        <v>89.954545454545453</v>
      </c>
      <c r="F61" s="141">
        <f>F59/22</f>
        <v>4.5454545454545456E-2</v>
      </c>
      <c r="G61" s="141">
        <f t="shared" ref="G61:H61" si="4">G59/22</f>
        <v>0.90909090909090906</v>
      </c>
      <c r="H61" s="141">
        <f t="shared" si="4"/>
        <v>4.5454545454545456E-2</v>
      </c>
      <c r="I61" s="142" t="str">
        <f>I60</f>
        <v xml:space="preserve">El mercado, plaza, calidad </v>
      </c>
      <c r="J61" s="141">
        <f>J59/22</f>
        <v>0.36363636363636365</v>
      </c>
      <c r="K61" s="141">
        <f t="shared" ref="K61:P61" si="5">K59/22</f>
        <v>0</v>
      </c>
      <c r="L61" s="141">
        <f t="shared" si="5"/>
        <v>0.18181818181818182</v>
      </c>
      <c r="M61" s="141">
        <f t="shared" si="5"/>
        <v>0.31818181818181818</v>
      </c>
      <c r="N61" s="141">
        <f t="shared" si="5"/>
        <v>4.5454545454545456E-2</v>
      </c>
      <c r="O61" s="141">
        <f t="shared" si="5"/>
        <v>9.0909090909090912E-2</v>
      </c>
      <c r="P61" s="141">
        <f t="shared" si="5"/>
        <v>0</v>
      </c>
      <c r="Q61" s="142" t="str">
        <f>Q60</f>
        <v>Comprador de leche cruda y Alpina</v>
      </c>
      <c r="R61" s="143" t="s">
        <v>525</v>
      </c>
      <c r="S61" s="141">
        <f>S59/22</f>
        <v>4.5454545454545456E-2</v>
      </c>
      <c r="T61" s="141">
        <f>T59/22</f>
        <v>0.95454545454545459</v>
      </c>
      <c r="U61" s="141">
        <f>U59/22</f>
        <v>0.59090909090909094</v>
      </c>
      <c r="V61" s="141">
        <f>V59/22</f>
        <v>0.40909090909090912</v>
      </c>
      <c r="W61" s="143" t="s">
        <v>525</v>
      </c>
      <c r="X61" s="141">
        <f>X59/22</f>
        <v>0.22727272727272727</v>
      </c>
      <c r="Y61" s="141">
        <f t="shared" ref="Y61:AA61" si="6">Y59/22</f>
        <v>0</v>
      </c>
      <c r="Z61" s="141">
        <f t="shared" si="6"/>
        <v>0.72727272727272729</v>
      </c>
      <c r="AA61" s="141">
        <f t="shared" si="6"/>
        <v>4.5454545454545456E-2</v>
      </c>
      <c r="AB61" s="143" t="str">
        <f>AB60</f>
        <v>PROVEEDORES DE INSUMOS</v>
      </c>
    </row>
    <row r="62" spans="1:41" s="3" customFormat="1" ht="15" customHeight="1" x14ac:dyDescent="0.3">
      <c r="D62" s="15"/>
      <c r="I62" s="56"/>
      <c r="Q62" s="56"/>
      <c r="AD62" s="43"/>
      <c r="AO62" s="56"/>
    </row>
    <row r="63" spans="1:41" s="3" customFormat="1" ht="15" customHeight="1" x14ac:dyDescent="0.3">
      <c r="D63" s="15"/>
      <c r="I63" s="56"/>
      <c r="Q63" s="56"/>
      <c r="AD63" s="43"/>
      <c r="AO63" s="56"/>
    </row>
    <row r="64" spans="1:41" ht="15" customHeight="1" x14ac:dyDescent="0.3">
      <c r="D64" s="15"/>
    </row>
    <row r="65" spans="4:4" ht="15" customHeight="1" x14ac:dyDescent="0.3">
      <c r="D65" s="15"/>
    </row>
    <row r="66" spans="4:4" ht="15" customHeight="1" x14ac:dyDescent="0.3">
      <c r="D66" s="15"/>
    </row>
    <row r="67" spans="4:4" ht="15" customHeight="1" x14ac:dyDescent="0.3">
      <c r="D67" s="15"/>
    </row>
    <row r="68" spans="4:4" ht="15" customHeight="1" x14ac:dyDescent="0.3">
      <c r="D68" s="63"/>
    </row>
    <row r="69" spans="4:4" x14ac:dyDescent="0.3">
      <c r="D69" s="15"/>
    </row>
    <row r="70" spans="4:4" x14ac:dyDescent="0.3">
      <c r="D70" s="15"/>
    </row>
    <row r="71" spans="4:4" x14ac:dyDescent="0.3">
      <c r="D71" s="15"/>
    </row>
    <row r="72" spans="4:4" x14ac:dyDescent="0.3">
      <c r="D72" s="106"/>
    </row>
    <row r="73" spans="4:4" x14ac:dyDescent="0.3">
      <c r="D73" s="106"/>
    </row>
    <row r="74" spans="4:4" x14ac:dyDescent="0.3">
      <c r="D74" s="106"/>
    </row>
    <row r="75" spans="4:4" x14ac:dyDescent="0.3">
      <c r="D75" s="15"/>
    </row>
    <row r="76" spans="4:4" x14ac:dyDescent="0.3">
      <c r="D76" s="15"/>
    </row>
    <row r="77" spans="4:4" x14ac:dyDescent="0.3">
      <c r="D77" s="15"/>
    </row>
    <row r="78" spans="4:4" x14ac:dyDescent="0.3">
      <c r="D78" s="15"/>
    </row>
    <row r="79" spans="4:4" x14ac:dyDescent="0.3">
      <c r="D79" s="15"/>
    </row>
    <row r="80" spans="4:4" x14ac:dyDescent="0.3">
      <c r="D80" s="15"/>
    </row>
    <row r="81" spans="4:4" x14ac:dyDescent="0.3">
      <c r="D81" s="15"/>
    </row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</sheetData>
  <autoFilter ref="A1:AB56" xr:uid="{CF945D34-BF43-472B-8DCC-60D9F31125DA}">
    <filterColumn colId="2">
      <filters>
        <filter val="Papa"/>
        <filter val="Papa- Leche-Ullucos"/>
        <filter val="Papa-ganado"/>
      </filters>
    </filterColumn>
  </autoFilter>
  <mergeCells count="6">
    <mergeCell ref="A45:A46"/>
    <mergeCell ref="A14:A16"/>
    <mergeCell ref="A20:A22"/>
    <mergeCell ref="A35:A37"/>
    <mergeCell ref="A38:A39"/>
    <mergeCell ref="A40:A4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BDA15-C3EF-4F24-84D7-992C0F6D2B73}">
  <sheetPr filterMode="1"/>
  <dimension ref="A1:R60"/>
  <sheetViews>
    <sheetView zoomScale="80" zoomScaleNormal="80" workbookViewId="0">
      <pane xSplit="2" ySplit="1" topLeftCell="C27" activePane="bottomRight" state="frozen"/>
      <selection pane="topRight" activeCell="C1" sqref="C1"/>
      <selection pane="bottomLeft" activeCell="A2" sqref="A2"/>
      <selection pane="bottomRight" activeCell="B65" sqref="B65"/>
    </sheetView>
  </sheetViews>
  <sheetFormatPr baseColWidth="10" defaultColWidth="35.5546875" defaultRowHeight="15" customHeight="1" x14ac:dyDescent="0.3"/>
  <cols>
    <col min="1" max="1" width="15.21875" customWidth="1"/>
    <col min="2" max="2" width="36.33203125" bestFit="1" customWidth="1"/>
    <col min="3" max="3" width="29.44140625" customWidth="1"/>
    <col min="4" max="5" width="30.77734375" customWidth="1"/>
    <col min="7" max="7" width="37.88671875" bestFit="1" customWidth="1"/>
    <col min="15" max="15" width="46" bestFit="1" customWidth="1"/>
  </cols>
  <sheetData>
    <row r="1" spans="1:18" ht="69.599999999999994" customHeight="1" x14ac:dyDescent="0.3">
      <c r="A1" s="25" t="s">
        <v>0</v>
      </c>
      <c r="B1" s="25" t="s">
        <v>1</v>
      </c>
      <c r="C1" s="53" t="s">
        <v>498</v>
      </c>
      <c r="D1" s="53" t="s">
        <v>553</v>
      </c>
      <c r="E1" s="24" t="s">
        <v>646</v>
      </c>
      <c r="F1" s="24" t="s">
        <v>321</v>
      </c>
      <c r="G1" s="24" t="s">
        <v>322</v>
      </c>
      <c r="H1" s="26" t="s">
        <v>323</v>
      </c>
      <c r="I1" s="26" t="s">
        <v>324</v>
      </c>
      <c r="J1" s="26" t="s">
        <v>325</v>
      </c>
      <c r="K1" s="26" t="s">
        <v>326</v>
      </c>
      <c r="L1" s="26" t="s">
        <v>327</v>
      </c>
      <c r="M1" s="71" t="s">
        <v>328</v>
      </c>
      <c r="N1" s="71" t="s">
        <v>329</v>
      </c>
      <c r="O1" s="71" t="s">
        <v>330</v>
      </c>
      <c r="P1" s="24" t="s">
        <v>331</v>
      </c>
      <c r="Q1" s="24" t="s">
        <v>332</v>
      </c>
      <c r="R1" s="24" t="s">
        <v>333</v>
      </c>
    </row>
    <row r="2" spans="1:18" ht="15" hidden="1" customHeight="1" x14ac:dyDescent="0.3">
      <c r="A2" s="62">
        <v>1</v>
      </c>
      <c r="B2" s="7" t="s">
        <v>24</v>
      </c>
      <c r="C2" s="29"/>
      <c r="D2" s="7"/>
      <c r="E2" s="7"/>
      <c r="F2" s="8"/>
      <c r="G2" s="8"/>
      <c r="H2" s="8" t="s">
        <v>25</v>
      </c>
      <c r="I2" s="8"/>
      <c r="J2" s="8"/>
      <c r="K2" s="8"/>
      <c r="L2" s="8"/>
      <c r="M2" s="59"/>
      <c r="N2" s="59" t="s">
        <v>25</v>
      </c>
      <c r="O2" s="60"/>
      <c r="P2" s="59" t="s">
        <v>25</v>
      </c>
      <c r="Q2" s="59"/>
      <c r="R2" s="59" t="s">
        <v>336</v>
      </c>
    </row>
    <row r="3" spans="1:18" ht="15" hidden="1" customHeight="1" x14ac:dyDescent="0.3">
      <c r="A3" s="62">
        <v>2</v>
      </c>
      <c r="B3" s="12" t="s">
        <v>26</v>
      </c>
      <c r="C3" s="8"/>
      <c r="D3" s="45"/>
      <c r="E3" s="45"/>
      <c r="F3" s="8"/>
      <c r="G3" s="8"/>
      <c r="H3" s="8" t="s">
        <v>25</v>
      </c>
      <c r="I3" s="8"/>
      <c r="J3" s="8"/>
      <c r="K3" s="8"/>
      <c r="L3" s="8"/>
      <c r="M3" s="8" t="s">
        <v>25</v>
      </c>
      <c r="N3" s="8"/>
      <c r="O3" s="58"/>
      <c r="P3" s="59" t="s">
        <v>25</v>
      </c>
      <c r="Q3" s="59"/>
      <c r="R3" s="59" t="s">
        <v>336</v>
      </c>
    </row>
    <row r="4" spans="1:18" ht="15" customHeight="1" x14ac:dyDescent="0.3">
      <c r="A4" s="62">
        <v>3</v>
      </c>
      <c r="B4" s="12" t="s">
        <v>27</v>
      </c>
      <c r="C4" s="8">
        <v>1</v>
      </c>
      <c r="D4" s="45" t="s">
        <v>25</v>
      </c>
      <c r="E4" s="45"/>
      <c r="F4" s="8" t="s">
        <v>25</v>
      </c>
      <c r="G4" s="8"/>
      <c r="H4" s="8"/>
      <c r="I4" s="8"/>
      <c r="J4" s="8"/>
      <c r="K4" s="8"/>
      <c r="L4" s="8"/>
      <c r="M4" s="59" t="s">
        <v>25</v>
      </c>
      <c r="N4" s="59"/>
      <c r="O4" s="60" t="s">
        <v>338</v>
      </c>
      <c r="P4" s="59" t="s">
        <v>25</v>
      </c>
      <c r="Q4" s="59"/>
      <c r="R4" s="59"/>
    </row>
    <row r="5" spans="1:18" ht="15" hidden="1" customHeight="1" x14ac:dyDescent="0.3">
      <c r="A5" s="62">
        <v>4</v>
      </c>
      <c r="B5" s="12" t="s">
        <v>28</v>
      </c>
      <c r="C5" s="8"/>
      <c r="D5" s="45"/>
      <c r="E5" s="45"/>
      <c r="F5" s="8" t="s">
        <v>25</v>
      </c>
      <c r="G5" s="8"/>
      <c r="H5" s="8" t="s">
        <v>25</v>
      </c>
      <c r="I5" s="8"/>
      <c r="J5" s="8"/>
      <c r="K5" s="8"/>
      <c r="L5" s="8"/>
      <c r="M5" s="59" t="s">
        <v>25</v>
      </c>
      <c r="N5" s="59"/>
      <c r="O5" s="60" t="s">
        <v>340</v>
      </c>
      <c r="P5" s="59"/>
      <c r="Q5" s="59" t="s">
        <v>25</v>
      </c>
      <c r="R5" s="59"/>
    </row>
    <row r="6" spans="1:18" ht="15" hidden="1" customHeight="1" x14ac:dyDescent="0.3">
      <c r="A6" s="62">
        <v>5</v>
      </c>
      <c r="B6" s="12" t="s">
        <v>29</v>
      </c>
      <c r="C6" s="8"/>
      <c r="D6" s="45"/>
      <c r="E6" s="45"/>
      <c r="F6" s="10" t="s">
        <v>25</v>
      </c>
      <c r="G6" s="10"/>
      <c r="H6" s="10"/>
      <c r="I6" s="10" t="s">
        <v>25</v>
      </c>
      <c r="J6" s="10"/>
      <c r="K6" s="10"/>
      <c r="L6" s="10"/>
      <c r="M6" s="65"/>
      <c r="N6" s="65" t="s">
        <v>25</v>
      </c>
      <c r="O6" s="66"/>
      <c r="P6" s="65"/>
      <c r="Q6" s="65" t="s">
        <v>25</v>
      </c>
      <c r="R6" s="65"/>
    </row>
    <row r="7" spans="1:18" ht="15" hidden="1" customHeight="1" x14ac:dyDescent="0.3">
      <c r="A7" s="62">
        <v>6</v>
      </c>
      <c r="B7" s="12" t="s">
        <v>30</v>
      </c>
      <c r="C7" s="10"/>
      <c r="D7" s="45"/>
      <c r="E7" s="45"/>
      <c r="F7" s="10" t="s">
        <v>25</v>
      </c>
      <c r="G7" s="10"/>
      <c r="H7" s="10"/>
      <c r="I7" s="10" t="s">
        <v>25</v>
      </c>
      <c r="J7" s="10"/>
      <c r="K7" s="10"/>
      <c r="L7" s="10"/>
      <c r="M7" s="10" t="s">
        <v>25</v>
      </c>
      <c r="N7" s="10"/>
      <c r="O7" s="64" t="s">
        <v>343</v>
      </c>
      <c r="P7" s="65"/>
      <c r="Q7" s="65" t="s">
        <v>25</v>
      </c>
      <c r="R7" s="65" t="s">
        <v>344</v>
      </c>
    </row>
    <row r="8" spans="1:18" ht="15" hidden="1" customHeight="1" x14ac:dyDescent="0.3">
      <c r="A8" s="62">
        <v>7</v>
      </c>
      <c r="B8" s="12" t="s">
        <v>31</v>
      </c>
      <c r="C8" s="10"/>
      <c r="D8" s="45"/>
      <c r="E8" s="45"/>
      <c r="F8" s="10" t="s">
        <v>25</v>
      </c>
      <c r="G8" s="10"/>
      <c r="H8" s="10"/>
      <c r="I8" s="10" t="s">
        <v>25</v>
      </c>
      <c r="J8" s="10"/>
      <c r="K8" s="10"/>
      <c r="L8" s="10"/>
      <c r="M8" s="10" t="s">
        <v>25</v>
      </c>
      <c r="N8" s="10"/>
      <c r="O8" s="64"/>
      <c r="P8" s="65" t="s">
        <v>25</v>
      </c>
      <c r="Q8" s="65"/>
      <c r="R8" s="65" t="s">
        <v>347</v>
      </c>
    </row>
    <row r="9" spans="1:18" ht="15" hidden="1" customHeight="1" x14ac:dyDescent="0.3">
      <c r="A9" s="62">
        <v>8</v>
      </c>
      <c r="B9" s="12" t="s">
        <v>33</v>
      </c>
      <c r="C9" s="10"/>
      <c r="D9" s="45"/>
      <c r="E9" s="45"/>
      <c r="F9" s="10" t="s">
        <v>25</v>
      </c>
      <c r="G9" s="10"/>
      <c r="H9" s="10" t="s">
        <v>25</v>
      </c>
      <c r="I9" s="10"/>
      <c r="J9" s="10"/>
      <c r="K9" s="10"/>
      <c r="L9" s="10"/>
      <c r="M9" s="65" t="s">
        <v>25</v>
      </c>
      <c r="N9" s="65"/>
      <c r="O9" s="66" t="s">
        <v>349</v>
      </c>
      <c r="P9" s="65" t="s">
        <v>25</v>
      </c>
      <c r="Q9" s="65"/>
      <c r="R9" s="65"/>
    </row>
    <row r="10" spans="1:18" ht="15" customHeight="1" x14ac:dyDescent="0.3">
      <c r="A10" s="62">
        <v>9</v>
      </c>
      <c r="B10" s="12" t="s">
        <v>35</v>
      </c>
      <c r="C10" s="10">
        <v>2</v>
      </c>
      <c r="D10" s="45" t="s">
        <v>25</v>
      </c>
      <c r="E10" s="45"/>
      <c r="F10" s="10" t="s">
        <v>25</v>
      </c>
      <c r="G10" s="10"/>
      <c r="H10" s="10"/>
      <c r="I10" s="10" t="s">
        <v>25</v>
      </c>
      <c r="J10" s="10"/>
      <c r="K10" s="10"/>
      <c r="L10" s="10"/>
      <c r="M10" s="65"/>
      <c r="N10" s="65" t="s">
        <v>25</v>
      </c>
      <c r="O10" s="66"/>
      <c r="P10" s="65"/>
      <c r="Q10" s="65" t="s">
        <v>25</v>
      </c>
      <c r="R10" s="65"/>
    </row>
    <row r="11" spans="1:18" ht="15" customHeight="1" x14ac:dyDescent="0.3">
      <c r="A11" s="62">
        <v>10</v>
      </c>
      <c r="B11" s="12" t="s">
        <v>36</v>
      </c>
      <c r="C11" s="10">
        <v>0.5</v>
      </c>
      <c r="D11" s="45" t="s">
        <v>25</v>
      </c>
      <c r="E11" s="45"/>
      <c r="F11" s="10" t="s">
        <v>25</v>
      </c>
      <c r="G11" s="10"/>
      <c r="H11" s="10"/>
      <c r="I11" s="10" t="s">
        <v>25</v>
      </c>
      <c r="J11" s="10"/>
      <c r="K11" s="10"/>
      <c r="L11" s="10"/>
      <c r="M11" s="65" t="s">
        <v>25</v>
      </c>
      <c r="N11" s="65"/>
      <c r="O11" s="66"/>
      <c r="P11" s="65" t="s">
        <v>25</v>
      </c>
      <c r="Q11" s="65"/>
      <c r="R11" s="65" t="s">
        <v>347</v>
      </c>
    </row>
    <row r="12" spans="1:18" ht="15" hidden="1" customHeight="1" x14ac:dyDescent="0.3">
      <c r="A12" s="62">
        <v>11</v>
      </c>
      <c r="B12" s="12" t="s">
        <v>37</v>
      </c>
      <c r="C12" s="10"/>
      <c r="D12" s="45"/>
      <c r="E12" s="45"/>
      <c r="F12" s="10" t="s">
        <v>25</v>
      </c>
      <c r="G12" s="10"/>
      <c r="H12" s="10"/>
      <c r="I12" s="10" t="s">
        <v>25</v>
      </c>
      <c r="J12" s="10"/>
      <c r="K12" s="10"/>
      <c r="L12" s="10"/>
      <c r="M12" s="65" t="s">
        <v>25</v>
      </c>
      <c r="N12" s="65"/>
      <c r="O12" s="66"/>
      <c r="P12" s="65"/>
      <c r="Q12" s="65" t="s">
        <v>25</v>
      </c>
      <c r="R12" s="65"/>
    </row>
    <row r="13" spans="1:18" ht="15" customHeight="1" x14ac:dyDescent="0.3">
      <c r="A13" s="62">
        <v>12</v>
      </c>
      <c r="B13" s="12" t="s">
        <v>38</v>
      </c>
      <c r="C13" s="10">
        <v>1</v>
      </c>
      <c r="D13" s="45" t="s">
        <v>25</v>
      </c>
      <c r="E13" s="45"/>
      <c r="F13" s="10" t="s">
        <v>25</v>
      </c>
      <c r="G13" s="10"/>
      <c r="H13" s="10"/>
      <c r="I13" s="10" t="s">
        <v>25</v>
      </c>
      <c r="J13" s="10"/>
      <c r="K13" s="10"/>
      <c r="L13" s="10"/>
      <c r="M13" s="65" t="s">
        <v>25</v>
      </c>
      <c r="N13" s="65"/>
      <c r="O13" s="66"/>
      <c r="P13" s="65" t="s">
        <v>25</v>
      </c>
      <c r="Q13" s="65"/>
      <c r="R13" s="65" t="s">
        <v>354</v>
      </c>
    </row>
    <row r="14" spans="1:18" ht="15" customHeight="1" x14ac:dyDescent="0.3">
      <c r="A14" s="62">
        <v>13</v>
      </c>
      <c r="B14" s="12" t="s">
        <v>39</v>
      </c>
      <c r="C14" s="10">
        <v>20</v>
      </c>
      <c r="D14" s="45" t="s">
        <v>25</v>
      </c>
      <c r="E14" s="45" t="s">
        <v>25</v>
      </c>
      <c r="F14" s="10"/>
      <c r="G14" s="10" t="s">
        <v>356</v>
      </c>
      <c r="H14" s="10" t="s">
        <v>25</v>
      </c>
      <c r="I14" s="10"/>
      <c r="J14" s="10"/>
      <c r="K14" s="10"/>
      <c r="L14" s="10"/>
      <c r="M14" s="65"/>
      <c r="N14" s="65" t="s">
        <v>25</v>
      </c>
      <c r="O14" s="66"/>
      <c r="P14" s="65"/>
      <c r="Q14" s="65" t="s">
        <v>25</v>
      </c>
      <c r="R14" s="65"/>
    </row>
    <row r="15" spans="1:18" ht="15" hidden="1" customHeight="1" x14ac:dyDescent="0.3">
      <c r="A15" s="62">
        <v>14</v>
      </c>
      <c r="B15" s="12" t="s">
        <v>40</v>
      </c>
      <c r="C15" s="10"/>
      <c r="D15" s="45"/>
      <c r="E15" s="45"/>
      <c r="F15" s="10"/>
      <c r="G15" s="133" t="s">
        <v>358</v>
      </c>
      <c r="H15" s="10"/>
      <c r="I15" s="10"/>
      <c r="J15" s="10" t="s">
        <v>25</v>
      </c>
      <c r="K15" s="10"/>
      <c r="L15" s="10"/>
      <c r="M15" s="65" t="s">
        <v>25</v>
      </c>
      <c r="N15" s="65"/>
      <c r="O15" s="66" t="s">
        <v>359</v>
      </c>
      <c r="P15" s="65"/>
      <c r="Q15" s="65" t="s">
        <v>25</v>
      </c>
      <c r="R15" s="65"/>
    </row>
    <row r="16" spans="1:18" ht="15" hidden="1" customHeight="1" x14ac:dyDescent="0.3">
      <c r="A16" s="62">
        <v>15</v>
      </c>
      <c r="B16" s="12" t="s">
        <v>41</v>
      </c>
      <c r="C16" s="10"/>
      <c r="D16" s="45"/>
      <c r="E16" s="45"/>
      <c r="F16" s="10"/>
      <c r="G16" s="10"/>
      <c r="H16" s="10"/>
      <c r="I16" s="10"/>
      <c r="J16" s="10"/>
      <c r="K16" s="10"/>
      <c r="L16" s="10"/>
      <c r="M16" s="65"/>
      <c r="N16" s="65"/>
      <c r="O16" s="66"/>
      <c r="P16" s="65"/>
      <c r="Q16" s="65"/>
      <c r="R16" s="65"/>
    </row>
    <row r="17" spans="1:18" ht="15" hidden="1" customHeight="1" x14ac:dyDescent="0.3">
      <c r="A17" s="62">
        <v>16</v>
      </c>
      <c r="B17" s="12" t="s">
        <v>42</v>
      </c>
      <c r="C17" s="10"/>
      <c r="D17" s="45"/>
      <c r="E17" s="45"/>
      <c r="F17" s="10"/>
      <c r="G17" s="10"/>
      <c r="H17" s="10"/>
      <c r="I17" s="10"/>
      <c r="J17" s="10"/>
      <c r="K17" s="10"/>
      <c r="L17" s="10"/>
      <c r="M17" s="65" t="s">
        <v>25</v>
      </c>
      <c r="N17" s="65"/>
      <c r="O17" s="66" t="s">
        <v>361</v>
      </c>
      <c r="P17" s="65" t="s">
        <v>25</v>
      </c>
      <c r="Q17" s="65"/>
      <c r="R17" s="65" t="s">
        <v>362</v>
      </c>
    </row>
    <row r="18" spans="1:18" ht="15" customHeight="1" x14ac:dyDescent="0.3">
      <c r="A18" s="62">
        <v>17</v>
      </c>
      <c r="B18" s="12" t="s">
        <v>43</v>
      </c>
      <c r="C18" s="10">
        <v>2</v>
      </c>
      <c r="D18" s="45" t="s">
        <v>25</v>
      </c>
      <c r="E18" s="45"/>
      <c r="F18" s="10" t="s">
        <v>25</v>
      </c>
      <c r="G18" s="10"/>
      <c r="H18" s="10" t="s">
        <v>25</v>
      </c>
      <c r="I18" s="10"/>
      <c r="J18" s="10"/>
      <c r="K18" s="10"/>
      <c r="L18" s="10"/>
      <c r="M18" s="65" t="s">
        <v>25</v>
      </c>
      <c r="N18" s="65"/>
      <c r="O18" s="66" t="s">
        <v>363</v>
      </c>
      <c r="P18" s="65"/>
      <c r="Q18" s="65" t="s">
        <v>25</v>
      </c>
      <c r="R18" s="65"/>
    </row>
    <row r="19" spans="1:18" ht="15" hidden="1" customHeight="1" x14ac:dyDescent="0.3">
      <c r="A19" s="62">
        <v>18</v>
      </c>
      <c r="B19" s="12" t="s">
        <v>44</v>
      </c>
      <c r="C19" s="18"/>
      <c r="D19" s="45"/>
      <c r="E19" s="45"/>
      <c r="F19" s="10"/>
      <c r="G19" s="10"/>
      <c r="H19" s="10"/>
      <c r="I19" s="10"/>
      <c r="J19" s="10" t="s">
        <v>25</v>
      </c>
      <c r="K19" s="10"/>
      <c r="L19" s="10"/>
      <c r="M19" s="10" t="s">
        <v>25</v>
      </c>
      <c r="N19" s="10"/>
      <c r="O19" s="64" t="s">
        <v>364</v>
      </c>
      <c r="P19" s="10"/>
      <c r="Q19" s="10"/>
      <c r="R19" s="10"/>
    </row>
    <row r="20" spans="1:18" ht="15" customHeight="1" x14ac:dyDescent="0.3">
      <c r="A20" s="62">
        <v>19</v>
      </c>
      <c r="B20" s="12" t="s">
        <v>44</v>
      </c>
      <c r="C20" s="18">
        <v>6</v>
      </c>
      <c r="D20" s="45" t="s">
        <v>25</v>
      </c>
      <c r="E20" s="45"/>
      <c r="F20" s="10" t="s">
        <v>25</v>
      </c>
      <c r="G20" s="10"/>
      <c r="H20" s="10"/>
      <c r="I20" s="10"/>
      <c r="J20" s="10"/>
      <c r="K20" s="10"/>
      <c r="L20" s="10"/>
      <c r="M20" s="10"/>
      <c r="N20" s="10" t="s">
        <v>25</v>
      </c>
      <c r="O20" s="64"/>
      <c r="P20" s="10"/>
      <c r="Q20" s="10" t="s">
        <v>25</v>
      </c>
      <c r="R20" s="10"/>
    </row>
    <row r="21" spans="1:18" ht="15" customHeight="1" x14ac:dyDescent="0.3">
      <c r="A21" s="62">
        <v>20</v>
      </c>
      <c r="B21" s="12" t="s">
        <v>44</v>
      </c>
      <c r="C21" s="18">
        <v>5</v>
      </c>
      <c r="D21" s="45" t="s">
        <v>25</v>
      </c>
      <c r="E21" s="45"/>
      <c r="F21" s="10" t="s">
        <v>25</v>
      </c>
      <c r="G21" s="10"/>
      <c r="H21" s="10"/>
      <c r="I21" s="10"/>
      <c r="J21" s="10"/>
      <c r="K21" s="10"/>
      <c r="L21" s="10"/>
      <c r="M21" s="10"/>
      <c r="N21" s="10" t="s">
        <v>25</v>
      </c>
      <c r="O21" s="64"/>
      <c r="P21" s="10"/>
      <c r="Q21" s="10" t="s">
        <v>25</v>
      </c>
      <c r="R21" s="10"/>
    </row>
    <row r="22" spans="1:18" ht="15" customHeight="1" x14ac:dyDescent="0.3">
      <c r="A22" s="62">
        <v>21</v>
      </c>
      <c r="B22" s="7" t="s">
        <v>46</v>
      </c>
      <c r="C22" s="18">
        <v>6</v>
      </c>
      <c r="D22" s="45" t="s">
        <v>25</v>
      </c>
      <c r="E22" s="45"/>
      <c r="F22" s="10" t="s">
        <v>25</v>
      </c>
      <c r="G22" s="10"/>
      <c r="H22" s="10" t="s">
        <v>25</v>
      </c>
      <c r="I22" s="10"/>
      <c r="J22" s="10"/>
      <c r="K22" s="10"/>
      <c r="L22" s="10"/>
      <c r="M22" s="10" t="s">
        <v>25</v>
      </c>
      <c r="N22" s="10"/>
      <c r="O22" s="64" t="s">
        <v>367</v>
      </c>
      <c r="P22" s="10" t="s">
        <v>25</v>
      </c>
      <c r="Q22" s="10"/>
      <c r="R22" s="10" t="s">
        <v>368</v>
      </c>
    </row>
    <row r="23" spans="1:18" ht="15" customHeight="1" x14ac:dyDescent="0.3">
      <c r="A23" s="62">
        <v>22</v>
      </c>
      <c r="B23" s="12" t="s">
        <v>47</v>
      </c>
      <c r="C23" s="18">
        <v>3</v>
      </c>
      <c r="D23" s="45" t="s">
        <v>25</v>
      </c>
      <c r="E23" s="45"/>
      <c r="F23" s="10" t="s">
        <v>25</v>
      </c>
      <c r="G23" s="10"/>
      <c r="H23" s="10" t="s">
        <v>25</v>
      </c>
      <c r="I23" s="10"/>
      <c r="J23" s="10"/>
      <c r="K23" s="10"/>
      <c r="L23" s="10"/>
      <c r="M23" s="10" t="s">
        <v>25</v>
      </c>
      <c r="N23" s="10"/>
      <c r="O23" s="64" t="s">
        <v>370</v>
      </c>
      <c r="P23" s="10"/>
      <c r="Q23" s="10" t="s">
        <v>25</v>
      </c>
      <c r="R23" s="10"/>
    </row>
    <row r="24" spans="1:18" ht="15" customHeight="1" x14ac:dyDescent="0.3">
      <c r="A24" s="62">
        <v>23</v>
      </c>
      <c r="B24" s="12" t="s">
        <v>48</v>
      </c>
      <c r="C24" s="18">
        <v>2</v>
      </c>
      <c r="D24" s="45" t="s">
        <v>25</v>
      </c>
      <c r="E24" s="45"/>
      <c r="F24" s="10" t="s">
        <v>25</v>
      </c>
      <c r="G24" s="10"/>
      <c r="H24" s="10" t="s">
        <v>25</v>
      </c>
      <c r="I24" s="10"/>
      <c r="J24" s="10"/>
      <c r="K24" s="10"/>
      <c r="L24" s="10"/>
      <c r="M24" s="10" t="s">
        <v>25</v>
      </c>
      <c r="N24" s="10"/>
      <c r="O24" s="64" t="s">
        <v>349</v>
      </c>
      <c r="P24" s="10"/>
      <c r="Q24" s="10" t="s">
        <v>25</v>
      </c>
      <c r="R24" s="10"/>
    </row>
    <row r="25" spans="1:18" ht="15" customHeight="1" x14ac:dyDescent="0.3">
      <c r="A25" s="62">
        <v>24</v>
      </c>
      <c r="B25" s="12" t="s">
        <v>48</v>
      </c>
      <c r="C25" s="18">
        <v>2</v>
      </c>
      <c r="D25" s="45" t="s">
        <v>25</v>
      </c>
      <c r="E25" s="45" t="s">
        <v>25</v>
      </c>
      <c r="F25" s="10"/>
      <c r="G25" s="10" t="s">
        <v>22</v>
      </c>
      <c r="H25" s="10" t="s">
        <v>25</v>
      </c>
      <c r="I25" s="10"/>
      <c r="J25" s="10"/>
      <c r="K25" s="10"/>
      <c r="L25" s="10"/>
      <c r="M25" s="10" t="s">
        <v>25</v>
      </c>
      <c r="N25" s="10"/>
      <c r="O25" s="64" t="s">
        <v>372</v>
      </c>
      <c r="P25" s="10"/>
      <c r="Q25" s="10" t="s">
        <v>25</v>
      </c>
      <c r="R25" s="10"/>
    </row>
    <row r="26" spans="1:18" ht="15" customHeight="1" x14ac:dyDescent="0.3">
      <c r="A26" s="62">
        <v>25</v>
      </c>
      <c r="B26" s="20" t="s">
        <v>49</v>
      </c>
      <c r="C26" s="18">
        <v>2</v>
      </c>
      <c r="D26" s="45" t="s">
        <v>25</v>
      </c>
      <c r="E26" s="45"/>
      <c r="F26" s="10" t="s">
        <v>25</v>
      </c>
      <c r="G26" s="10"/>
      <c r="H26" s="10"/>
      <c r="I26" s="10" t="s">
        <v>25</v>
      </c>
      <c r="J26" s="10"/>
      <c r="K26" s="10"/>
      <c r="L26" s="10"/>
      <c r="M26" s="10"/>
      <c r="N26" s="10" t="s">
        <v>25</v>
      </c>
      <c r="O26" s="64"/>
      <c r="P26" s="10"/>
      <c r="Q26" s="10" t="s">
        <v>25</v>
      </c>
      <c r="R26" s="10"/>
    </row>
    <row r="27" spans="1:18" ht="15" customHeight="1" x14ac:dyDescent="0.3">
      <c r="A27" s="62">
        <v>26</v>
      </c>
      <c r="B27" s="20" t="s">
        <v>51</v>
      </c>
      <c r="C27" s="18">
        <v>1</v>
      </c>
      <c r="D27" s="45" t="s">
        <v>25</v>
      </c>
      <c r="E27" s="45"/>
      <c r="F27" s="10" t="s">
        <v>25</v>
      </c>
      <c r="G27" s="10"/>
      <c r="H27" s="10"/>
      <c r="I27" s="10" t="s">
        <v>25</v>
      </c>
      <c r="J27" s="10"/>
      <c r="K27" s="10"/>
      <c r="L27" s="10"/>
      <c r="M27" s="10" t="s">
        <v>25</v>
      </c>
      <c r="N27" s="10"/>
      <c r="O27" s="64"/>
      <c r="P27" s="10" t="s">
        <v>25</v>
      </c>
      <c r="Q27" s="10"/>
      <c r="R27" s="65" t="s">
        <v>347</v>
      </c>
    </row>
    <row r="28" spans="1:18" ht="15" customHeight="1" x14ac:dyDescent="0.3">
      <c r="A28" s="62">
        <v>27</v>
      </c>
      <c r="B28" s="20" t="s">
        <v>51</v>
      </c>
      <c r="C28" s="18">
        <v>1</v>
      </c>
      <c r="D28" s="45" t="s">
        <v>25</v>
      </c>
      <c r="E28" s="45"/>
      <c r="F28" s="10" t="s">
        <v>25</v>
      </c>
      <c r="G28" s="10"/>
      <c r="H28" s="10"/>
      <c r="I28" s="10" t="s">
        <v>25</v>
      </c>
      <c r="J28" s="10"/>
      <c r="K28" s="10"/>
      <c r="L28" s="10"/>
      <c r="M28" s="10" t="s">
        <v>25</v>
      </c>
      <c r="N28" s="10"/>
      <c r="O28" s="64"/>
      <c r="P28" s="10"/>
      <c r="Q28" s="10" t="s">
        <v>25</v>
      </c>
      <c r="R28" s="65" t="s">
        <v>347</v>
      </c>
    </row>
    <row r="29" spans="1:18" ht="15" hidden="1" customHeight="1" x14ac:dyDescent="0.3">
      <c r="A29" s="62">
        <v>28</v>
      </c>
      <c r="B29" s="12" t="s">
        <v>52</v>
      </c>
      <c r="C29" s="18"/>
      <c r="D29" s="45"/>
      <c r="E29" s="45"/>
      <c r="F29" s="10"/>
      <c r="G29" s="10"/>
      <c r="H29" s="10" t="s">
        <v>25</v>
      </c>
      <c r="I29" s="10"/>
      <c r="J29" s="10"/>
      <c r="K29" s="10"/>
      <c r="L29" s="10"/>
      <c r="M29" s="10"/>
      <c r="N29" s="10" t="s">
        <v>25</v>
      </c>
      <c r="O29" s="64"/>
      <c r="P29" s="10"/>
      <c r="Q29" s="10" t="s">
        <v>25</v>
      </c>
      <c r="R29" s="10"/>
    </row>
    <row r="30" spans="1:18" ht="15" hidden="1" customHeight="1" x14ac:dyDescent="0.3">
      <c r="A30" s="62">
        <v>29</v>
      </c>
      <c r="B30" s="12" t="s">
        <v>53</v>
      </c>
      <c r="C30" s="18"/>
      <c r="D30" s="45"/>
      <c r="E30" s="45"/>
      <c r="F30" s="10" t="s">
        <v>25</v>
      </c>
      <c r="G30" s="10"/>
      <c r="H30" s="10"/>
      <c r="I30" s="10"/>
      <c r="J30" s="10"/>
      <c r="K30" s="10"/>
      <c r="L30" s="10"/>
      <c r="M30" s="10"/>
      <c r="N30" s="10"/>
      <c r="O30" s="64"/>
      <c r="P30" s="10"/>
      <c r="Q30" s="10"/>
      <c r="R30" s="10"/>
    </row>
    <row r="31" spans="1:18" ht="15" customHeight="1" x14ac:dyDescent="0.3">
      <c r="A31" s="62">
        <v>30</v>
      </c>
      <c r="B31" s="12" t="s">
        <v>54</v>
      </c>
      <c r="C31" s="18">
        <v>30</v>
      </c>
      <c r="D31" s="45" t="s">
        <v>25</v>
      </c>
      <c r="E31" s="45"/>
      <c r="F31" s="10" t="s">
        <v>25</v>
      </c>
      <c r="G31" s="10"/>
      <c r="H31" s="10" t="s">
        <v>25</v>
      </c>
      <c r="I31" s="10"/>
      <c r="J31" s="10"/>
      <c r="K31" s="10"/>
      <c r="L31" s="10"/>
      <c r="M31" s="10"/>
      <c r="N31" s="10" t="s">
        <v>25</v>
      </c>
      <c r="O31" s="64"/>
      <c r="P31" s="10"/>
      <c r="Q31" s="10" t="s">
        <v>25</v>
      </c>
      <c r="R31" s="10"/>
    </row>
    <row r="32" spans="1:18" ht="15" hidden="1" customHeight="1" x14ac:dyDescent="0.3">
      <c r="A32" s="62">
        <v>31</v>
      </c>
      <c r="B32" s="12" t="s">
        <v>55</v>
      </c>
      <c r="C32" s="18"/>
      <c r="D32" s="45"/>
      <c r="E32" s="45"/>
      <c r="F32" s="10"/>
      <c r="G32" s="10"/>
      <c r="H32" s="10"/>
      <c r="I32" s="10" t="s">
        <v>25</v>
      </c>
      <c r="J32" s="10"/>
      <c r="K32" s="10"/>
      <c r="L32" s="10"/>
      <c r="M32" s="10" t="s">
        <v>25</v>
      </c>
      <c r="N32" s="10"/>
      <c r="O32" s="64" t="s">
        <v>380</v>
      </c>
      <c r="P32" s="10" t="s">
        <v>25</v>
      </c>
      <c r="Q32" s="10"/>
      <c r="R32" s="65" t="s">
        <v>381</v>
      </c>
    </row>
    <row r="33" spans="1:18" ht="15" hidden="1" customHeight="1" x14ac:dyDescent="0.3">
      <c r="A33" s="62">
        <v>32</v>
      </c>
      <c r="B33" s="12" t="s">
        <v>56</v>
      </c>
      <c r="C33" s="18"/>
      <c r="D33" s="45"/>
      <c r="E33" s="45"/>
      <c r="F33" s="10" t="s">
        <v>25</v>
      </c>
      <c r="G33" s="10"/>
      <c r="H33" s="10" t="s">
        <v>25</v>
      </c>
      <c r="I33" s="10"/>
      <c r="J33" s="10"/>
      <c r="K33" s="10"/>
      <c r="L33" s="10"/>
      <c r="M33" s="10" t="s">
        <v>25</v>
      </c>
      <c r="N33" s="10"/>
      <c r="O33" s="64" t="s">
        <v>383</v>
      </c>
      <c r="P33" s="10"/>
      <c r="Q33" s="10" t="s">
        <v>25</v>
      </c>
      <c r="R33" s="10"/>
    </row>
    <row r="34" spans="1:18" ht="15" hidden="1" customHeight="1" x14ac:dyDescent="0.3">
      <c r="A34" s="62">
        <v>33</v>
      </c>
      <c r="B34" s="12" t="s">
        <v>57</v>
      </c>
      <c r="C34" s="18"/>
      <c r="D34" s="45"/>
      <c r="E34" s="45"/>
      <c r="F34" s="10" t="s">
        <v>25</v>
      </c>
      <c r="G34" s="10"/>
      <c r="H34" s="10" t="s">
        <v>25</v>
      </c>
      <c r="I34" s="10"/>
      <c r="J34" s="10"/>
      <c r="K34" s="10"/>
      <c r="L34" s="10"/>
      <c r="M34" s="10" t="s">
        <v>25</v>
      </c>
      <c r="N34" s="10"/>
      <c r="O34" s="64" t="s">
        <v>385</v>
      </c>
      <c r="P34" s="10"/>
      <c r="Q34" s="10" t="s">
        <v>25</v>
      </c>
      <c r="R34" s="10"/>
    </row>
    <row r="35" spans="1:18" ht="15" customHeight="1" x14ac:dyDescent="0.3">
      <c r="A35" s="62">
        <v>34</v>
      </c>
      <c r="B35" s="12" t="s">
        <v>47</v>
      </c>
      <c r="C35" s="18">
        <v>3</v>
      </c>
      <c r="D35" s="45" t="s">
        <v>25</v>
      </c>
      <c r="E35" s="45"/>
      <c r="F35" s="10" t="s">
        <v>25</v>
      </c>
      <c r="G35" s="10"/>
      <c r="H35" s="10" t="s">
        <v>25</v>
      </c>
      <c r="I35" s="10"/>
      <c r="J35" s="10"/>
      <c r="K35" s="10"/>
      <c r="L35" s="10"/>
      <c r="M35" s="10" t="s">
        <v>25</v>
      </c>
      <c r="N35" s="10"/>
      <c r="O35" s="64" t="s">
        <v>230</v>
      </c>
      <c r="P35" s="10"/>
      <c r="Q35" s="10" t="s">
        <v>25</v>
      </c>
      <c r="R35" s="10"/>
    </row>
    <row r="36" spans="1:18" ht="15" hidden="1" customHeight="1" x14ac:dyDescent="0.3">
      <c r="A36" s="62">
        <v>35</v>
      </c>
      <c r="B36" s="12" t="s">
        <v>58</v>
      </c>
      <c r="C36" s="18"/>
      <c r="D36" s="45"/>
      <c r="E36" s="45"/>
      <c r="F36" s="10" t="s">
        <v>25</v>
      </c>
      <c r="G36" s="10"/>
      <c r="H36" s="10"/>
      <c r="I36" s="10"/>
      <c r="J36" s="10"/>
      <c r="K36" s="10"/>
      <c r="L36" s="10"/>
      <c r="M36" s="10"/>
      <c r="N36" s="10" t="s">
        <v>25</v>
      </c>
      <c r="O36" s="64"/>
      <c r="P36" s="10"/>
      <c r="Q36" s="10" t="s">
        <v>25</v>
      </c>
      <c r="R36" s="10"/>
    </row>
    <row r="37" spans="1:18" ht="15" customHeight="1" x14ac:dyDescent="0.3">
      <c r="A37" s="62">
        <v>36</v>
      </c>
      <c r="B37" s="12" t="s">
        <v>59</v>
      </c>
      <c r="C37" s="18">
        <v>1</v>
      </c>
      <c r="D37" s="45" t="s">
        <v>25</v>
      </c>
      <c r="E37" s="45"/>
      <c r="F37" s="65" t="s">
        <v>25</v>
      </c>
      <c r="G37" s="65"/>
      <c r="H37" s="65"/>
      <c r="I37" s="65" t="s">
        <v>25</v>
      </c>
      <c r="J37" s="65"/>
      <c r="K37" s="65"/>
      <c r="L37" s="65"/>
      <c r="M37" s="65"/>
      <c r="N37" s="65" t="s">
        <v>25</v>
      </c>
      <c r="O37" s="66"/>
      <c r="P37" s="65"/>
      <c r="Q37" s="65" t="s">
        <v>25</v>
      </c>
      <c r="R37" s="65"/>
    </row>
    <row r="38" spans="1:18" ht="15" hidden="1" customHeight="1" x14ac:dyDescent="0.3">
      <c r="A38" s="62">
        <v>37</v>
      </c>
      <c r="B38" s="12" t="s">
        <v>60</v>
      </c>
      <c r="C38" s="18"/>
      <c r="D38" s="45"/>
      <c r="E38" s="45"/>
      <c r="F38" s="65" t="s">
        <v>25</v>
      </c>
      <c r="G38" s="65"/>
      <c r="H38" s="65"/>
      <c r="I38" s="65"/>
      <c r="J38" s="65"/>
      <c r="K38" s="65"/>
      <c r="L38" s="65"/>
      <c r="M38" s="65"/>
      <c r="N38" s="65"/>
      <c r="O38" s="66"/>
      <c r="P38" s="65" t="s">
        <v>25</v>
      </c>
      <c r="Q38" s="65"/>
      <c r="R38" s="65" t="s">
        <v>381</v>
      </c>
    </row>
    <row r="39" spans="1:18" ht="15" hidden="1" customHeight="1" x14ac:dyDescent="0.3">
      <c r="A39" s="62">
        <v>38</v>
      </c>
      <c r="B39" s="12" t="s">
        <v>61</v>
      </c>
      <c r="C39" s="18"/>
      <c r="D39" s="45"/>
      <c r="E39" s="45"/>
      <c r="F39" s="65" t="s">
        <v>25</v>
      </c>
      <c r="G39" s="65"/>
      <c r="H39" s="65"/>
      <c r="I39" s="65" t="s">
        <v>25</v>
      </c>
      <c r="J39" s="65"/>
      <c r="K39" s="65"/>
      <c r="L39" s="65"/>
      <c r="M39" s="65" t="s">
        <v>25</v>
      </c>
      <c r="N39" s="65"/>
      <c r="O39" s="66"/>
      <c r="P39" s="65" t="s">
        <v>25</v>
      </c>
      <c r="Q39" s="65"/>
      <c r="R39" s="65" t="s">
        <v>347</v>
      </c>
    </row>
    <row r="40" spans="1:18" ht="15" hidden="1" customHeight="1" x14ac:dyDescent="0.3">
      <c r="A40" s="62">
        <v>39</v>
      </c>
      <c r="B40" s="12" t="s">
        <v>62</v>
      </c>
      <c r="C40" s="18"/>
      <c r="D40" s="45"/>
      <c r="E40" s="45"/>
      <c r="F40" s="65" t="s">
        <v>25</v>
      </c>
      <c r="G40" s="65"/>
      <c r="H40" s="65"/>
      <c r="I40" s="65" t="s">
        <v>25</v>
      </c>
      <c r="J40" s="65"/>
      <c r="K40" s="65"/>
      <c r="L40" s="65"/>
      <c r="M40" s="65" t="s">
        <v>25</v>
      </c>
      <c r="N40" s="65"/>
      <c r="O40" s="66"/>
      <c r="P40" s="65" t="s">
        <v>25</v>
      </c>
      <c r="Q40" s="65"/>
      <c r="R40" s="65" t="s">
        <v>347</v>
      </c>
    </row>
    <row r="41" spans="1:18" ht="15" hidden="1" customHeight="1" x14ac:dyDescent="0.3">
      <c r="A41" s="62">
        <v>40</v>
      </c>
      <c r="B41" s="12" t="s">
        <v>62</v>
      </c>
      <c r="C41" s="18"/>
      <c r="D41" s="45"/>
      <c r="E41" s="45"/>
      <c r="F41" s="65" t="s">
        <v>25</v>
      </c>
      <c r="G41" s="65"/>
      <c r="H41" s="65"/>
      <c r="I41" s="65" t="s">
        <v>25</v>
      </c>
      <c r="J41" s="65"/>
      <c r="K41" s="65"/>
      <c r="L41" s="65"/>
      <c r="M41" s="65" t="s">
        <v>25</v>
      </c>
      <c r="N41" s="65"/>
      <c r="O41" s="66"/>
      <c r="P41" s="65" t="s">
        <v>25</v>
      </c>
      <c r="Q41" s="65"/>
      <c r="R41" s="65" t="s">
        <v>347</v>
      </c>
    </row>
    <row r="42" spans="1:18" ht="15" hidden="1" customHeight="1" x14ac:dyDescent="0.3">
      <c r="A42" s="62">
        <v>41</v>
      </c>
      <c r="B42" s="12" t="s">
        <v>63</v>
      </c>
      <c r="C42" s="18"/>
      <c r="D42" s="45"/>
      <c r="E42" s="45"/>
      <c r="F42" s="65" t="s">
        <v>25</v>
      </c>
      <c r="G42" s="65"/>
      <c r="H42" s="65"/>
      <c r="I42" s="65" t="s">
        <v>25</v>
      </c>
      <c r="J42" s="65"/>
      <c r="K42" s="65"/>
      <c r="L42" s="65"/>
      <c r="M42" s="65" t="s">
        <v>25</v>
      </c>
      <c r="N42" s="65"/>
      <c r="O42" s="66"/>
      <c r="P42" s="65" t="s">
        <v>25</v>
      </c>
      <c r="Q42" s="65"/>
      <c r="R42" s="65" t="s">
        <v>347</v>
      </c>
    </row>
    <row r="43" spans="1:18" ht="15" customHeight="1" x14ac:dyDescent="0.3">
      <c r="A43" s="62">
        <v>42</v>
      </c>
      <c r="B43" s="12" t="s">
        <v>64</v>
      </c>
      <c r="C43" s="18">
        <v>1.5</v>
      </c>
      <c r="D43" s="45" t="s">
        <v>25</v>
      </c>
      <c r="E43" s="45"/>
      <c r="F43" s="10" t="s">
        <v>25</v>
      </c>
      <c r="G43" s="10"/>
      <c r="H43" s="10" t="s">
        <v>25</v>
      </c>
      <c r="I43" s="10"/>
      <c r="J43" s="10"/>
      <c r="K43" s="10"/>
      <c r="L43" s="10"/>
      <c r="M43" s="10" t="s">
        <v>25</v>
      </c>
      <c r="N43" s="10"/>
      <c r="O43" s="64" t="s">
        <v>390</v>
      </c>
      <c r="P43" s="10"/>
      <c r="Q43" s="10" t="s">
        <v>25</v>
      </c>
      <c r="R43" s="10"/>
    </row>
    <row r="44" spans="1:18" ht="15" hidden="1" customHeight="1" x14ac:dyDescent="0.3">
      <c r="A44" s="62">
        <v>43</v>
      </c>
      <c r="B44" s="12" t="s">
        <v>66</v>
      </c>
      <c r="C44" s="18"/>
      <c r="D44" s="45"/>
      <c r="E44" s="45"/>
      <c r="F44" s="10"/>
      <c r="G44" s="10"/>
      <c r="H44" s="10"/>
      <c r="I44" s="10"/>
      <c r="J44" s="10"/>
      <c r="K44" s="10"/>
      <c r="L44" s="10"/>
      <c r="M44" s="10"/>
      <c r="N44" s="10"/>
      <c r="O44" s="64" t="s">
        <v>390</v>
      </c>
      <c r="P44" s="10"/>
      <c r="Q44" s="10"/>
      <c r="R44" s="10"/>
    </row>
    <row r="45" spans="1:18" ht="15" customHeight="1" x14ac:dyDescent="0.3">
      <c r="A45" s="62">
        <v>44</v>
      </c>
      <c r="B45" s="12" t="s">
        <v>67</v>
      </c>
      <c r="C45" s="18">
        <v>0.64</v>
      </c>
      <c r="D45" s="45" t="s">
        <v>25</v>
      </c>
      <c r="E45" s="45"/>
      <c r="F45" s="10" t="s">
        <v>25</v>
      </c>
      <c r="G45" s="10"/>
      <c r="H45" s="10" t="s">
        <v>25</v>
      </c>
      <c r="I45" s="10" t="s">
        <v>25</v>
      </c>
      <c r="J45" s="10"/>
      <c r="K45" s="10"/>
      <c r="L45" s="10"/>
      <c r="M45" s="10"/>
      <c r="N45" s="10" t="s">
        <v>25</v>
      </c>
      <c r="O45" s="64"/>
      <c r="P45" s="10"/>
      <c r="Q45" s="10" t="s">
        <v>25</v>
      </c>
      <c r="R45" s="10"/>
    </row>
    <row r="46" spans="1:18" ht="15" customHeight="1" x14ac:dyDescent="0.3">
      <c r="A46" s="62">
        <v>45</v>
      </c>
      <c r="B46" s="12" t="s">
        <v>68</v>
      </c>
      <c r="C46" s="18">
        <v>1.5</v>
      </c>
      <c r="D46" s="45" t="s">
        <v>25</v>
      </c>
      <c r="E46" s="45" t="s">
        <v>25</v>
      </c>
      <c r="F46" s="10"/>
      <c r="G46" s="10" t="s">
        <v>397</v>
      </c>
      <c r="H46" s="10" t="s">
        <v>25</v>
      </c>
      <c r="I46" s="10" t="s">
        <v>25</v>
      </c>
      <c r="J46" s="10"/>
      <c r="K46" s="10"/>
      <c r="L46" s="10"/>
      <c r="M46" s="10" t="s">
        <v>25</v>
      </c>
      <c r="N46" s="10"/>
      <c r="O46" s="133" t="s">
        <v>398</v>
      </c>
      <c r="P46" s="10"/>
      <c r="Q46" s="10" t="s">
        <v>25</v>
      </c>
      <c r="R46" s="65" t="s">
        <v>347</v>
      </c>
    </row>
    <row r="47" spans="1:18" ht="15" customHeight="1" x14ac:dyDescent="0.3">
      <c r="A47" s="62">
        <v>46</v>
      </c>
      <c r="B47" s="12" t="s">
        <v>69</v>
      </c>
      <c r="C47" s="18">
        <v>5</v>
      </c>
      <c r="D47" s="45" t="s">
        <v>25</v>
      </c>
      <c r="E47" s="45" t="s">
        <v>25</v>
      </c>
      <c r="F47" s="10"/>
      <c r="G47" s="10" t="s">
        <v>399</v>
      </c>
      <c r="H47" s="10" t="s">
        <v>25</v>
      </c>
      <c r="I47" s="10" t="s">
        <v>25</v>
      </c>
      <c r="J47" s="10"/>
      <c r="K47" s="10"/>
      <c r="L47" s="10"/>
      <c r="M47" s="10" t="s">
        <v>25</v>
      </c>
      <c r="N47" s="10"/>
      <c r="O47" s="64"/>
      <c r="P47" s="10" t="s">
        <v>25</v>
      </c>
      <c r="Q47" s="10"/>
      <c r="R47" s="65" t="s">
        <v>347</v>
      </c>
    </row>
    <row r="48" spans="1:18" ht="15" customHeight="1" x14ac:dyDescent="0.3">
      <c r="A48" s="162"/>
      <c r="B48" s="15"/>
      <c r="C48" s="3"/>
      <c r="D48" s="37"/>
      <c r="E48" s="37"/>
      <c r="F48" s="2"/>
      <c r="G48" s="2"/>
      <c r="H48" s="2"/>
      <c r="I48" s="2"/>
      <c r="J48" s="2"/>
      <c r="K48" s="2"/>
      <c r="L48" s="2"/>
      <c r="M48" s="2"/>
      <c r="N48" s="2"/>
      <c r="O48" s="163"/>
      <c r="P48" s="2"/>
      <c r="Q48" s="2"/>
      <c r="R48" s="67"/>
    </row>
    <row r="49" spans="1:18" s="165" customFormat="1" ht="15" customHeight="1" x14ac:dyDescent="0.3">
      <c r="A49" s="157"/>
      <c r="B49" s="157"/>
      <c r="C49" s="157"/>
      <c r="D49" s="157"/>
      <c r="E49" s="157" t="s">
        <v>563</v>
      </c>
      <c r="F49" s="157" t="s">
        <v>564</v>
      </c>
      <c r="G49" s="157"/>
      <c r="H49" s="157" t="s">
        <v>758</v>
      </c>
      <c r="I49" s="157" t="s">
        <v>759</v>
      </c>
      <c r="J49" s="157"/>
      <c r="K49" s="157"/>
      <c r="L49" s="157"/>
      <c r="M49" s="157" t="s">
        <v>563</v>
      </c>
      <c r="N49" s="157" t="s">
        <v>564</v>
      </c>
      <c r="O49" s="164"/>
      <c r="P49" s="157" t="s">
        <v>563</v>
      </c>
      <c r="Q49" s="157" t="s">
        <v>564</v>
      </c>
      <c r="R49" s="157" t="s">
        <v>530</v>
      </c>
    </row>
    <row r="50" spans="1:18" ht="15" customHeight="1" x14ac:dyDescent="0.3">
      <c r="B50" s="124" t="s">
        <v>512</v>
      </c>
      <c r="C50" s="146">
        <f>SUBTOTAL(9,C4:C47)</f>
        <v>97.14</v>
      </c>
      <c r="D50" s="146">
        <v>22</v>
      </c>
      <c r="E50" s="146">
        <v>4</v>
      </c>
      <c r="F50" s="147">
        <v>18</v>
      </c>
      <c r="G50" s="147" t="s">
        <v>554</v>
      </c>
      <c r="H50" s="147">
        <v>12</v>
      </c>
      <c r="I50" s="147">
        <v>10</v>
      </c>
      <c r="J50" s="147">
        <v>0</v>
      </c>
      <c r="K50" s="147">
        <v>0</v>
      </c>
      <c r="L50" s="147">
        <v>0</v>
      </c>
      <c r="M50" s="147">
        <v>14</v>
      </c>
      <c r="N50" s="147">
        <v>8</v>
      </c>
      <c r="O50" s="147" t="s">
        <v>530</v>
      </c>
      <c r="P50" s="147">
        <v>6</v>
      </c>
      <c r="Q50" s="147">
        <v>16</v>
      </c>
      <c r="R50" s="147" t="s">
        <v>555</v>
      </c>
    </row>
    <row r="51" spans="1:18" ht="15" customHeight="1" x14ac:dyDescent="0.3">
      <c r="B51" s="125" t="s">
        <v>495</v>
      </c>
      <c r="C51" s="144">
        <f>SUM(C2:C47)</f>
        <v>97.14</v>
      </c>
      <c r="D51" s="144">
        <f>COUNTIF((D2:D47), "x")</f>
        <v>22</v>
      </c>
      <c r="E51" s="144">
        <f>COUNTIF((E2:E47), "x")</f>
        <v>4</v>
      </c>
      <c r="F51" s="144">
        <f>COUNTIF((F2:F47), "x")</f>
        <v>33</v>
      </c>
      <c r="G51" s="144" t="s">
        <v>525</v>
      </c>
      <c r="H51" s="144">
        <f t="shared" ref="H51:Q51" si="0">COUNTIF((H2:H47), "x")</f>
        <v>19</v>
      </c>
      <c r="I51" s="144">
        <f t="shared" si="0"/>
        <v>19</v>
      </c>
      <c r="J51" s="144">
        <f t="shared" si="0"/>
        <v>2</v>
      </c>
      <c r="K51" s="144">
        <f t="shared" si="0"/>
        <v>0</v>
      </c>
      <c r="L51" s="144">
        <f t="shared" si="0"/>
        <v>0</v>
      </c>
      <c r="M51" s="144">
        <f t="shared" si="0"/>
        <v>30</v>
      </c>
      <c r="N51" s="144">
        <f t="shared" si="0"/>
        <v>12</v>
      </c>
      <c r="O51" s="144" t="s">
        <v>554</v>
      </c>
      <c r="P51" s="144">
        <f t="shared" si="0"/>
        <v>17</v>
      </c>
      <c r="Q51" s="144">
        <f t="shared" si="0"/>
        <v>25</v>
      </c>
      <c r="R51" s="145" t="s">
        <v>555</v>
      </c>
    </row>
    <row r="52" spans="1:18" ht="15" customHeight="1" x14ac:dyDescent="0.3">
      <c r="B52" s="151" t="s">
        <v>513</v>
      </c>
      <c r="C52" s="148"/>
      <c r="D52" s="148"/>
      <c r="E52" s="148"/>
      <c r="F52" s="149">
        <f>F50/22</f>
        <v>0.81818181818181823</v>
      </c>
      <c r="G52" s="150" t="s">
        <v>525</v>
      </c>
      <c r="H52" s="149">
        <f>H50/22</f>
        <v>0.54545454545454541</v>
      </c>
      <c r="I52" s="149">
        <f>I50/22</f>
        <v>0.45454545454545453</v>
      </c>
      <c r="J52" s="149">
        <f t="shared" ref="J52:L52" si="1">J50/22</f>
        <v>0</v>
      </c>
      <c r="K52" s="149">
        <f t="shared" si="1"/>
        <v>0</v>
      </c>
      <c r="L52" s="149">
        <f t="shared" si="1"/>
        <v>0</v>
      </c>
      <c r="M52" s="149">
        <f>M50/22</f>
        <v>0.63636363636363635</v>
      </c>
      <c r="N52" s="149">
        <f>N50/22</f>
        <v>0.36363636363636365</v>
      </c>
      <c r="O52" s="150" t="s">
        <v>525</v>
      </c>
      <c r="P52" s="150"/>
      <c r="Q52" s="150"/>
      <c r="R52" s="150" t="s">
        <v>555</v>
      </c>
    </row>
    <row r="53" spans="1:18" ht="15" customHeight="1" x14ac:dyDescent="0.3">
      <c r="A53" s="61"/>
      <c r="B53" s="61"/>
      <c r="C53" s="61"/>
      <c r="D53" s="61"/>
      <c r="E53" s="61"/>
      <c r="F53" s="67"/>
      <c r="G53" s="67"/>
      <c r="H53" s="67"/>
      <c r="I53" s="67"/>
      <c r="J53" s="67"/>
      <c r="K53" s="67"/>
      <c r="L53" s="67"/>
      <c r="M53" s="67"/>
      <c r="N53" s="67"/>
      <c r="O53" s="68"/>
      <c r="P53" s="67"/>
      <c r="Q53" s="67"/>
      <c r="R53" s="67"/>
    </row>
    <row r="54" spans="1:18" ht="15" customHeight="1" x14ac:dyDescent="0.3">
      <c r="A54" s="61"/>
      <c r="B54" s="61"/>
      <c r="C54" s="61"/>
      <c r="D54" s="61"/>
      <c r="E54" s="61"/>
      <c r="F54" s="67"/>
      <c r="G54" s="67"/>
      <c r="H54" s="67"/>
      <c r="I54" s="67"/>
      <c r="J54" s="67"/>
      <c r="K54" s="67"/>
      <c r="L54" s="67"/>
      <c r="M54" s="67"/>
      <c r="N54" s="67"/>
      <c r="O54" s="68"/>
      <c r="P54" s="67"/>
      <c r="Q54" s="67"/>
      <c r="R54" s="67"/>
    </row>
    <row r="55" spans="1:18" ht="15" customHeight="1" x14ac:dyDescent="0.3">
      <c r="A55" s="61"/>
      <c r="B55" s="61"/>
      <c r="C55" s="61"/>
      <c r="D55" s="61"/>
      <c r="E55" s="61"/>
      <c r="F55" s="67"/>
      <c r="G55" s="67"/>
      <c r="H55" s="67"/>
      <c r="I55" s="67"/>
      <c r="J55" s="67"/>
      <c r="K55" s="67"/>
      <c r="L55" s="67"/>
      <c r="M55" s="67"/>
      <c r="N55" s="67"/>
      <c r="O55" s="68"/>
      <c r="P55" s="67"/>
      <c r="Q55" s="67"/>
      <c r="R55" s="67"/>
    </row>
    <row r="56" spans="1:18" ht="15" customHeight="1" x14ac:dyDescent="0.3">
      <c r="A56" s="61"/>
      <c r="B56" s="61"/>
      <c r="C56" s="61"/>
      <c r="D56" s="61"/>
      <c r="E56" s="61"/>
      <c r="F56" s="67"/>
      <c r="G56" s="67"/>
      <c r="H56" s="67"/>
      <c r="I56" s="67"/>
      <c r="J56" s="67"/>
      <c r="K56" s="67"/>
      <c r="L56" s="67"/>
      <c r="M56" s="67"/>
      <c r="N56" s="67"/>
      <c r="O56" s="68"/>
      <c r="P56" s="67"/>
      <c r="Q56" s="67"/>
      <c r="R56" s="67"/>
    </row>
    <row r="57" spans="1:18" ht="15" customHeight="1" x14ac:dyDescent="0.3">
      <c r="A57" s="43"/>
      <c r="B57" s="43"/>
      <c r="C57" s="43"/>
      <c r="D57" s="43"/>
      <c r="E57" s="43"/>
      <c r="F57" s="3"/>
      <c r="G57" s="3"/>
      <c r="H57" s="3"/>
      <c r="I57" s="3"/>
      <c r="J57" s="3"/>
      <c r="K57" s="3"/>
      <c r="L57" s="3"/>
      <c r="M57" s="3"/>
      <c r="N57" s="3"/>
      <c r="O57" s="56"/>
      <c r="P57" s="3"/>
      <c r="Q57" s="3"/>
      <c r="R57" s="3"/>
    </row>
    <row r="58" spans="1:18" ht="15" customHeight="1" x14ac:dyDescent="0.3">
      <c r="A58" s="43"/>
      <c r="B58" s="43"/>
      <c r="C58" s="43"/>
      <c r="D58" s="43"/>
      <c r="E58" s="43"/>
      <c r="F58" s="3"/>
      <c r="G58" s="3"/>
      <c r="H58" s="3"/>
      <c r="I58" s="3"/>
      <c r="J58" s="3"/>
      <c r="K58" s="3"/>
      <c r="L58" s="3"/>
      <c r="M58" s="3"/>
      <c r="N58" s="3"/>
      <c r="O58" s="56"/>
      <c r="P58" s="3"/>
      <c r="Q58" s="3"/>
      <c r="R58" s="3"/>
    </row>
    <row r="59" spans="1:18" ht="15" customHeight="1" x14ac:dyDescent="0.3">
      <c r="A59" s="43"/>
      <c r="B59" s="43"/>
      <c r="C59" s="43"/>
      <c r="D59" s="43"/>
      <c r="E59" s="43"/>
      <c r="F59" s="3"/>
      <c r="G59" s="3"/>
      <c r="H59" s="3"/>
      <c r="I59" s="3"/>
      <c r="J59" s="3"/>
      <c r="K59" s="3"/>
      <c r="L59" s="3"/>
      <c r="M59" s="3"/>
      <c r="N59" s="3"/>
      <c r="O59" s="56"/>
      <c r="P59" s="3"/>
      <c r="Q59" s="3"/>
      <c r="R59" s="3"/>
    </row>
    <row r="60" spans="1:18" ht="15" customHeight="1" x14ac:dyDescent="0.3">
      <c r="A60" s="43"/>
      <c r="B60" s="43"/>
      <c r="C60" s="43"/>
      <c r="D60" s="43"/>
      <c r="E60" s="43"/>
      <c r="F60" s="3"/>
      <c r="G60" s="3"/>
      <c r="H60" s="3"/>
      <c r="I60" s="3"/>
      <c r="J60" s="3"/>
      <c r="K60" s="3"/>
      <c r="L60" s="3"/>
      <c r="M60" s="3"/>
      <c r="N60" s="3"/>
      <c r="O60" s="56"/>
      <c r="P60" s="3"/>
      <c r="Q60" s="3"/>
      <c r="R60" s="3"/>
    </row>
  </sheetData>
  <autoFilter ref="A1:R47" xr:uid="{F48BDA15-C3EF-4F24-84D7-992C0F6D2B73}">
    <filterColumn colId="2">
      <customFilters>
        <customFilter operator="notEqual" val=" "/>
      </customFilters>
    </filterColumn>
  </autoFilter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8D33F-1E7E-4069-8614-D771044CBDD1}">
  <sheetPr filterMode="1"/>
  <dimension ref="A1:AG52"/>
  <sheetViews>
    <sheetView zoomScale="80" zoomScaleNormal="80" workbookViewId="0">
      <pane xSplit="2" ySplit="1" topLeftCell="C43" activePane="bottomRight" state="frozen"/>
      <selection pane="topRight" activeCell="C1" sqref="C1"/>
      <selection pane="bottomLeft" activeCell="A2" sqref="A2"/>
      <selection pane="bottomRight" activeCell="D76" sqref="D76"/>
    </sheetView>
  </sheetViews>
  <sheetFormatPr baseColWidth="10" defaultColWidth="28.77734375" defaultRowHeight="14.4" x14ac:dyDescent="0.3"/>
  <cols>
    <col min="1" max="1" width="16.21875" customWidth="1"/>
    <col min="2" max="2" width="36.21875" bestFit="1" customWidth="1"/>
    <col min="19" max="19" width="33.21875" bestFit="1" customWidth="1"/>
    <col min="21" max="21" width="36.77734375" bestFit="1" customWidth="1"/>
    <col min="22" max="22" width="36.33203125" bestFit="1" customWidth="1"/>
    <col min="31" max="31" width="28.44140625" customWidth="1"/>
    <col min="33" max="33" width="34.44140625" bestFit="1" customWidth="1"/>
  </cols>
  <sheetData>
    <row r="1" spans="1:33" s="34" customFormat="1" ht="70.8" customHeight="1" x14ac:dyDescent="0.3">
      <c r="A1" s="70" t="s">
        <v>409</v>
      </c>
      <c r="B1" s="70" t="s">
        <v>21</v>
      </c>
      <c r="C1" s="70" t="s">
        <v>507</v>
      </c>
      <c r="D1" s="54" t="s">
        <v>410</v>
      </c>
      <c r="E1" s="54" t="s">
        <v>411</v>
      </c>
      <c r="F1" s="72" t="s">
        <v>412</v>
      </c>
      <c r="G1" s="26" t="s">
        <v>509</v>
      </c>
      <c r="H1" s="26" t="s">
        <v>413</v>
      </c>
      <c r="I1" s="26" t="s">
        <v>414</v>
      </c>
      <c r="J1" s="26" t="s">
        <v>415</v>
      </c>
      <c r="K1" s="26" t="s">
        <v>416</v>
      </c>
      <c r="L1" s="26" t="s">
        <v>417</v>
      </c>
      <c r="M1" s="26" t="s">
        <v>418</v>
      </c>
      <c r="N1" s="26" t="s">
        <v>419</v>
      </c>
      <c r="O1" s="26" t="s">
        <v>420</v>
      </c>
      <c r="P1" s="73" t="s">
        <v>421</v>
      </c>
      <c r="Q1" s="73" t="s">
        <v>422</v>
      </c>
      <c r="R1" s="73" t="s">
        <v>423</v>
      </c>
      <c r="S1" s="73" t="s">
        <v>424</v>
      </c>
      <c r="T1" s="26" t="s">
        <v>425</v>
      </c>
      <c r="U1" s="26" t="s">
        <v>426</v>
      </c>
      <c r="V1" s="26" t="s">
        <v>427</v>
      </c>
      <c r="W1" s="26" t="s">
        <v>428</v>
      </c>
      <c r="X1" s="54" t="s">
        <v>429</v>
      </c>
      <c r="Y1" s="54" t="s">
        <v>430</v>
      </c>
      <c r="Z1" s="54" t="s">
        <v>431</v>
      </c>
      <c r="AA1" s="25" t="s">
        <v>432</v>
      </c>
      <c r="AB1" s="25" t="s">
        <v>433</v>
      </c>
      <c r="AC1" s="25" t="s">
        <v>434</v>
      </c>
      <c r="AD1" s="24" t="s">
        <v>436</v>
      </c>
      <c r="AE1" s="24" t="s">
        <v>435</v>
      </c>
      <c r="AF1" s="24" t="s">
        <v>437</v>
      </c>
      <c r="AG1" s="24" t="s">
        <v>438</v>
      </c>
    </row>
    <row r="2" spans="1:33" s="3" customFormat="1" hidden="1" x14ac:dyDescent="0.3">
      <c r="A2" s="12">
        <v>1</v>
      </c>
      <c r="B2" s="12" t="s">
        <v>24</v>
      </c>
      <c r="C2" s="12"/>
      <c r="D2" s="18"/>
      <c r="E2" s="18" t="s">
        <v>25</v>
      </c>
      <c r="F2" s="18"/>
      <c r="G2" s="18">
        <v>40</v>
      </c>
      <c r="H2" s="18"/>
      <c r="I2" s="18"/>
      <c r="J2" s="18" t="s">
        <v>25</v>
      </c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 t="s">
        <v>25</v>
      </c>
      <c r="W2" s="18"/>
      <c r="X2" s="18" t="s">
        <v>25</v>
      </c>
      <c r="Y2" s="18"/>
      <c r="Z2" s="18"/>
      <c r="AA2" s="18" t="s">
        <v>25</v>
      </c>
      <c r="AB2" s="18"/>
      <c r="AC2" s="18"/>
      <c r="AD2" s="18"/>
      <c r="AE2" s="18" t="s">
        <v>25</v>
      </c>
      <c r="AF2" s="18"/>
      <c r="AG2" s="18"/>
    </row>
    <row r="3" spans="1:33" s="3" customFormat="1" hidden="1" x14ac:dyDescent="0.3">
      <c r="A3" s="12">
        <v>2</v>
      </c>
      <c r="B3" s="12" t="s">
        <v>26</v>
      </c>
      <c r="C3" s="12"/>
      <c r="D3" s="18"/>
      <c r="E3" s="18" t="s">
        <v>25</v>
      </c>
      <c r="F3" s="18"/>
      <c r="G3" s="18">
        <v>41</v>
      </c>
      <c r="H3" s="18"/>
      <c r="I3" s="18"/>
      <c r="J3" s="18" t="s">
        <v>25</v>
      </c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 t="s">
        <v>25</v>
      </c>
      <c r="W3" s="18"/>
      <c r="X3" s="18" t="s">
        <v>25</v>
      </c>
      <c r="Y3" s="18"/>
      <c r="Z3" s="18"/>
      <c r="AA3" s="18" t="s">
        <v>25</v>
      </c>
      <c r="AB3" s="18"/>
      <c r="AC3" s="18"/>
      <c r="AD3" s="18"/>
      <c r="AE3" s="18" t="s">
        <v>25</v>
      </c>
      <c r="AF3" s="18"/>
      <c r="AG3" s="18"/>
    </row>
    <row r="4" spans="1:33" s="3" customFormat="1" x14ac:dyDescent="0.3">
      <c r="A4" s="12">
        <v>3</v>
      </c>
      <c r="B4" s="12" t="s">
        <v>27</v>
      </c>
      <c r="C4" s="45" t="s">
        <v>184</v>
      </c>
      <c r="D4" s="18"/>
      <c r="E4" s="18" t="s">
        <v>25</v>
      </c>
      <c r="F4" s="18"/>
      <c r="G4" s="18">
        <v>6</v>
      </c>
      <c r="H4" s="18"/>
      <c r="I4" s="18"/>
      <c r="J4" s="18" t="s">
        <v>25</v>
      </c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 t="s">
        <v>25</v>
      </c>
      <c r="W4" s="18"/>
      <c r="X4" s="18" t="s">
        <v>25</v>
      </c>
      <c r="Y4" s="18"/>
      <c r="Z4" s="18"/>
      <c r="AA4" s="18" t="s">
        <v>25</v>
      </c>
      <c r="AB4" s="18"/>
      <c r="AC4" s="18"/>
      <c r="AD4" s="18"/>
      <c r="AE4" s="18" t="s">
        <v>25</v>
      </c>
      <c r="AF4" s="18"/>
      <c r="AG4" s="18"/>
    </row>
    <row r="5" spans="1:33" s="3" customFormat="1" hidden="1" x14ac:dyDescent="0.3">
      <c r="A5" s="12">
        <v>4</v>
      </c>
      <c r="B5" s="12" t="s">
        <v>28</v>
      </c>
      <c r="C5" s="12"/>
      <c r="D5" s="18"/>
      <c r="E5" s="18" t="s">
        <v>25</v>
      </c>
      <c r="F5" s="18"/>
      <c r="G5" s="18">
        <v>52</v>
      </c>
      <c r="H5" s="18"/>
      <c r="I5" s="18"/>
      <c r="J5" s="18" t="s">
        <v>25</v>
      </c>
      <c r="K5" s="18"/>
      <c r="L5" s="18"/>
      <c r="M5" s="18"/>
      <c r="N5" s="18"/>
      <c r="O5" s="18"/>
      <c r="P5" s="18"/>
      <c r="Q5" s="18"/>
      <c r="R5" s="18"/>
      <c r="S5" s="18"/>
      <c r="T5" s="18" t="s">
        <v>25</v>
      </c>
      <c r="U5" s="18"/>
      <c r="V5" s="18"/>
      <c r="W5" s="18"/>
      <c r="X5" s="18" t="s">
        <v>25</v>
      </c>
      <c r="Y5" s="18"/>
      <c r="Z5" s="18"/>
      <c r="AA5" s="18" t="s">
        <v>25</v>
      </c>
      <c r="AB5" s="18"/>
      <c r="AC5" s="18"/>
      <c r="AD5" s="18"/>
      <c r="AE5" s="18" t="s">
        <v>25</v>
      </c>
      <c r="AF5" s="18"/>
      <c r="AG5" s="18"/>
    </row>
    <row r="6" spans="1:33" s="3" customFormat="1" hidden="1" x14ac:dyDescent="0.3">
      <c r="A6" s="12">
        <v>5</v>
      </c>
      <c r="B6" s="12" t="s">
        <v>29</v>
      </c>
      <c r="C6" s="12"/>
      <c r="D6" s="18"/>
      <c r="E6" s="18" t="s">
        <v>25</v>
      </c>
      <c r="F6" s="18"/>
      <c r="G6" s="18">
        <v>26</v>
      </c>
      <c r="H6" s="18"/>
      <c r="I6" s="18"/>
      <c r="J6" s="18" t="s">
        <v>25</v>
      </c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 t="s">
        <v>25</v>
      </c>
      <c r="X6" s="18" t="s">
        <v>25</v>
      </c>
      <c r="Y6" s="18"/>
      <c r="Z6" s="18"/>
      <c r="AA6" s="18" t="s">
        <v>25</v>
      </c>
      <c r="AB6" s="18"/>
      <c r="AC6" s="18"/>
      <c r="AD6" s="18"/>
      <c r="AE6" s="18" t="s">
        <v>25</v>
      </c>
      <c r="AF6" s="18"/>
      <c r="AG6" s="18"/>
    </row>
    <row r="7" spans="1:33" s="3" customFormat="1" hidden="1" x14ac:dyDescent="0.3">
      <c r="A7" s="12">
        <v>6</v>
      </c>
      <c r="B7" s="15" t="s">
        <v>30</v>
      </c>
      <c r="C7" s="15"/>
      <c r="D7" s="18"/>
      <c r="E7" s="18" t="s">
        <v>25</v>
      </c>
      <c r="F7" s="18"/>
      <c r="G7" s="18">
        <v>11</v>
      </c>
      <c r="H7" s="18" t="s">
        <v>25</v>
      </c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 t="s">
        <v>25</v>
      </c>
      <c r="U7" s="18"/>
      <c r="V7" s="18"/>
      <c r="W7" s="18"/>
      <c r="X7" s="18"/>
      <c r="Y7" s="18" t="s">
        <v>25</v>
      </c>
      <c r="Z7" s="18"/>
      <c r="AA7" s="18" t="s">
        <v>25</v>
      </c>
      <c r="AB7" s="18"/>
      <c r="AC7" s="18"/>
      <c r="AD7" s="18"/>
      <c r="AE7" s="18" t="s">
        <v>25</v>
      </c>
      <c r="AF7" s="18"/>
      <c r="AG7" s="18"/>
    </row>
    <row r="8" spans="1:33" s="3" customFormat="1" hidden="1" x14ac:dyDescent="0.3">
      <c r="A8" s="12">
        <v>7</v>
      </c>
      <c r="B8" s="12" t="s">
        <v>31</v>
      </c>
      <c r="C8" s="12"/>
      <c r="D8" s="18"/>
      <c r="E8" s="18" t="s">
        <v>25</v>
      </c>
      <c r="F8" s="18"/>
      <c r="G8" s="18">
        <v>30</v>
      </c>
      <c r="H8" s="18"/>
      <c r="I8" s="18" t="s">
        <v>25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 t="s">
        <v>25</v>
      </c>
      <c r="W8" s="18"/>
      <c r="X8" s="18" t="s">
        <v>25</v>
      </c>
      <c r="Y8" s="18"/>
      <c r="Z8" s="18"/>
      <c r="AA8" s="18" t="s">
        <v>25</v>
      </c>
      <c r="AB8" s="18"/>
      <c r="AC8" s="18"/>
      <c r="AD8" s="18"/>
      <c r="AE8" s="18" t="s">
        <v>25</v>
      </c>
      <c r="AF8" s="18"/>
      <c r="AG8" s="18"/>
    </row>
    <row r="9" spans="1:33" s="3" customFormat="1" hidden="1" x14ac:dyDescent="0.3">
      <c r="A9" s="12">
        <v>8</v>
      </c>
      <c r="B9" s="12" t="s">
        <v>33</v>
      </c>
      <c r="C9" s="12"/>
      <c r="D9" s="18" t="s">
        <v>25</v>
      </c>
      <c r="E9" s="18"/>
      <c r="F9" s="18"/>
      <c r="G9" s="18">
        <v>40</v>
      </c>
      <c r="H9" s="18"/>
      <c r="I9" s="18" t="s">
        <v>25</v>
      </c>
      <c r="J9" s="18"/>
      <c r="K9" s="18"/>
      <c r="L9" s="18"/>
      <c r="M9" s="18"/>
      <c r="N9" s="18"/>
      <c r="O9" s="18"/>
      <c r="P9" s="18"/>
      <c r="Q9" s="18"/>
      <c r="R9" s="18"/>
      <c r="S9" s="18"/>
      <c r="T9" s="18" t="s">
        <v>25</v>
      </c>
      <c r="U9" s="18"/>
      <c r="V9" s="18"/>
      <c r="W9" s="18"/>
      <c r="X9" s="18"/>
      <c r="Y9" s="18" t="s">
        <v>25</v>
      </c>
      <c r="Z9" s="18"/>
      <c r="AA9" s="18" t="s">
        <v>25</v>
      </c>
      <c r="AB9" s="18"/>
      <c r="AC9" s="18"/>
      <c r="AD9" s="18"/>
      <c r="AE9" s="18"/>
      <c r="AF9" s="18"/>
      <c r="AG9" s="18" t="s">
        <v>515</v>
      </c>
    </row>
    <row r="10" spans="1:33" s="3" customFormat="1" x14ac:dyDescent="0.3">
      <c r="A10" s="12">
        <v>9</v>
      </c>
      <c r="B10" s="12" t="s">
        <v>35</v>
      </c>
      <c r="C10" s="45" t="s">
        <v>184</v>
      </c>
      <c r="D10" s="18"/>
      <c r="E10" s="18" t="s">
        <v>25</v>
      </c>
      <c r="F10" s="18"/>
      <c r="G10" s="18">
        <v>35</v>
      </c>
      <c r="H10" s="18" t="s">
        <v>25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 t="s">
        <v>25</v>
      </c>
      <c r="U10" s="18"/>
      <c r="V10" s="18"/>
      <c r="W10" s="18"/>
      <c r="X10" s="18" t="s">
        <v>25</v>
      </c>
      <c r="Y10" s="18"/>
      <c r="Z10" s="18"/>
      <c r="AA10" s="18" t="s">
        <v>25</v>
      </c>
      <c r="AB10" s="18"/>
      <c r="AC10" s="18"/>
      <c r="AD10" s="18"/>
      <c r="AE10" s="18" t="s">
        <v>25</v>
      </c>
      <c r="AF10" s="18"/>
      <c r="AG10" s="18"/>
    </row>
    <row r="11" spans="1:33" s="3" customFormat="1" x14ac:dyDescent="0.3">
      <c r="A11" s="12">
        <v>10</v>
      </c>
      <c r="B11" s="15" t="s">
        <v>36</v>
      </c>
      <c r="C11" s="45" t="s">
        <v>184</v>
      </c>
      <c r="D11" s="18"/>
      <c r="E11" s="18" t="s">
        <v>25</v>
      </c>
      <c r="F11" s="18"/>
      <c r="G11" s="18">
        <v>10</v>
      </c>
      <c r="H11" s="18"/>
      <c r="I11" s="18" t="s">
        <v>25</v>
      </c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 t="s">
        <v>25</v>
      </c>
      <c r="U11" s="18"/>
      <c r="V11" s="18"/>
      <c r="W11" s="18"/>
      <c r="X11" s="18" t="s">
        <v>25</v>
      </c>
      <c r="Y11" s="18"/>
      <c r="Z11" s="18"/>
      <c r="AA11" s="18" t="s">
        <v>25</v>
      </c>
      <c r="AB11" s="18"/>
      <c r="AC11" s="18"/>
      <c r="AD11" s="18"/>
      <c r="AE11" s="18"/>
      <c r="AF11" s="18"/>
      <c r="AG11" s="18" t="s">
        <v>511</v>
      </c>
    </row>
    <row r="12" spans="1:33" s="3" customFormat="1" hidden="1" x14ac:dyDescent="0.3">
      <c r="A12" s="12">
        <v>11</v>
      </c>
      <c r="B12" s="12" t="s">
        <v>37</v>
      </c>
      <c r="C12" s="12"/>
      <c r="D12" s="18"/>
      <c r="E12" s="18" t="s">
        <v>25</v>
      </c>
      <c r="F12" s="18"/>
      <c r="G12" s="18">
        <v>30</v>
      </c>
      <c r="H12" s="18"/>
      <c r="I12" s="18" t="s">
        <v>25</v>
      </c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 t="s">
        <v>25</v>
      </c>
      <c r="U12" s="18"/>
      <c r="V12" s="18"/>
      <c r="W12" s="18"/>
      <c r="X12" s="18" t="s">
        <v>25</v>
      </c>
      <c r="Y12" s="18"/>
      <c r="Z12" s="18"/>
      <c r="AA12" s="18" t="s">
        <v>25</v>
      </c>
      <c r="AB12" s="18"/>
      <c r="AC12" s="18"/>
      <c r="AD12" s="18"/>
      <c r="AE12" s="18"/>
      <c r="AF12" s="18" t="s">
        <v>25</v>
      </c>
      <c r="AG12" s="18"/>
    </row>
    <row r="13" spans="1:33" s="3" customFormat="1" x14ac:dyDescent="0.3">
      <c r="A13" s="12">
        <v>12</v>
      </c>
      <c r="B13" s="12" t="s">
        <v>38</v>
      </c>
      <c r="C13" s="45" t="s">
        <v>184</v>
      </c>
      <c r="D13" s="18"/>
      <c r="E13" s="18" t="s">
        <v>25</v>
      </c>
      <c r="F13" s="18"/>
      <c r="G13" s="18">
        <v>20</v>
      </c>
      <c r="H13" s="18"/>
      <c r="I13" s="18" t="s">
        <v>25</v>
      </c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 t="s">
        <v>25</v>
      </c>
      <c r="U13" s="18"/>
      <c r="V13" s="18"/>
      <c r="W13" s="18"/>
      <c r="X13" s="18" t="s">
        <v>25</v>
      </c>
      <c r="Y13" s="18"/>
      <c r="Z13" s="18"/>
      <c r="AA13" s="18" t="s">
        <v>25</v>
      </c>
      <c r="AB13" s="18"/>
      <c r="AC13" s="18"/>
      <c r="AD13" s="18"/>
      <c r="AE13" s="18" t="s">
        <v>25</v>
      </c>
      <c r="AF13" s="18"/>
      <c r="AG13" s="18"/>
    </row>
    <row r="14" spans="1:33" s="3" customFormat="1" x14ac:dyDescent="0.3">
      <c r="A14" s="21">
        <v>13</v>
      </c>
      <c r="B14" s="12" t="s">
        <v>39</v>
      </c>
      <c r="C14" s="45" t="s">
        <v>184</v>
      </c>
      <c r="D14" s="18" t="s">
        <v>25</v>
      </c>
      <c r="E14" s="18"/>
      <c r="F14" s="18"/>
      <c r="G14" s="18">
        <v>25</v>
      </c>
      <c r="H14" s="18" t="s">
        <v>25</v>
      </c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 t="s">
        <v>439</v>
      </c>
      <c r="U14" s="18"/>
      <c r="V14" s="18" t="s">
        <v>25</v>
      </c>
      <c r="W14" s="18"/>
      <c r="X14" s="18"/>
      <c r="Y14" s="18"/>
      <c r="Z14" s="18" t="s">
        <v>25</v>
      </c>
      <c r="AA14" s="18" t="s">
        <v>25</v>
      </c>
      <c r="AB14" s="18"/>
      <c r="AC14" s="18"/>
      <c r="AD14" s="18"/>
      <c r="AE14" s="18"/>
      <c r="AF14" s="18" t="s">
        <v>25</v>
      </c>
      <c r="AG14" s="18"/>
    </row>
    <row r="15" spans="1:33" s="3" customFormat="1" hidden="1" x14ac:dyDescent="0.3">
      <c r="A15" s="21">
        <v>14</v>
      </c>
      <c r="B15" s="12" t="s">
        <v>40</v>
      </c>
      <c r="C15" s="12"/>
      <c r="D15" s="18"/>
      <c r="E15" s="18" t="s">
        <v>25</v>
      </c>
      <c r="F15" s="18"/>
      <c r="G15" s="18">
        <v>40</v>
      </c>
      <c r="H15" s="18"/>
      <c r="I15" s="18"/>
      <c r="J15" s="18" t="s">
        <v>25</v>
      </c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 t="s">
        <v>25</v>
      </c>
      <c r="V15" s="18"/>
      <c r="W15" s="18"/>
      <c r="X15" s="18" t="s">
        <v>25</v>
      </c>
      <c r="Y15" s="18"/>
      <c r="Z15" s="18"/>
      <c r="AA15" s="18"/>
      <c r="AB15" s="18" t="s">
        <v>25</v>
      </c>
      <c r="AC15" s="18"/>
      <c r="AD15" s="18"/>
      <c r="AE15" s="18" t="s">
        <v>25</v>
      </c>
      <c r="AF15" s="18"/>
      <c r="AG15" s="18"/>
    </row>
    <row r="16" spans="1:33" s="3" customFormat="1" hidden="1" x14ac:dyDescent="0.3">
      <c r="A16" s="21">
        <v>15</v>
      </c>
      <c r="B16" s="12" t="s">
        <v>41</v>
      </c>
      <c r="C16" s="12"/>
      <c r="D16" s="18"/>
      <c r="E16" s="18" t="s">
        <v>25</v>
      </c>
      <c r="F16" s="18"/>
      <c r="G16" s="18">
        <v>20</v>
      </c>
      <c r="H16" s="18"/>
      <c r="I16" s="18"/>
      <c r="J16" s="18" t="s">
        <v>25</v>
      </c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 t="s">
        <v>25</v>
      </c>
      <c r="W16" s="18"/>
      <c r="X16" s="18" t="s">
        <v>25</v>
      </c>
      <c r="Y16" s="18"/>
      <c r="Z16" s="18"/>
      <c r="AA16" s="18" t="s">
        <v>25</v>
      </c>
      <c r="AB16" s="18"/>
      <c r="AC16" s="18"/>
      <c r="AD16" s="18"/>
      <c r="AE16" s="18" t="s">
        <v>25</v>
      </c>
      <c r="AF16" s="18"/>
      <c r="AG16" s="18"/>
    </row>
    <row r="17" spans="1:33" s="3" customFormat="1" hidden="1" x14ac:dyDescent="0.3">
      <c r="A17" s="21">
        <v>16</v>
      </c>
      <c r="B17" s="12" t="s">
        <v>42</v>
      </c>
      <c r="C17" s="12"/>
      <c r="D17" s="18"/>
      <c r="E17" s="18" t="s">
        <v>25</v>
      </c>
      <c r="F17" s="18"/>
      <c r="G17" s="18">
        <v>100</v>
      </c>
      <c r="H17" s="18"/>
      <c r="I17" s="18"/>
      <c r="J17" s="18" t="s">
        <v>25</v>
      </c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 t="s">
        <v>25</v>
      </c>
      <c r="W17" s="18"/>
      <c r="X17" s="18" t="s">
        <v>25</v>
      </c>
      <c r="Y17" s="18"/>
      <c r="Z17" s="18"/>
      <c r="AA17" s="18" t="s">
        <v>25</v>
      </c>
      <c r="AB17" s="18"/>
      <c r="AC17" s="18"/>
      <c r="AD17" s="18"/>
      <c r="AE17" s="18" t="s">
        <v>25</v>
      </c>
      <c r="AF17" s="18"/>
      <c r="AG17" s="18"/>
    </row>
    <row r="18" spans="1:33" s="3" customFormat="1" x14ac:dyDescent="0.3">
      <c r="A18" s="21">
        <v>17</v>
      </c>
      <c r="B18" s="12" t="s">
        <v>43</v>
      </c>
      <c r="C18" s="45" t="s">
        <v>184</v>
      </c>
      <c r="D18" s="18"/>
      <c r="E18" s="18" t="s">
        <v>25</v>
      </c>
      <c r="F18" s="18"/>
      <c r="G18" s="18">
        <v>20</v>
      </c>
      <c r="H18" s="18"/>
      <c r="I18" s="18"/>
      <c r="J18" s="18"/>
      <c r="K18" s="18" t="s">
        <v>25</v>
      </c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 t="s">
        <v>25</v>
      </c>
      <c r="W18" s="18"/>
      <c r="X18" s="18" t="s">
        <v>25</v>
      </c>
      <c r="Y18" s="18"/>
      <c r="Z18" s="18"/>
      <c r="AA18" s="18" t="s">
        <v>25</v>
      </c>
      <c r="AB18" s="18"/>
      <c r="AC18" s="18"/>
      <c r="AD18" s="18"/>
      <c r="AE18" s="18" t="s">
        <v>25</v>
      </c>
      <c r="AF18" s="18"/>
      <c r="AG18" s="18"/>
    </row>
    <row r="19" spans="1:33" s="3" customFormat="1" hidden="1" x14ac:dyDescent="0.3">
      <c r="A19" s="21">
        <v>18</v>
      </c>
      <c r="B19" s="12" t="s">
        <v>44</v>
      </c>
      <c r="C19" s="12"/>
      <c r="D19" s="18"/>
      <c r="E19" s="18" t="s">
        <v>25</v>
      </c>
      <c r="F19" s="18"/>
      <c r="G19" s="18">
        <v>30</v>
      </c>
      <c r="H19" s="18"/>
      <c r="I19" s="18"/>
      <c r="J19" s="18"/>
      <c r="K19" s="18" t="s">
        <v>25</v>
      </c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 t="s">
        <v>25</v>
      </c>
      <c r="W19" s="18"/>
      <c r="X19" s="18" t="s">
        <v>25</v>
      </c>
      <c r="Y19" s="18"/>
      <c r="Z19" s="18"/>
      <c r="AA19" s="18" t="s">
        <v>25</v>
      </c>
      <c r="AB19" s="18"/>
      <c r="AC19" s="18"/>
      <c r="AD19" s="18"/>
      <c r="AE19" s="18" t="s">
        <v>34</v>
      </c>
      <c r="AF19" s="18"/>
      <c r="AG19" s="18"/>
    </row>
    <row r="20" spans="1:33" s="3" customFormat="1" x14ac:dyDescent="0.3">
      <c r="A20" s="21">
        <v>19</v>
      </c>
      <c r="B20" s="12" t="s">
        <v>44</v>
      </c>
      <c r="C20" s="45" t="s">
        <v>184</v>
      </c>
      <c r="D20" s="18"/>
      <c r="E20" s="18" t="s">
        <v>25</v>
      </c>
      <c r="F20" s="18"/>
      <c r="G20" s="18">
        <v>30</v>
      </c>
      <c r="H20" s="18"/>
      <c r="I20" s="18"/>
      <c r="J20" s="18"/>
      <c r="K20" s="18" t="s">
        <v>25</v>
      </c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 t="s">
        <v>25</v>
      </c>
      <c r="W20" s="18"/>
      <c r="X20" s="18" t="s">
        <v>25</v>
      </c>
      <c r="Y20" s="18"/>
      <c r="Z20" s="18"/>
      <c r="AA20" s="18" t="s">
        <v>25</v>
      </c>
      <c r="AB20" s="18"/>
      <c r="AC20" s="18"/>
      <c r="AD20" s="18"/>
      <c r="AE20" s="18" t="s">
        <v>25</v>
      </c>
      <c r="AF20" s="18"/>
      <c r="AG20" s="18"/>
    </row>
    <row r="21" spans="1:33" s="3" customFormat="1" x14ac:dyDescent="0.3">
      <c r="A21" s="21">
        <v>20</v>
      </c>
      <c r="B21" s="12" t="s">
        <v>44</v>
      </c>
      <c r="C21" s="45" t="s">
        <v>184</v>
      </c>
      <c r="D21" s="18"/>
      <c r="E21" s="18" t="s">
        <v>25</v>
      </c>
      <c r="F21" s="18"/>
      <c r="G21" s="18">
        <v>30</v>
      </c>
      <c r="H21" s="18"/>
      <c r="I21" s="18"/>
      <c r="J21" s="18"/>
      <c r="K21" s="18" t="s">
        <v>25</v>
      </c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 t="s">
        <v>25</v>
      </c>
      <c r="W21" s="18"/>
      <c r="X21" s="18" t="s">
        <v>25</v>
      </c>
      <c r="Y21" s="18"/>
      <c r="Z21" s="18"/>
      <c r="AA21" s="18" t="s">
        <v>25</v>
      </c>
      <c r="AB21" s="18"/>
      <c r="AC21" s="18"/>
      <c r="AD21" s="18"/>
      <c r="AE21" s="18" t="s">
        <v>25</v>
      </c>
      <c r="AF21" s="18"/>
      <c r="AG21" s="18"/>
    </row>
    <row r="22" spans="1:33" s="3" customFormat="1" x14ac:dyDescent="0.3">
      <c r="A22" s="21">
        <v>21</v>
      </c>
      <c r="B22" s="12" t="s">
        <v>46</v>
      </c>
      <c r="C22" s="45" t="s">
        <v>184</v>
      </c>
      <c r="D22" s="18"/>
      <c r="E22" s="18" t="s">
        <v>25</v>
      </c>
      <c r="F22" s="18"/>
      <c r="G22" s="18">
        <v>20</v>
      </c>
      <c r="H22" s="18"/>
      <c r="I22" s="18"/>
      <c r="J22" s="18"/>
      <c r="K22" s="18" t="s">
        <v>25</v>
      </c>
      <c r="L22" s="18"/>
      <c r="M22" s="18"/>
      <c r="N22" s="18"/>
      <c r="O22" s="18"/>
      <c r="P22" s="18"/>
      <c r="Q22" s="18"/>
      <c r="R22" s="18"/>
      <c r="S22" s="18"/>
      <c r="T22" s="18"/>
      <c r="U22" s="18" t="s">
        <v>25</v>
      </c>
      <c r="V22" s="18"/>
      <c r="W22" s="18"/>
      <c r="X22" s="18"/>
      <c r="Y22" s="18"/>
      <c r="Z22" s="18" t="s">
        <v>25</v>
      </c>
      <c r="AA22" s="18" t="s">
        <v>25</v>
      </c>
      <c r="AB22" s="18"/>
      <c r="AC22" s="18"/>
      <c r="AD22" s="18"/>
      <c r="AE22" s="18" t="s">
        <v>25</v>
      </c>
      <c r="AF22" s="18"/>
      <c r="AG22" s="18"/>
    </row>
    <row r="23" spans="1:33" s="3" customFormat="1" x14ac:dyDescent="0.3">
      <c r="A23" s="21">
        <v>22</v>
      </c>
      <c r="B23" s="12" t="s">
        <v>47</v>
      </c>
      <c r="C23" s="45" t="s">
        <v>184</v>
      </c>
      <c r="D23" s="18"/>
      <c r="E23" s="18" t="s">
        <v>25</v>
      </c>
      <c r="F23" s="18"/>
      <c r="G23" s="18">
        <v>20</v>
      </c>
      <c r="H23" s="18"/>
      <c r="I23" s="18"/>
      <c r="J23" s="18"/>
      <c r="K23" s="18" t="s">
        <v>25</v>
      </c>
      <c r="L23" s="18"/>
      <c r="M23" s="18"/>
      <c r="N23" s="18"/>
      <c r="O23" s="18"/>
      <c r="P23" s="18"/>
      <c r="Q23" s="18"/>
      <c r="R23" s="18"/>
      <c r="S23" s="18"/>
      <c r="T23" s="18"/>
      <c r="U23" s="18" t="s">
        <v>25</v>
      </c>
      <c r="V23" s="18"/>
      <c r="W23" s="18"/>
      <c r="X23" s="18"/>
      <c r="Y23" s="18"/>
      <c r="Z23" s="18" t="s">
        <v>25</v>
      </c>
      <c r="AA23" s="18" t="s">
        <v>25</v>
      </c>
      <c r="AB23" s="18"/>
      <c r="AC23" s="18"/>
      <c r="AD23" s="18"/>
      <c r="AE23" s="18" t="s">
        <v>25</v>
      </c>
      <c r="AF23" s="18"/>
      <c r="AG23" s="18"/>
    </row>
    <row r="24" spans="1:33" s="3" customFormat="1" x14ac:dyDescent="0.3">
      <c r="A24" s="21">
        <v>23</v>
      </c>
      <c r="B24" s="12" t="s">
        <v>48</v>
      </c>
      <c r="C24" s="45" t="s">
        <v>184</v>
      </c>
      <c r="D24" s="18"/>
      <c r="E24" s="18" t="s">
        <v>25</v>
      </c>
      <c r="F24" s="18"/>
      <c r="G24" s="18">
        <v>30</v>
      </c>
      <c r="H24" s="18"/>
      <c r="I24" s="18"/>
      <c r="J24" s="18"/>
      <c r="K24" s="18" t="s">
        <v>25</v>
      </c>
      <c r="L24" s="18"/>
      <c r="M24" s="18"/>
      <c r="N24" s="18"/>
      <c r="O24" s="18"/>
      <c r="P24" s="18"/>
      <c r="Q24" s="18"/>
      <c r="R24" s="18"/>
      <c r="S24" s="18"/>
      <c r="T24" s="18"/>
      <c r="U24" s="18" t="s">
        <v>25</v>
      </c>
      <c r="V24" s="18"/>
      <c r="W24" s="18"/>
      <c r="X24" s="18"/>
      <c r="Y24" s="18"/>
      <c r="Z24" s="18" t="s">
        <v>25</v>
      </c>
      <c r="AA24" s="18" t="s">
        <v>25</v>
      </c>
      <c r="AB24" s="18"/>
      <c r="AC24" s="18"/>
      <c r="AD24" s="18"/>
      <c r="AE24" s="18" t="s">
        <v>25</v>
      </c>
      <c r="AF24" s="18"/>
      <c r="AG24" s="18"/>
    </row>
    <row r="25" spans="1:33" s="3" customFormat="1" x14ac:dyDescent="0.3">
      <c r="A25" s="21">
        <v>24</v>
      </c>
      <c r="B25" s="12" t="s">
        <v>48</v>
      </c>
      <c r="C25" s="45" t="s">
        <v>184</v>
      </c>
      <c r="D25" s="18"/>
      <c r="E25" s="18" t="s">
        <v>25</v>
      </c>
      <c r="F25" s="18"/>
      <c r="G25" s="18">
        <v>30</v>
      </c>
      <c r="H25" s="18"/>
      <c r="I25" s="18"/>
      <c r="J25" s="18"/>
      <c r="K25" s="18" t="s">
        <v>25</v>
      </c>
      <c r="L25" s="18"/>
      <c r="M25" s="18"/>
      <c r="N25" s="18"/>
      <c r="O25" s="18"/>
      <c r="P25" s="18"/>
      <c r="Q25" s="18"/>
      <c r="R25" s="18"/>
      <c r="S25" s="18"/>
      <c r="T25" s="18"/>
      <c r="U25" s="18" t="s">
        <v>25</v>
      </c>
      <c r="V25" s="18"/>
      <c r="W25" s="18"/>
      <c r="X25" s="18"/>
      <c r="Y25" s="18"/>
      <c r="Z25" s="18" t="s">
        <v>25</v>
      </c>
      <c r="AA25" s="18" t="s">
        <v>25</v>
      </c>
      <c r="AB25" s="18"/>
      <c r="AC25" s="18"/>
      <c r="AD25" s="18"/>
      <c r="AE25" s="18" t="s">
        <v>25</v>
      </c>
      <c r="AF25" s="18"/>
      <c r="AG25" s="18"/>
    </row>
    <row r="26" spans="1:33" s="3" customFormat="1" x14ac:dyDescent="0.3">
      <c r="A26" s="21">
        <v>25</v>
      </c>
      <c r="B26" s="20" t="s">
        <v>49</v>
      </c>
      <c r="C26" s="45" t="s">
        <v>184</v>
      </c>
      <c r="D26" s="57"/>
      <c r="E26" s="18" t="s">
        <v>25</v>
      </c>
      <c r="F26" s="18"/>
      <c r="G26" s="18">
        <v>25</v>
      </c>
      <c r="H26" s="18"/>
      <c r="I26" s="18"/>
      <c r="J26" s="18"/>
      <c r="K26" s="18" t="s">
        <v>25</v>
      </c>
      <c r="L26" s="18"/>
      <c r="M26" s="18"/>
      <c r="N26" s="18"/>
      <c r="O26" s="18"/>
      <c r="P26" s="18"/>
      <c r="Q26" s="18"/>
      <c r="R26" s="18"/>
      <c r="S26" s="18"/>
      <c r="T26" s="18" t="s">
        <v>25</v>
      </c>
      <c r="U26" s="18"/>
      <c r="V26" s="18"/>
      <c r="W26" s="18"/>
      <c r="X26" s="18" t="s">
        <v>25</v>
      </c>
      <c r="Y26" s="18"/>
      <c r="Z26" s="18"/>
      <c r="AA26" s="18" t="s">
        <v>25</v>
      </c>
      <c r="AB26" s="18"/>
      <c r="AC26" s="18"/>
      <c r="AD26" s="18"/>
      <c r="AE26" s="18"/>
      <c r="AF26" s="18" t="s">
        <v>25</v>
      </c>
      <c r="AG26" s="18"/>
    </row>
    <row r="27" spans="1:33" s="3" customFormat="1" x14ac:dyDescent="0.3">
      <c r="A27" s="21">
        <v>26</v>
      </c>
      <c r="B27" s="20" t="s">
        <v>51</v>
      </c>
      <c r="C27" s="45" t="s">
        <v>184</v>
      </c>
      <c r="D27" s="57"/>
      <c r="E27" s="18" t="s">
        <v>25</v>
      </c>
      <c r="F27" s="18"/>
      <c r="G27" s="18">
        <v>20</v>
      </c>
      <c r="H27" s="18"/>
      <c r="I27" s="18"/>
      <c r="J27" s="18"/>
      <c r="K27" s="18" t="s">
        <v>25</v>
      </c>
      <c r="L27" s="18"/>
      <c r="M27" s="18"/>
      <c r="N27" s="18"/>
      <c r="O27" s="18"/>
      <c r="P27" s="18"/>
      <c r="Q27" s="18"/>
      <c r="R27" s="18"/>
      <c r="S27" s="18"/>
      <c r="T27" s="18" t="s">
        <v>25</v>
      </c>
      <c r="U27" s="18"/>
      <c r="V27" s="18"/>
      <c r="W27" s="18"/>
      <c r="X27" s="18" t="s">
        <v>25</v>
      </c>
      <c r="Y27" s="18"/>
      <c r="Z27" s="18"/>
      <c r="AA27" s="18" t="s">
        <v>25</v>
      </c>
      <c r="AB27" s="18"/>
      <c r="AC27" s="18"/>
      <c r="AD27" s="18"/>
      <c r="AE27" s="18"/>
      <c r="AF27" s="18" t="s">
        <v>25</v>
      </c>
      <c r="AG27" s="18"/>
    </row>
    <row r="28" spans="1:33" s="3" customFormat="1" x14ac:dyDescent="0.3">
      <c r="A28" s="21">
        <v>27</v>
      </c>
      <c r="B28" s="20" t="s">
        <v>51</v>
      </c>
      <c r="C28" s="45" t="s">
        <v>184</v>
      </c>
      <c r="D28" s="57"/>
      <c r="E28" s="18" t="s">
        <v>25</v>
      </c>
      <c r="F28" s="18"/>
      <c r="G28" s="18">
        <v>20</v>
      </c>
      <c r="H28" s="18"/>
      <c r="I28" s="18"/>
      <c r="J28" s="18"/>
      <c r="K28" s="18" t="s">
        <v>25</v>
      </c>
      <c r="L28" s="18"/>
      <c r="M28" s="18"/>
      <c r="N28" s="18"/>
      <c r="O28" s="18"/>
      <c r="P28" s="18"/>
      <c r="Q28" s="18"/>
      <c r="R28" s="18"/>
      <c r="S28" s="18"/>
      <c r="T28" s="18" t="s">
        <v>25</v>
      </c>
      <c r="U28" s="18"/>
      <c r="V28" s="18"/>
      <c r="W28" s="18"/>
      <c r="X28" s="18" t="s">
        <v>25</v>
      </c>
      <c r="Y28" s="18"/>
      <c r="Z28" s="18"/>
      <c r="AA28" s="18" t="s">
        <v>25</v>
      </c>
      <c r="AB28" s="18"/>
      <c r="AC28" s="18"/>
      <c r="AD28" s="18"/>
      <c r="AE28" s="18"/>
      <c r="AF28" s="18" t="s">
        <v>25</v>
      </c>
      <c r="AG28" s="18"/>
    </row>
    <row r="29" spans="1:33" s="3" customFormat="1" hidden="1" x14ac:dyDescent="0.3">
      <c r="A29" s="21">
        <v>28</v>
      </c>
      <c r="B29" s="12" t="s">
        <v>52</v>
      </c>
      <c r="C29" s="12"/>
      <c r="D29" s="18" t="s">
        <v>25</v>
      </c>
      <c r="E29" s="18"/>
      <c r="F29" s="18"/>
      <c r="G29" s="18">
        <v>30</v>
      </c>
      <c r="H29" s="18"/>
      <c r="I29" s="18"/>
      <c r="J29" s="18"/>
      <c r="K29" s="18" t="s">
        <v>25</v>
      </c>
      <c r="L29" s="18"/>
      <c r="M29" s="18"/>
      <c r="N29" s="18"/>
      <c r="O29" s="18"/>
      <c r="P29" s="18"/>
      <c r="Q29" s="18"/>
      <c r="R29" s="18"/>
      <c r="S29" s="18"/>
      <c r="T29" s="18"/>
      <c r="U29" s="18" t="s">
        <v>25</v>
      </c>
      <c r="V29" s="18"/>
      <c r="W29" s="18"/>
      <c r="X29" s="18"/>
      <c r="Y29" s="18"/>
      <c r="Z29" s="18" t="s">
        <v>25</v>
      </c>
      <c r="AA29" s="18" t="s">
        <v>25</v>
      </c>
      <c r="AB29" s="18"/>
      <c r="AC29" s="18"/>
      <c r="AD29" s="18"/>
      <c r="AE29" s="18" t="s">
        <v>25</v>
      </c>
      <c r="AF29" s="18"/>
      <c r="AG29" s="18"/>
    </row>
    <row r="30" spans="1:33" s="3" customFormat="1" hidden="1" x14ac:dyDescent="0.3">
      <c r="A30" s="21">
        <v>29</v>
      </c>
      <c r="B30" s="12" t="s">
        <v>53</v>
      </c>
      <c r="C30" s="12"/>
      <c r="D30" s="55"/>
      <c r="E30" s="18" t="s">
        <v>25</v>
      </c>
      <c r="F30" s="18"/>
      <c r="G30" s="18">
        <v>40</v>
      </c>
      <c r="H30" s="18"/>
      <c r="I30" s="18"/>
      <c r="J30" s="18"/>
      <c r="K30" s="18" t="s">
        <v>25</v>
      </c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 t="s">
        <v>25</v>
      </c>
      <c r="W30" s="18"/>
      <c r="X30" s="18"/>
      <c r="Y30" s="18"/>
      <c r="Z30" s="18" t="s">
        <v>25</v>
      </c>
      <c r="AA30" s="18" t="s">
        <v>25</v>
      </c>
      <c r="AB30" s="18"/>
      <c r="AC30" s="18"/>
      <c r="AD30" s="18"/>
      <c r="AE30" s="18" t="s">
        <v>25</v>
      </c>
      <c r="AF30" s="18"/>
      <c r="AG30" s="18"/>
    </row>
    <row r="31" spans="1:33" s="3" customFormat="1" x14ac:dyDescent="0.3">
      <c r="A31" s="21">
        <v>30</v>
      </c>
      <c r="B31" s="12" t="s">
        <v>54</v>
      </c>
      <c r="C31" s="45" t="s">
        <v>184</v>
      </c>
      <c r="D31" s="18"/>
      <c r="E31" s="18" t="s">
        <v>25</v>
      </c>
      <c r="F31" s="18"/>
      <c r="G31" s="18">
        <v>40</v>
      </c>
      <c r="H31" s="18"/>
      <c r="I31" s="18"/>
      <c r="J31" s="18"/>
      <c r="K31" s="18" t="s">
        <v>25</v>
      </c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 t="s">
        <v>25</v>
      </c>
      <c r="W31" s="18"/>
      <c r="X31" s="18"/>
      <c r="Y31" s="18"/>
      <c r="Z31" s="18" t="s">
        <v>25</v>
      </c>
      <c r="AA31" s="18" t="s">
        <v>25</v>
      </c>
      <c r="AB31" s="18"/>
      <c r="AC31" s="18"/>
      <c r="AD31" s="18"/>
      <c r="AE31" s="18"/>
      <c r="AF31" s="18" t="s">
        <v>25</v>
      </c>
      <c r="AG31" s="18"/>
    </row>
    <row r="32" spans="1:33" s="3" customFormat="1" hidden="1" x14ac:dyDescent="0.3">
      <c r="A32" s="21">
        <v>31</v>
      </c>
      <c r="B32" s="12" t="s">
        <v>55</v>
      </c>
      <c r="C32" s="12"/>
      <c r="D32" s="18" t="s">
        <v>25</v>
      </c>
      <c r="E32" s="18"/>
      <c r="F32" s="18"/>
      <c r="G32" s="18">
        <v>20</v>
      </c>
      <c r="H32" s="18"/>
      <c r="I32" s="18"/>
      <c r="J32" s="18"/>
      <c r="K32" s="18" t="s">
        <v>25</v>
      </c>
      <c r="L32" s="18"/>
      <c r="M32" s="18"/>
      <c r="N32" s="18"/>
      <c r="O32" s="18"/>
      <c r="P32" s="18"/>
      <c r="Q32" s="18"/>
      <c r="R32" s="18"/>
      <c r="S32" s="18"/>
      <c r="T32" s="18"/>
      <c r="U32" s="18" t="s">
        <v>25</v>
      </c>
      <c r="V32" s="18"/>
      <c r="W32" s="18"/>
      <c r="X32" s="18"/>
      <c r="Y32" s="18"/>
      <c r="Z32" s="18" t="s">
        <v>25</v>
      </c>
      <c r="AA32" s="18" t="s">
        <v>25</v>
      </c>
      <c r="AB32" s="18"/>
      <c r="AC32" s="18"/>
      <c r="AD32" s="18"/>
      <c r="AE32" s="18" t="s">
        <v>25</v>
      </c>
      <c r="AF32" s="18"/>
      <c r="AG32" s="18"/>
    </row>
    <row r="33" spans="1:33" s="3" customFormat="1" hidden="1" x14ac:dyDescent="0.3">
      <c r="A33" s="21">
        <v>32</v>
      </c>
      <c r="B33" s="12" t="s">
        <v>56</v>
      </c>
      <c r="C33" s="12"/>
      <c r="D33" s="18"/>
      <c r="E33" s="18" t="s">
        <v>25</v>
      </c>
      <c r="F33" s="18"/>
      <c r="G33" s="18">
        <v>20</v>
      </c>
      <c r="H33" s="18"/>
      <c r="I33" s="18"/>
      <c r="J33" s="18"/>
      <c r="K33" s="18" t="s">
        <v>25</v>
      </c>
      <c r="L33" s="18"/>
      <c r="M33" s="18"/>
      <c r="N33" s="18"/>
      <c r="O33" s="18"/>
      <c r="P33" s="18"/>
      <c r="Q33" s="18"/>
      <c r="R33" s="18"/>
      <c r="S33" s="18"/>
      <c r="T33" s="18" t="s">
        <v>25</v>
      </c>
      <c r="U33" s="18"/>
      <c r="V33" s="18"/>
      <c r="W33" s="18"/>
      <c r="X33" s="18"/>
      <c r="Y33" s="18"/>
      <c r="Z33" s="18" t="s">
        <v>25</v>
      </c>
      <c r="AA33" s="18" t="s">
        <v>25</v>
      </c>
      <c r="AB33" s="18"/>
      <c r="AC33" s="18"/>
      <c r="AD33" s="18"/>
      <c r="AE33" s="18"/>
      <c r="AF33" s="18" t="s">
        <v>25</v>
      </c>
      <c r="AG33" s="18"/>
    </row>
    <row r="34" spans="1:33" s="3" customFormat="1" hidden="1" x14ac:dyDescent="0.3">
      <c r="A34" s="21">
        <v>33</v>
      </c>
      <c r="B34" s="12" t="s">
        <v>57</v>
      </c>
      <c r="C34" s="12"/>
      <c r="D34" s="18" t="s">
        <v>25</v>
      </c>
      <c r="E34" s="18"/>
      <c r="F34" s="18"/>
      <c r="G34" s="18">
        <v>10</v>
      </c>
      <c r="H34" s="18"/>
      <c r="I34" s="18"/>
      <c r="J34" s="18" t="s">
        <v>25</v>
      </c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 t="s">
        <v>25</v>
      </c>
      <c r="W34" s="18"/>
      <c r="X34" s="18" t="s">
        <v>25</v>
      </c>
      <c r="Y34" s="18"/>
      <c r="Z34" s="18"/>
      <c r="AA34" s="18" t="s">
        <v>25</v>
      </c>
      <c r="AB34" s="18"/>
      <c r="AC34" s="18"/>
      <c r="AD34" s="18"/>
      <c r="AE34" s="18"/>
      <c r="AF34" s="18"/>
      <c r="AG34" s="18" t="s">
        <v>516</v>
      </c>
    </row>
    <row r="35" spans="1:33" s="3" customFormat="1" x14ac:dyDescent="0.3">
      <c r="A35" s="21">
        <v>34</v>
      </c>
      <c r="B35" s="12" t="s">
        <v>47</v>
      </c>
      <c r="C35" s="45" t="s">
        <v>184</v>
      </c>
      <c r="D35" s="18"/>
      <c r="E35" s="18" t="s">
        <v>25</v>
      </c>
      <c r="F35" s="18"/>
      <c r="G35" s="18">
        <v>20</v>
      </c>
      <c r="H35" s="18"/>
      <c r="I35" s="18"/>
      <c r="J35" s="18" t="s">
        <v>25</v>
      </c>
      <c r="K35" s="18"/>
      <c r="L35" s="18"/>
      <c r="M35" s="18"/>
      <c r="N35" s="18"/>
      <c r="O35" s="18"/>
      <c r="P35" s="18"/>
      <c r="Q35" s="18"/>
      <c r="R35" s="18"/>
      <c r="S35" s="18" t="s">
        <v>440</v>
      </c>
      <c r="T35" s="18" t="s">
        <v>25</v>
      </c>
      <c r="U35" s="18"/>
      <c r="V35" s="18"/>
      <c r="W35" s="18"/>
      <c r="X35" s="18"/>
      <c r="Y35" s="18"/>
      <c r="Z35" s="18" t="s">
        <v>25</v>
      </c>
      <c r="AA35" s="18" t="s">
        <v>25</v>
      </c>
      <c r="AB35" s="18"/>
      <c r="AC35" s="18"/>
      <c r="AD35" s="18"/>
      <c r="AE35" s="18" t="s">
        <v>25</v>
      </c>
      <c r="AF35" s="18"/>
      <c r="AG35" s="18"/>
    </row>
    <row r="36" spans="1:33" s="3" customFormat="1" hidden="1" x14ac:dyDescent="0.3">
      <c r="A36" s="21">
        <v>35</v>
      </c>
      <c r="B36" s="12" t="s">
        <v>58</v>
      </c>
      <c r="C36" s="12"/>
      <c r="D36" s="18"/>
      <c r="E36" s="18" t="s">
        <v>25</v>
      </c>
      <c r="F36" s="18"/>
      <c r="G36" s="18">
        <v>25</v>
      </c>
      <c r="H36" s="18"/>
      <c r="I36" s="18"/>
      <c r="J36" s="18" t="s">
        <v>25</v>
      </c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 t="s">
        <v>25</v>
      </c>
      <c r="W36" s="18"/>
      <c r="X36" s="18" t="s">
        <v>25</v>
      </c>
      <c r="Y36" s="18"/>
      <c r="Z36" s="18"/>
      <c r="AA36" s="18" t="s">
        <v>25</v>
      </c>
      <c r="AB36" s="18"/>
      <c r="AC36" s="18"/>
      <c r="AD36" s="18"/>
      <c r="AE36" s="18" t="s">
        <v>25</v>
      </c>
      <c r="AF36" s="18"/>
      <c r="AG36" s="18"/>
    </row>
    <row r="37" spans="1:33" s="3" customFormat="1" x14ac:dyDescent="0.3">
      <c r="A37" s="21">
        <v>36</v>
      </c>
      <c r="B37" s="12" t="s">
        <v>59</v>
      </c>
      <c r="C37" s="45" t="s">
        <v>184</v>
      </c>
      <c r="D37" s="18"/>
      <c r="E37" s="18" t="s">
        <v>25</v>
      </c>
      <c r="F37" s="18"/>
      <c r="G37" s="18">
        <v>30</v>
      </c>
      <c r="H37" s="18"/>
      <c r="I37" s="18"/>
      <c r="J37" s="18" t="s">
        <v>25</v>
      </c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 t="s">
        <v>25</v>
      </c>
      <c r="W37" s="18"/>
      <c r="X37" s="18"/>
      <c r="Y37" s="18"/>
      <c r="Z37" s="18" t="s">
        <v>25</v>
      </c>
      <c r="AA37" s="18" t="s">
        <v>25</v>
      </c>
      <c r="AB37" s="18"/>
      <c r="AC37" s="18"/>
      <c r="AD37" s="18"/>
      <c r="AE37" s="18" t="s">
        <v>25</v>
      </c>
      <c r="AF37" s="18"/>
      <c r="AG37" s="18"/>
    </row>
    <row r="38" spans="1:33" s="3" customFormat="1" hidden="1" x14ac:dyDescent="0.3">
      <c r="A38" s="21">
        <v>37</v>
      </c>
      <c r="B38" s="12" t="s">
        <v>60</v>
      </c>
      <c r="C38" s="12"/>
      <c r="D38" s="18"/>
      <c r="E38" s="18" t="s">
        <v>25</v>
      </c>
      <c r="F38" s="18"/>
      <c r="G38" s="18">
        <v>30</v>
      </c>
      <c r="H38" s="18"/>
      <c r="I38" s="18"/>
      <c r="J38" s="18" t="s">
        <v>25</v>
      </c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 t="s">
        <v>25</v>
      </c>
      <c r="W38" s="18"/>
      <c r="X38" s="18" t="s">
        <v>25</v>
      </c>
      <c r="Y38" s="18"/>
      <c r="Z38" s="18"/>
      <c r="AA38" s="18" t="s">
        <v>25</v>
      </c>
      <c r="AB38" s="18"/>
      <c r="AC38" s="18"/>
      <c r="AD38" s="18"/>
      <c r="AE38" s="18" t="s">
        <v>25</v>
      </c>
      <c r="AF38" s="18"/>
      <c r="AG38" s="18"/>
    </row>
    <row r="39" spans="1:33" s="3" customFormat="1" hidden="1" x14ac:dyDescent="0.3">
      <c r="A39" s="21">
        <v>38</v>
      </c>
      <c r="B39" s="12" t="s">
        <v>61</v>
      </c>
      <c r="C39" s="12"/>
      <c r="D39" s="18"/>
      <c r="E39" s="18" t="s">
        <v>25</v>
      </c>
      <c r="F39" s="18"/>
      <c r="G39" s="18">
        <v>31</v>
      </c>
      <c r="H39" s="18"/>
      <c r="I39" s="18"/>
      <c r="J39" s="18"/>
      <c r="K39" s="18" t="s">
        <v>25</v>
      </c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 t="s">
        <v>25</v>
      </c>
      <c r="W39" s="18"/>
      <c r="X39" s="18" t="s">
        <v>25</v>
      </c>
      <c r="Y39" s="18"/>
      <c r="Z39" s="18"/>
      <c r="AA39" s="18" t="s">
        <v>25</v>
      </c>
      <c r="AB39" s="18"/>
      <c r="AC39" s="18"/>
      <c r="AD39" s="18"/>
      <c r="AE39" s="18" t="s">
        <v>25</v>
      </c>
      <c r="AF39" s="18"/>
      <c r="AG39" s="18"/>
    </row>
    <row r="40" spans="1:33" s="3" customFormat="1" hidden="1" x14ac:dyDescent="0.3">
      <c r="A40" s="21">
        <v>39</v>
      </c>
      <c r="B40" s="12" t="s">
        <v>62</v>
      </c>
      <c r="C40" s="12"/>
      <c r="D40" s="18"/>
      <c r="E40" s="18" t="s">
        <v>25</v>
      </c>
      <c r="F40" s="18"/>
      <c r="G40" s="18">
        <v>30</v>
      </c>
      <c r="H40" s="18"/>
      <c r="I40" s="18"/>
      <c r="J40" s="18"/>
      <c r="K40" s="18" t="s">
        <v>25</v>
      </c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 t="s">
        <v>25</v>
      </c>
      <c r="W40" s="18"/>
      <c r="X40" s="18" t="s">
        <v>25</v>
      </c>
      <c r="Y40" s="18"/>
      <c r="Z40" s="18"/>
      <c r="AA40" s="18" t="s">
        <v>25</v>
      </c>
      <c r="AB40" s="18"/>
      <c r="AC40" s="18"/>
      <c r="AD40" s="18"/>
      <c r="AE40" s="18" t="s">
        <v>25</v>
      </c>
      <c r="AF40" s="18"/>
      <c r="AG40" s="18"/>
    </row>
    <row r="41" spans="1:33" s="3" customFormat="1" hidden="1" x14ac:dyDescent="0.3">
      <c r="A41" s="21">
        <v>40</v>
      </c>
      <c r="B41" s="12" t="s">
        <v>62</v>
      </c>
      <c r="C41" s="12"/>
      <c r="D41" s="18"/>
      <c r="E41" s="18" t="s">
        <v>25</v>
      </c>
      <c r="F41" s="18"/>
      <c r="G41" s="18">
        <v>30</v>
      </c>
      <c r="H41" s="18"/>
      <c r="I41" s="18"/>
      <c r="J41" s="18"/>
      <c r="K41" s="18" t="s">
        <v>25</v>
      </c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 t="s">
        <v>25</v>
      </c>
      <c r="W41" s="18"/>
      <c r="X41" s="18" t="s">
        <v>25</v>
      </c>
      <c r="Y41" s="18"/>
      <c r="Z41" s="18"/>
      <c r="AA41" s="18" t="s">
        <v>25</v>
      </c>
      <c r="AB41" s="18"/>
      <c r="AC41" s="18"/>
      <c r="AD41" s="18"/>
      <c r="AE41" s="18" t="s">
        <v>25</v>
      </c>
      <c r="AF41" s="18"/>
      <c r="AG41" s="18"/>
    </row>
    <row r="42" spans="1:33" s="3" customFormat="1" hidden="1" x14ac:dyDescent="0.3">
      <c r="A42" s="21">
        <v>41</v>
      </c>
      <c r="B42" s="12" t="s">
        <v>63</v>
      </c>
      <c r="C42" s="12"/>
      <c r="D42" s="18"/>
      <c r="E42" s="18" t="s">
        <v>25</v>
      </c>
      <c r="F42" s="18"/>
      <c r="G42" s="18">
        <v>25</v>
      </c>
      <c r="H42" s="18"/>
      <c r="I42" s="18"/>
      <c r="J42" s="18"/>
      <c r="K42" s="18" t="s">
        <v>25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 t="s">
        <v>25</v>
      </c>
      <c r="W42" s="18"/>
      <c r="X42" s="18" t="s">
        <v>25</v>
      </c>
      <c r="Y42" s="18"/>
      <c r="Z42" s="18"/>
      <c r="AA42" s="18" t="s">
        <v>25</v>
      </c>
      <c r="AB42" s="18"/>
      <c r="AC42" s="18"/>
      <c r="AD42" s="18"/>
      <c r="AE42" s="18" t="s">
        <v>25</v>
      </c>
      <c r="AF42" s="18"/>
      <c r="AG42" s="18"/>
    </row>
    <row r="43" spans="1:33" s="3" customFormat="1" x14ac:dyDescent="0.3">
      <c r="A43" s="21">
        <v>42</v>
      </c>
      <c r="B43" s="12" t="s">
        <v>64</v>
      </c>
      <c r="C43" s="45" t="s">
        <v>184</v>
      </c>
      <c r="D43" s="18"/>
      <c r="E43" s="18" t="s">
        <v>25</v>
      </c>
      <c r="F43" s="18"/>
      <c r="G43" s="18">
        <v>20</v>
      </c>
      <c r="H43" s="18"/>
      <c r="I43" s="18"/>
      <c r="J43" s="18"/>
      <c r="K43" s="18" t="s">
        <v>25</v>
      </c>
      <c r="L43" s="18"/>
      <c r="M43" s="18"/>
      <c r="N43" s="18"/>
      <c r="O43" s="18"/>
      <c r="P43" s="18"/>
      <c r="Q43" s="18"/>
      <c r="R43" s="18"/>
      <c r="S43" s="18"/>
      <c r="T43" s="18" t="s">
        <v>25</v>
      </c>
      <c r="U43" s="18"/>
      <c r="V43" s="18"/>
      <c r="W43" s="18"/>
      <c r="X43" s="18" t="s">
        <v>25</v>
      </c>
      <c r="Y43" s="18"/>
      <c r="Z43" s="18"/>
      <c r="AA43" s="18" t="s">
        <v>25</v>
      </c>
      <c r="AB43" s="18"/>
      <c r="AC43" s="18"/>
      <c r="AD43" s="18"/>
      <c r="AE43" s="18" t="s">
        <v>25</v>
      </c>
      <c r="AF43" s="18"/>
      <c r="AG43" s="18"/>
    </row>
    <row r="44" spans="1:33" s="3" customFormat="1" hidden="1" x14ac:dyDescent="0.3">
      <c r="A44" s="21">
        <v>43</v>
      </c>
      <c r="B44" s="12" t="s">
        <v>66</v>
      </c>
      <c r="C44" s="15"/>
      <c r="E44" s="18" t="s">
        <v>25</v>
      </c>
      <c r="F44" s="18"/>
      <c r="G44" s="18">
        <v>20</v>
      </c>
      <c r="H44" s="18"/>
      <c r="I44" s="18"/>
      <c r="J44" s="18"/>
      <c r="K44" s="18" t="s">
        <v>25</v>
      </c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 t="s">
        <v>25</v>
      </c>
      <c r="W44" s="18"/>
      <c r="X44" s="18" t="s">
        <v>25</v>
      </c>
      <c r="Y44" s="18"/>
      <c r="Z44" s="18"/>
      <c r="AA44" s="18" t="s">
        <v>25</v>
      </c>
      <c r="AB44" s="18"/>
      <c r="AC44" s="18"/>
      <c r="AD44" s="18"/>
      <c r="AE44" s="18" t="s">
        <v>25</v>
      </c>
      <c r="AF44" s="18"/>
      <c r="AG44" s="18"/>
    </row>
    <row r="45" spans="1:33" s="3" customFormat="1" x14ac:dyDescent="0.3">
      <c r="A45" s="21">
        <v>44</v>
      </c>
      <c r="B45" s="12" t="s">
        <v>67</v>
      </c>
      <c r="C45" s="45" t="s">
        <v>184</v>
      </c>
      <c r="D45" s="18"/>
      <c r="E45" s="18" t="s">
        <v>25</v>
      </c>
      <c r="F45" s="18"/>
      <c r="G45" s="18">
        <v>30</v>
      </c>
      <c r="H45" s="18"/>
      <c r="I45" s="18"/>
      <c r="J45" s="18" t="s">
        <v>25</v>
      </c>
      <c r="K45" s="18"/>
      <c r="L45" s="18"/>
      <c r="M45" s="18"/>
      <c r="N45" s="18"/>
      <c r="O45" s="18"/>
      <c r="P45" s="18"/>
      <c r="Q45" s="18"/>
      <c r="R45" s="18"/>
      <c r="S45" s="18"/>
      <c r="T45" s="18" t="s">
        <v>25</v>
      </c>
      <c r="U45" s="18"/>
      <c r="V45" s="18"/>
      <c r="W45" s="18"/>
      <c r="X45" s="18"/>
      <c r="Y45" s="18"/>
      <c r="Z45" s="18" t="s">
        <v>25</v>
      </c>
      <c r="AA45" s="18" t="s">
        <v>25</v>
      </c>
      <c r="AB45" s="18"/>
      <c r="AC45" s="18"/>
      <c r="AD45" s="18"/>
      <c r="AE45" s="18" t="s">
        <v>25</v>
      </c>
      <c r="AF45" s="18"/>
      <c r="AG45" s="18"/>
    </row>
    <row r="46" spans="1:33" s="3" customFormat="1" x14ac:dyDescent="0.3">
      <c r="A46" s="21">
        <v>45</v>
      </c>
      <c r="B46" s="12" t="s">
        <v>68</v>
      </c>
      <c r="C46" s="45" t="s">
        <v>184</v>
      </c>
      <c r="D46" s="18"/>
      <c r="E46" s="18" t="s">
        <v>25</v>
      </c>
      <c r="F46" s="18"/>
      <c r="G46" s="18">
        <v>40</v>
      </c>
      <c r="H46" s="18"/>
      <c r="I46" s="18"/>
      <c r="J46" s="18" t="s">
        <v>25</v>
      </c>
      <c r="K46" s="18"/>
      <c r="L46" s="18"/>
      <c r="M46" s="18"/>
      <c r="N46" s="18"/>
      <c r="O46" s="18"/>
      <c r="P46" s="18"/>
      <c r="Q46" s="18"/>
      <c r="R46" s="18"/>
      <c r="S46" s="18"/>
      <c r="T46" s="18" t="s">
        <v>25</v>
      </c>
      <c r="U46" s="18"/>
      <c r="V46" s="18"/>
      <c r="W46" s="18"/>
      <c r="X46" s="18"/>
      <c r="Y46" s="18"/>
      <c r="Z46" s="18" t="s">
        <v>25</v>
      </c>
      <c r="AA46" s="18" t="s">
        <v>25</v>
      </c>
      <c r="AB46" s="18"/>
      <c r="AC46" s="18"/>
      <c r="AD46" s="18"/>
      <c r="AE46" s="18" t="s">
        <v>25</v>
      </c>
      <c r="AF46" s="18"/>
      <c r="AG46" s="18"/>
    </row>
    <row r="47" spans="1:33" s="3" customFormat="1" x14ac:dyDescent="0.3">
      <c r="A47" s="21">
        <v>46</v>
      </c>
      <c r="B47" s="12" t="s">
        <v>69</v>
      </c>
      <c r="C47" s="45" t="s">
        <v>184</v>
      </c>
      <c r="D47" s="18"/>
      <c r="E47" s="18" t="s">
        <v>25</v>
      </c>
      <c r="F47" s="18"/>
      <c r="G47" s="18">
        <v>20</v>
      </c>
      <c r="H47" s="18"/>
      <c r="I47" s="18"/>
      <c r="J47" s="18"/>
      <c r="K47" s="18" t="s">
        <v>25</v>
      </c>
      <c r="L47" s="18"/>
      <c r="M47" s="18"/>
      <c r="N47" s="18"/>
      <c r="O47" s="18"/>
      <c r="P47" s="18"/>
      <c r="Q47" s="18"/>
      <c r="R47" s="18"/>
      <c r="S47" s="18"/>
      <c r="T47" s="18" t="s">
        <v>25</v>
      </c>
      <c r="U47" s="18"/>
      <c r="V47" s="18"/>
      <c r="W47" s="18"/>
      <c r="X47" s="18" t="s">
        <v>25</v>
      </c>
      <c r="Y47" s="18"/>
      <c r="Z47" s="18"/>
      <c r="AA47" s="18" t="s">
        <v>25</v>
      </c>
      <c r="AB47" s="18"/>
      <c r="AC47" s="18"/>
      <c r="AD47" s="18"/>
      <c r="AE47" s="18" t="s">
        <v>25</v>
      </c>
      <c r="AF47" s="18"/>
      <c r="AG47" s="18"/>
    </row>
    <row r="48" spans="1:33" s="3" customFormat="1" x14ac:dyDescent="0.3">
      <c r="A48" s="79"/>
      <c r="B48" s="15"/>
      <c r="C48" s="37"/>
    </row>
    <row r="49" spans="2:33" s="79" customFormat="1" x14ac:dyDescent="0.3">
      <c r="D49" s="79" t="s">
        <v>647</v>
      </c>
      <c r="E49" s="79" t="s">
        <v>564</v>
      </c>
      <c r="G49" s="79" t="s">
        <v>554</v>
      </c>
      <c r="H49" s="79" t="s">
        <v>648</v>
      </c>
      <c r="I49" s="79" t="s">
        <v>649</v>
      </c>
      <c r="J49" s="79" t="s">
        <v>650</v>
      </c>
      <c r="K49" s="79" t="s">
        <v>651</v>
      </c>
      <c r="P49" s="79" t="s">
        <v>554</v>
      </c>
      <c r="T49" s="79" t="s">
        <v>760</v>
      </c>
      <c r="U49" s="79" t="s">
        <v>761</v>
      </c>
      <c r="V49" s="79" t="s">
        <v>762</v>
      </c>
      <c r="W49" s="79" t="s">
        <v>652</v>
      </c>
      <c r="X49" s="79" t="s">
        <v>653</v>
      </c>
      <c r="Y49" s="79" t="s">
        <v>654</v>
      </c>
      <c r="Z49" s="79" t="s">
        <v>655</v>
      </c>
      <c r="AA49" s="79" t="s">
        <v>647</v>
      </c>
      <c r="AB49" s="79" t="s">
        <v>564</v>
      </c>
      <c r="AD49" s="79" t="s">
        <v>657</v>
      </c>
      <c r="AE49" s="79" t="s">
        <v>656</v>
      </c>
      <c r="AF49" s="79" t="s">
        <v>658</v>
      </c>
      <c r="AG49" s="79" t="s">
        <v>659</v>
      </c>
    </row>
    <row r="50" spans="2:33" s="90" customFormat="1" x14ac:dyDescent="0.3">
      <c r="B50" s="86" t="s">
        <v>512</v>
      </c>
      <c r="C50" s="85">
        <v>22</v>
      </c>
      <c r="D50" s="85">
        <v>1</v>
      </c>
      <c r="E50" s="85">
        <v>21</v>
      </c>
      <c r="F50" s="85"/>
      <c r="G50" s="89">
        <f>SUBTOTAL(1,G4:G47)</f>
        <v>24.59090909090909</v>
      </c>
      <c r="H50" s="85">
        <v>2</v>
      </c>
      <c r="I50" s="85">
        <v>2</v>
      </c>
      <c r="J50" s="85">
        <v>5</v>
      </c>
      <c r="K50" s="85">
        <v>13</v>
      </c>
      <c r="L50" s="85">
        <v>0</v>
      </c>
      <c r="M50" s="85">
        <v>0</v>
      </c>
      <c r="N50" s="85">
        <v>0</v>
      </c>
      <c r="O50" s="85">
        <v>0</v>
      </c>
      <c r="P50" s="85">
        <v>0</v>
      </c>
      <c r="Q50" s="85">
        <v>0</v>
      </c>
      <c r="R50" s="85">
        <v>0</v>
      </c>
      <c r="S50" s="85" t="s">
        <v>510</v>
      </c>
      <c r="T50" s="85">
        <v>11</v>
      </c>
      <c r="U50" s="85">
        <v>4</v>
      </c>
      <c r="V50" s="85">
        <v>7</v>
      </c>
      <c r="W50" s="85">
        <v>0</v>
      </c>
      <c r="X50" s="85">
        <v>12</v>
      </c>
      <c r="Y50" s="85">
        <v>0</v>
      </c>
      <c r="Z50" s="85">
        <v>10</v>
      </c>
      <c r="AA50" s="85">
        <v>22</v>
      </c>
      <c r="AB50" s="85">
        <v>0</v>
      </c>
      <c r="AC50" s="85">
        <v>0</v>
      </c>
      <c r="AD50" s="85">
        <v>0</v>
      </c>
      <c r="AE50" s="85">
        <v>16</v>
      </c>
      <c r="AF50" s="85">
        <v>5</v>
      </c>
      <c r="AG50" s="85">
        <v>1</v>
      </c>
    </row>
    <row r="51" spans="2:33" s="90" customFormat="1" x14ac:dyDescent="0.3">
      <c r="B51" s="75" t="s">
        <v>508</v>
      </c>
      <c r="C51" s="87">
        <v>46</v>
      </c>
      <c r="D51" s="87">
        <f>COUNTIF((D2:D47), "x")</f>
        <v>5</v>
      </c>
      <c r="E51" s="87">
        <f>COUNTIF((E2:E47), "x")</f>
        <v>41</v>
      </c>
      <c r="F51" s="87"/>
      <c r="G51" s="88">
        <f>AVERAGE(G2:G47)</f>
        <v>28.521739130434781</v>
      </c>
      <c r="H51" s="87">
        <f>COUNTIF((H2:H47), "x")</f>
        <v>3</v>
      </c>
      <c r="I51" s="87">
        <f>COUNTIF((I2:I47), "x")</f>
        <v>5</v>
      </c>
      <c r="J51" s="87">
        <f t="shared" ref="J51" si="0">COUNTIF((J2:J47), "x")</f>
        <v>15</v>
      </c>
      <c r="K51" s="87">
        <f>COUNTIF((K2:K47), "x")</f>
        <v>23</v>
      </c>
      <c r="L51" s="87">
        <f>COUNTIF((L2:L47), "x")</f>
        <v>0</v>
      </c>
      <c r="M51" s="87">
        <f>COUNTIF((M2:M47), "x")</f>
        <v>0</v>
      </c>
      <c r="N51" s="87">
        <f>COUNTIF((N2:N47), "x")</f>
        <v>0</v>
      </c>
      <c r="O51" s="87">
        <f t="shared" ref="O51" si="1">COUNTIF((O2:O47), "x")</f>
        <v>0</v>
      </c>
      <c r="P51" s="87">
        <f>COUNTIF((P2:P47), "x")</f>
        <v>0</v>
      </c>
      <c r="Q51" s="87">
        <f t="shared" ref="Q51:R51" si="2">COUNTIF((Q2:Q47), "x")</f>
        <v>0</v>
      </c>
      <c r="R51" s="87">
        <f t="shared" si="2"/>
        <v>0</v>
      </c>
      <c r="S51" s="87" t="s">
        <v>510</v>
      </c>
      <c r="T51" s="87">
        <f>COUNTIF((T2:T47), "x")</f>
        <v>16</v>
      </c>
      <c r="U51" s="87">
        <f t="shared" ref="U51:AA51" si="3">COUNTIF((U2:U47), "x")</f>
        <v>7</v>
      </c>
      <c r="V51" s="87">
        <f t="shared" si="3"/>
        <v>22</v>
      </c>
      <c r="W51" s="87">
        <f t="shared" si="3"/>
        <v>1</v>
      </c>
      <c r="X51" s="87">
        <f t="shared" si="3"/>
        <v>30</v>
      </c>
      <c r="Y51" s="87">
        <f t="shared" si="3"/>
        <v>2</v>
      </c>
      <c r="Z51" s="87">
        <f t="shared" si="3"/>
        <v>14</v>
      </c>
      <c r="AA51" s="87">
        <f t="shared" si="3"/>
        <v>45</v>
      </c>
      <c r="AB51" s="87">
        <f>COUNTIF((AB2:AB47), "x")</f>
        <v>1</v>
      </c>
      <c r="AC51" s="87">
        <f>COUNTIF((AC2:AC47), "x")</f>
        <v>0</v>
      </c>
      <c r="AD51" s="87">
        <f>COUNTIF((AD2:AD47), "x")</f>
        <v>0</v>
      </c>
      <c r="AE51" s="87">
        <f>COUNTIF((AE2:AE47), "x")</f>
        <v>36</v>
      </c>
      <c r="AF51" s="87">
        <f t="shared" ref="AF51" si="4">COUNTIF((AF2:AF47), "x")</f>
        <v>7</v>
      </c>
      <c r="AG51" s="87">
        <v>3</v>
      </c>
    </row>
    <row r="52" spans="2:33" s="3" customFormat="1" x14ac:dyDescent="0.3">
      <c r="B52" s="79" t="s">
        <v>513</v>
      </c>
      <c r="C52" s="91">
        <f>C50/C51</f>
        <v>0.47826086956521741</v>
      </c>
      <c r="D52" s="91">
        <f>D50/$C$50</f>
        <v>4.5454545454545456E-2</v>
      </c>
      <c r="E52" s="91">
        <f>E50/$C$50</f>
        <v>0.95454545454545459</v>
      </c>
      <c r="G52" s="3" t="s">
        <v>514</v>
      </c>
      <c r="H52" s="91">
        <f>H50/$C$50</f>
        <v>9.0909090909090912E-2</v>
      </c>
      <c r="I52" s="91">
        <f t="shared" ref="I52:R52" si="5">I50/$C$50</f>
        <v>9.0909090909090912E-2</v>
      </c>
      <c r="J52" s="91">
        <f t="shared" si="5"/>
        <v>0.22727272727272727</v>
      </c>
      <c r="K52" s="91">
        <f t="shared" si="5"/>
        <v>0.59090909090909094</v>
      </c>
      <c r="L52" s="3">
        <f t="shared" si="5"/>
        <v>0</v>
      </c>
      <c r="M52" s="3">
        <f t="shared" si="5"/>
        <v>0</v>
      </c>
      <c r="N52" s="3">
        <f t="shared" si="5"/>
        <v>0</v>
      </c>
      <c r="O52" s="3">
        <f t="shared" si="5"/>
        <v>0</v>
      </c>
      <c r="P52" s="3">
        <f t="shared" si="5"/>
        <v>0</v>
      </c>
      <c r="Q52" s="3">
        <f t="shared" si="5"/>
        <v>0</v>
      </c>
      <c r="R52" s="3">
        <f t="shared" si="5"/>
        <v>0</v>
      </c>
      <c r="S52" s="3" t="s">
        <v>514</v>
      </c>
      <c r="T52" s="91">
        <f>T50/$C$50</f>
        <v>0.5</v>
      </c>
      <c r="U52" s="91">
        <f t="shared" ref="U52:W52" si="6">U50/$C$50</f>
        <v>0.18181818181818182</v>
      </c>
      <c r="V52" s="91">
        <f t="shared" si="6"/>
        <v>0.31818181818181818</v>
      </c>
      <c r="W52" s="91">
        <f t="shared" si="6"/>
        <v>0</v>
      </c>
      <c r="X52" s="91">
        <f>X50/$C$50</f>
        <v>0.54545454545454541</v>
      </c>
      <c r="Y52" s="91">
        <f t="shared" ref="Y52:AB52" si="7">Y50/$C$50</f>
        <v>0</v>
      </c>
      <c r="Z52" s="91">
        <f t="shared" si="7"/>
        <v>0.45454545454545453</v>
      </c>
      <c r="AA52" s="92">
        <f>AA50/$C$50</f>
        <v>1</v>
      </c>
      <c r="AB52" s="91">
        <f t="shared" si="7"/>
        <v>0</v>
      </c>
      <c r="AC52" s="91">
        <f>AC50/$C$50</f>
        <v>0</v>
      </c>
      <c r="AD52" s="91">
        <f>AD50/$C$50</f>
        <v>0</v>
      </c>
      <c r="AE52" s="91">
        <f>AE50/$C$50</f>
        <v>0.72727272727272729</v>
      </c>
      <c r="AF52" s="91">
        <f>AF50/$C$50</f>
        <v>0.22727272727272727</v>
      </c>
      <c r="AG52" s="91">
        <f>AG50/$C$50</f>
        <v>4.5454545454545456E-2</v>
      </c>
    </row>
  </sheetData>
  <autoFilter ref="A1:AG47" xr:uid="{E958D33F-1E7E-4069-8614-D771044CBDD1}">
    <filterColumn colId="2">
      <customFilters>
        <customFilter operator="notEqual" val=" "/>
      </customFilters>
    </filterColumn>
  </autoFilter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15E0C-B369-4E9F-A6D9-C57651B2E5A6}">
  <sheetPr filterMode="1"/>
  <dimension ref="A1:V55"/>
  <sheetViews>
    <sheetView zoomScale="80" zoomScaleNormal="8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P31" sqref="P31"/>
    </sheetView>
  </sheetViews>
  <sheetFormatPr baseColWidth="10" defaultColWidth="28.77734375" defaultRowHeight="14.4" x14ac:dyDescent="0.3"/>
  <cols>
    <col min="1" max="1" width="14.21875" customWidth="1"/>
    <col min="2" max="2" width="37.88671875" customWidth="1"/>
    <col min="3" max="3" width="31.6640625" customWidth="1"/>
    <col min="15" max="15" width="28.77734375" style="1"/>
    <col min="16" max="16" width="40.77734375" bestFit="1" customWidth="1"/>
    <col min="21" max="21" width="46" customWidth="1"/>
    <col min="22" max="22" width="51.5546875" bestFit="1" customWidth="1"/>
  </cols>
  <sheetData>
    <row r="1" spans="1:22" s="2" customFormat="1" ht="58.2" customHeight="1" x14ac:dyDescent="0.3">
      <c r="A1" s="5" t="s">
        <v>0</v>
      </c>
      <c r="B1" s="5" t="s">
        <v>21</v>
      </c>
      <c r="C1" s="5" t="s">
        <v>518</v>
      </c>
      <c r="D1" s="54" t="s">
        <v>441</v>
      </c>
      <c r="E1" s="54" t="s">
        <v>442</v>
      </c>
      <c r="F1" s="70" t="s">
        <v>443</v>
      </c>
      <c r="G1" s="70" t="s">
        <v>444</v>
      </c>
      <c r="H1" s="54" t="s">
        <v>445</v>
      </c>
      <c r="I1" s="54" t="s">
        <v>446</v>
      </c>
      <c r="J1" s="26" t="s">
        <v>447</v>
      </c>
      <c r="K1" s="26" t="s">
        <v>448</v>
      </c>
      <c r="L1" s="26" t="s">
        <v>449</v>
      </c>
      <c r="M1" s="26" t="s">
        <v>450</v>
      </c>
      <c r="N1" s="26" t="s">
        <v>451</v>
      </c>
      <c r="O1" s="26" t="s">
        <v>452</v>
      </c>
      <c r="P1" s="53" t="s">
        <v>453</v>
      </c>
      <c r="Q1" s="53" t="s">
        <v>454</v>
      </c>
      <c r="R1" s="53" t="s">
        <v>455</v>
      </c>
      <c r="S1" s="53" t="s">
        <v>456</v>
      </c>
      <c r="T1" s="53" t="s">
        <v>457</v>
      </c>
      <c r="U1" s="53" t="s">
        <v>458</v>
      </c>
      <c r="V1" s="22" t="s">
        <v>459</v>
      </c>
    </row>
    <row r="2" spans="1:22" s="3" customFormat="1" hidden="1" x14ac:dyDescent="0.3">
      <c r="A2" s="12">
        <v>1</v>
      </c>
      <c r="B2" s="12" t="s">
        <v>24</v>
      </c>
      <c r="C2" s="45"/>
      <c r="D2" s="19" t="s">
        <v>25</v>
      </c>
      <c r="E2" s="19"/>
      <c r="F2" s="19" t="s">
        <v>25</v>
      </c>
      <c r="G2" s="19"/>
      <c r="H2" s="19" t="s">
        <v>25</v>
      </c>
      <c r="I2" s="19"/>
      <c r="J2" s="19" t="s">
        <v>25</v>
      </c>
      <c r="K2" s="19"/>
      <c r="L2" s="19"/>
      <c r="M2" s="19"/>
      <c r="N2" s="19" t="s">
        <v>460</v>
      </c>
      <c r="O2" s="10"/>
      <c r="P2" s="19"/>
      <c r="Q2" s="19" t="s">
        <v>25</v>
      </c>
      <c r="R2" s="19"/>
      <c r="S2" s="19"/>
      <c r="T2" s="19" t="s">
        <v>461</v>
      </c>
      <c r="U2" s="19" t="s">
        <v>462</v>
      </c>
      <c r="V2" s="19" t="s">
        <v>463</v>
      </c>
    </row>
    <row r="3" spans="1:22" s="3" customFormat="1" hidden="1" x14ac:dyDescent="0.3">
      <c r="A3" s="12">
        <v>2</v>
      </c>
      <c r="B3" s="12" t="s">
        <v>26</v>
      </c>
      <c r="C3" s="45"/>
      <c r="D3" s="19" t="s">
        <v>25</v>
      </c>
      <c r="E3" s="19"/>
      <c r="F3" s="19" t="s">
        <v>25</v>
      </c>
      <c r="G3" s="19"/>
      <c r="H3" s="19" t="s">
        <v>25</v>
      </c>
      <c r="I3" s="19"/>
      <c r="J3" s="19"/>
      <c r="K3" s="19"/>
      <c r="L3" s="19"/>
      <c r="M3" s="19"/>
      <c r="N3" s="19"/>
      <c r="O3" s="10"/>
      <c r="P3" s="19"/>
      <c r="Q3" s="19"/>
      <c r="R3" s="19"/>
      <c r="S3" s="19"/>
      <c r="T3" s="19"/>
      <c r="U3" s="18" t="s">
        <v>464</v>
      </c>
      <c r="V3" s="19"/>
    </row>
    <row r="4" spans="1:22" s="3" customFormat="1" x14ac:dyDescent="0.3">
      <c r="A4" s="12">
        <v>3</v>
      </c>
      <c r="B4" s="12" t="s">
        <v>27</v>
      </c>
      <c r="C4" s="45" t="s">
        <v>184</v>
      </c>
      <c r="D4" s="19" t="s">
        <v>25</v>
      </c>
      <c r="E4" s="19"/>
      <c r="F4" s="19" t="s">
        <v>25</v>
      </c>
      <c r="G4" s="19"/>
      <c r="H4" s="19" t="s">
        <v>25</v>
      </c>
      <c r="I4" s="19"/>
      <c r="J4" s="19" t="s">
        <v>25</v>
      </c>
      <c r="K4" s="19"/>
      <c r="L4" s="19"/>
      <c r="M4" s="19"/>
      <c r="N4" s="19"/>
      <c r="O4" s="10"/>
      <c r="P4" s="19"/>
      <c r="Q4" s="19" t="s">
        <v>25</v>
      </c>
      <c r="R4" s="19"/>
      <c r="S4" s="19"/>
      <c r="T4" s="19"/>
      <c r="U4" s="19" t="s">
        <v>462</v>
      </c>
      <c r="V4" s="19" t="s">
        <v>465</v>
      </c>
    </row>
    <row r="5" spans="1:22" s="3" customFormat="1" hidden="1" x14ac:dyDescent="0.3">
      <c r="A5" s="12">
        <v>4</v>
      </c>
      <c r="B5" s="12" t="s">
        <v>28</v>
      </c>
      <c r="C5" s="45"/>
      <c r="D5" s="19" t="s">
        <v>25</v>
      </c>
      <c r="E5" s="19"/>
      <c r="F5" s="19" t="s">
        <v>25</v>
      </c>
      <c r="G5" s="19"/>
      <c r="H5" s="19" t="s">
        <v>25</v>
      </c>
      <c r="I5" s="19"/>
      <c r="J5" s="19" t="s">
        <v>25</v>
      </c>
      <c r="K5" s="19"/>
      <c r="L5" s="19"/>
      <c r="M5" s="19"/>
      <c r="N5" s="19"/>
      <c r="O5" s="10"/>
      <c r="P5" s="19"/>
      <c r="Q5" s="19" t="s">
        <v>25</v>
      </c>
      <c r="R5" s="19"/>
      <c r="S5" s="19"/>
      <c r="T5" s="19"/>
      <c r="U5" s="19" t="s">
        <v>462</v>
      </c>
      <c r="V5" s="19" t="s">
        <v>465</v>
      </c>
    </row>
    <row r="6" spans="1:22" s="3" customFormat="1" ht="11.4" hidden="1" customHeight="1" x14ac:dyDescent="0.3">
      <c r="A6" s="12">
        <v>5</v>
      </c>
      <c r="B6" s="12" t="s">
        <v>29</v>
      </c>
      <c r="C6" s="45"/>
      <c r="D6" s="19"/>
      <c r="E6" s="19" t="s">
        <v>25</v>
      </c>
      <c r="F6" s="19" t="s">
        <v>25</v>
      </c>
      <c r="G6" s="19"/>
      <c r="H6" s="19" t="s">
        <v>25</v>
      </c>
      <c r="I6" s="19"/>
      <c r="J6" s="19" t="s">
        <v>25</v>
      </c>
      <c r="K6" s="19"/>
      <c r="L6" s="19" t="s">
        <v>25</v>
      </c>
      <c r="M6" s="19"/>
      <c r="N6" s="19"/>
      <c r="O6" s="10" t="s">
        <v>466</v>
      </c>
      <c r="P6" s="19"/>
      <c r="Q6" s="19" t="s">
        <v>25</v>
      </c>
      <c r="R6" s="19"/>
      <c r="S6" s="19"/>
      <c r="T6" s="19"/>
      <c r="U6" s="18" t="s">
        <v>464</v>
      </c>
      <c r="V6" s="19" t="s">
        <v>467</v>
      </c>
    </row>
    <row r="7" spans="1:22" s="3" customFormat="1" hidden="1" x14ac:dyDescent="0.3">
      <c r="A7" s="12">
        <v>6</v>
      </c>
      <c r="B7" s="15" t="s">
        <v>30</v>
      </c>
      <c r="C7" s="37"/>
      <c r="D7" s="19" t="s">
        <v>25</v>
      </c>
      <c r="E7" s="19"/>
      <c r="F7" s="19" t="s">
        <v>25</v>
      </c>
      <c r="G7" s="19"/>
      <c r="H7" s="19" t="s">
        <v>25</v>
      </c>
      <c r="I7" s="19"/>
      <c r="J7" s="19"/>
      <c r="K7" s="19"/>
      <c r="L7" s="19"/>
      <c r="M7" s="19"/>
      <c r="N7" s="19" t="s">
        <v>195</v>
      </c>
      <c r="O7" s="10"/>
      <c r="P7" s="19" t="s">
        <v>468</v>
      </c>
      <c r="Q7" s="19"/>
      <c r="R7" s="19"/>
      <c r="S7" s="19" t="s">
        <v>25</v>
      </c>
      <c r="T7" s="19"/>
      <c r="U7" s="18" t="s">
        <v>464</v>
      </c>
      <c r="V7" s="19" t="s">
        <v>469</v>
      </c>
    </row>
    <row r="8" spans="1:22" s="3" customFormat="1" hidden="1" x14ac:dyDescent="0.3">
      <c r="A8" s="12">
        <v>7</v>
      </c>
      <c r="B8" s="12" t="s">
        <v>31</v>
      </c>
      <c r="C8" s="45"/>
      <c r="D8" s="19" t="s">
        <v>25</v>
      </c>
      <c r="E8" s="19"/>
      <c r="F8" s="19" t="s">
        <v>25</v>
      </c>
      <c r="G8" s="19"/>
      <c r="H8" s="19" t="s">
        <v>25</v>
      </c>
      <c r="I8" s="19"/>
      <c r="J8" s="19" t="s">
        <v>25</v>
      </c>
      <c r="K8" s="19"/>
      <c r="L8" s="19"/>
      <c r="M8" s="19" t="s">
        <v>25</v>
      </c>
      <c r="N8" s="19"/>
      <c r="O8" s="10" t="s">
        <v>470</v>
      </c>
      <c r="P8" s="19" t="s">
        <v>468</v>
      </c>
      <c r="Q8" s="19" t="s">
        <v>25</v>
      </c>
      <c r="R8" s="19"/>
      <c r="S8" s="19"/>
      <c r="T8" s="19" t="s">
        <v>461</v>
      </c>
      <c r="U8" s="19" t="s">
        <v>462</v>
      </c>
      <c r="V8" s="19" t="s">
        <v>471</v>
      </c>
    </row>
    <row r="9" spans="1:22" s="3" customFormat="1" ht="13.8" hidden="1" customHeight="1" x14ac:dyDescent="0.3">
      <c r="A9" s="12">
        <v>8</v>
      </c>
      <c r="B9" s="12" t="s">
        <v>33</v>
      </c>
      <c r="C9" s="45"/>
      <c r="D9" s="19" t="s">
        <v>25</v>
      </c>
      <c r="E9" s="19"/>
      <c r="F9" s="19" t="s">
        <v>25</v>
      </c>
      <c r="G9" s="19"/>
      <c r="H9" s="19" t="s">
        <v>25</v>
      </c>
      <c r="I9" s="19"/>
      <c r="J9" s="19" t="s">
        <v>25</v>
      </c>
      <c r="K9" s="19" t="s">
        <v>25</v>
      </c>
      <c r="L9" s="19"/>
      <c r="M9" s="19"/>
      <c r="N9" s="19"/>
      <c r="O9" s="10" t="s">
        <v>472</v>
      </c>
      <c r="P9" s="19" t="s">
        <v>468</v>
      </c>
      <c r="Q9" s="19" t="s">
        <v>25</v>
      </c>
      <c r="R9" s="19"/>
      <c r="S9" s="19" t="s">
        <v>25</v>
      </c>
      <c r="T9" s="19" t="s">
        <v>461</v>
      </c>
      <c r="U9" s="19" t="s">
        <v>462</v>
      </c>
      <c r="V9" s="19" t="s">
        <v>473</v>
      </c>
    </row>
    <row r="10" spans="1:22" s="3" customFormat="1" x14ac:dyDescent="0.3">
      <c r="A10" s="12">
        <v>9</v>
      </c>
      <c r="B10" s="12" t="s">
        <v>35</v>
      </c>
      <c r="C10" s="45" t="s">
        <v>184</v>
      </c>
      <c r="D10" s="19" t="s">
        <v>25</v>
      </c>
      <c r="E10" s="19"/>
      <c r="F10" s="19" t="s">
        <v>25</v>
      </c>
      <c r="G10" s="19"/>
      <c r="H10" s="19" t="s">
        <v>25</v>
      </c>
      <c r="I10" s="19"/>
      <c r="J10" s="19" t="s">
        <v>25</v>
      </c>
      <c r="K10" s="19"/>
      <c r="L10" s="19"/>
      <c r="M10" s="19"/>
      <c r="N10" s="19"/>
      <c r="O10" s="10" t="s">
        <v>474</v>
      </c>
      <c r="P10" s="19" t="s">
        <v>468</v>
      </c>
      <c r="Q10" s="19" t="s">
        <v>25</v>
      </c>
      <c r="R10" s="19"/>
      <c r="S10" s="19" t="s">
        <v>25</v>
      </c>
      <c r="T10" s="19"/>
      <c r="U10" s="18" t="s">
        <v>464</v>
      </c>
      <c r="V10" s="19" t="s">
        <v>469</v>
      </c>
    </row>
    <row r="11" spans="1:22" s="3" customFormat="1" x14ac:dyDescent="0.3">
      <c r="A11" s="12">
        <v>10</v>
      </c>
      <c r="B11" s="15" t="s">
        <v>36</v>
      </c>
      <c r="C11" s="45" t="s">
        <v>184</v>
      </c>
      <c r="D11" s="19" t="s">
        <v>25</v>
      </c>
      <c r="E11" s="19"/>
      <c r="F11" s="19" t="s">
        <v>25</v>
      </c>
      <c r="G11" s="19"/>
      <c r="H11" s="19" t="s">
        <v>25</v>
      </c>
      <c r="I11" s="19"/>
      <c r="J11" s="19" t="s">
        <v>25</v>
      </c>
      <c r="K11" s="19" t="s">
        <v>25</v>
      </c>
      <c r="L11" s="19"/>
      <c r="M11" s="19"/>
      <c r="N11" s="19"/>
      <c r="O11" s="10" t="s">
        <v>472</v>
      </c>
      <c r="P11" s="19" t="s">
        <v>468</v>
      </c>
      <c r="Q11" s="19" t="s">
        <v>25</v>
      </c>
      <c r="R11" s="19"/>
      <c r="S11" s="19" t="s">
        <v>25</v>
      </c>
      <c r="T11" s="19"/>
      <c r="U11" s="19" t="s">
        <v>462</v>
      </c>
      <c r="V11" s="19" t="s">
        <v>469</v>
      </c>
    </row>
    <row r="12" spans="1:22" s="3" customFormat="1" hidden="1" x14ac:dyDescent="0.3">
      <c r="A12" s="12">
        <v>11</v>
      </c>
      <c r="B12" s="12" t="s">
        <v>37</v>
      </c>
      <c r="C12" s="45"/>
      <c r="D12" s="19" t="s">
        <v>25</v>
      </c>
      <c r="E12" s="19"/>
      <c r="F12" s="19" t="s">
        <v>25</v>
      </c>
      <c r="G12" s="19"/>
      <c r="H12" s="19" t="s">
        <v>25</v>
      </c>
      <c r="I12" s="19"/>
      <c r="J12" s="19"/>
      <c r="K12" s="19" t="s">
        <v>25</v>
      </c>
      <c r="L12" s="19"/>
      <c r="M12" s="19"/>
      <c r="N12" s="19"/>
      <c r="O12" s="10" t="s">
        <v>474</v>
      </c>
      <c r="P12" s="19" t="s">
        <v>468</v>
      </c>
      <c r="Q12" s="19" t="s">
        <v>25</v>
      </c>
      <c r="R12" s="19"/>
      <c r="S12" s="19"/>
      <c r="T12" s="19"/>
      <c r="U12" s="18" t="s">
        <v>464</v>
      </c>
      <c r="V12" s="19" t="s">
        <v>469</v>
      </c>
    </row>
    <row r="13" spans="1:22" s="3" customFormat="1" x14ac:dyDescent="0.3">
      <c r="A13" s="12">
        <v>12</v>
      </c>
      <c r="B13" s="12" t="s">
        <v>38</v>
      </c>
      <c r="C13" s="45" t="s">
        <v>184</v>
      </c>
      <c r="D13" s="19" t="s">
        <v>25</v>
      </c>
      <c r="E13" s="19"/>
      <c r="F13" s="19" t="s">
        <v>25</v>
      </c>
      <c r="G13" s="19"/>
      <c r="H13" s="19" t="s">
        <v>25</v>
      </c>
      <c r="I13" s="19"/>
      <c r="J13" s="19"/>
      <c r="K13" s="19" t="s">
        <v>25</v>
      </c>
      <c r="L13" s="19"/>
      <c r="M13" s="19"/>
      <c r="N13" s="19"/>
      <c r="O13" s="10" t="s">
        <v>472</v>
      </c>
      <c r="P13" s="19" t="s">
        <v>468</v>
      </c>
      <c r="Q13" s="19" t="s">
        <v>25</v>
      </c>
      <c r="R13" s="19"/>
      <c r="S13" s="19"/>
      <c r="T13" s="19"/>
      <c r="U13" s="18" t="s">
        <v>464</v>
      </c>
      <c r="V13" s="19" t="s">
        <v>475</v>
      </c>
    </row>
    <row r="14" spans="1:22" s="3" customFormat="1" x14ac:dyDescent="0.3">
      <c r="A14" s="21">
        <v>13</v>
      </c>
      <c r="B14" s="12" t="s">
        <v>39</v>
      </c>
      <c r="C14" s="45" t="s">
        <v>184</v>
      </c>
      <c r="D14" s="19"/>
      <c r="E14" s="19" t="s">
        <v>25</v>
      </c>
      <c r="F14" s="19" t="s">
        <v>25</v>
      </c>
      <c r="G14" s="19"/>
      <c r="H14" s="19" t="s">
        <v>25</v>
      </c>
      <c r="I14" s="19"/>
      <c r="J14" s="19"/>
      <c r="K14" s="19"/>
      <c r="L14" s="19"/>
      <c r="M14" s="19"/>
      <c r="N14" s="19"/>
      <c r="O14" s="10"/>
      <c r="P14" s="19" t="s">
        <v>476</v>
      </c>
      <c r="Q14" s="19" t="s">
        <v>25</v>
      </c>
      <c r="R14" s="19"/>
      <c r="S14" s="19"/>
      <c r="T14" s="19"/>
      <c r="U14" s="18" t="s">
        <v>464</v>
      </c>
      <c r="V14" s="19" t="s">
        <v>477</v>
      </c>
    </row>
    <row r="15" spans="1:22" s="3" customFormat="1" hidden="1" x14ac:dyDescent="0.3">
      <c r="A15" s="21">
        <v>14</v>
      </c>
      <c r="B15" s="12" t="s">
        <v>40</v>
      </c>
      <c r="C15" s="45"/>
      <c r="D15" s="19" t="s">
        <v>25</v>
      </c>
      <c r="E15" s="19"/>
      <c r="F15" s="19" t="s">
        <v>25</v>
      </c>
      <c r="G15" s="19"/>
      <c r="H15" s="19" t="s">
        <v>25</v>
      </c>
      <c r="I15" s="19"/>
      <c r="J15" s="19" t="s">
        <v>25</v>
      </c>
      <c r="K15" s="19" t="s">
        <v>25</v>
      </c>
      <c r="L15" s="19" t="s">
        <v>25</v>
      </c>
      <c r="M15" s="19"/>
      <c r="N15" s="19"/>
      <c r="O15" s="10"/>
      <c r="P15" s="19" t="s">
        <v>468</v>
      </c>
      <c r="Q15" s="19" t="s">
        <v>25</v>
      </c>
      <c r="R15" s="19"/>
      <c r="S15" s="19"/>
      <c r="T15" s="19"/>
      <c r="U15" s="19" t="s">
        <v>462</v>
      </c>
      <c r="V15" s="19" t="s">
        <v>477</v>
      </c>
    </row>
    <row r="16" spans="1:22" s="3" customFormat="1" hidden="1" x14ac:dyDescent="0.3">
      <c r="A16" s="21">
        <v>15</v>
      </c>
      <c r="B16" s="12" t="s">
        <v>41</v>
      </c>
      <c r="C16" s="45"/>
      <c r="D16" s="19" t="s">
        <v>25</v>
      </c>
      <c r="E16" s="19"/>
      <c r="F16" s="19" t="s">
        <v>25</v>
      </c>
      <c r="G16" s="19"/>
      <c r="H16" s="19" t="s">
        <v>25</v>
      </c>
      <c r="I16" s="19"/>
      <c r="J16" s="19" t="s">
        <v>25</v>
      </c>
      <c r="K16" s="19" t="s">
        <v>25</v>
      </c>
      <c r="L16" s="19" t="s">
        <v>25</v>
      </c>
      <c r="M16" s="19"/>
      <c r="O16" s="10" t="s">
        <v>478</v>
      </c>
      <c r="P16" s="19" t="s">
        <v>468</v>
      </c>
      <c r="Q16" s="19" t="s">
        <v>25</v>
      </c>
      <c r="R16" s="19"/>
      <c r="S16" s="19"/>
      <c r="T16" s="19"/>
      <c r="U16" s="19" t="s">
        <v>479</v>
      </c>
      <c r="V16" s="19"/>
    </row>
    <row r="17" spans="1:22" s="3" customFormat="1" hidden="1" x14ac:dyDescent="0.3">
      <c r="A17" s="21">
        <v>16</v>
      </c>
      <c r="B17" s="12" t="s">
        <v>42</v>
      </c>
      <c r="C17" s="45"/>
      <c r="D17" s="19" t="s">
        <v>25</v>
      </c>
      <c r="E17" s="19"/>
      <c r="F17" s="19" t="s">
        <v>25</v>
      </c>
      <c r="G17" s="19"/>
      <c r="H17" s="19" t="s">
        <v>25</v>
      </c>
      <c r="I17" s="19"/>
      <c r="J17" s="19"/>
      <c r="K17" s="19"/>
      <c r="L17" s="19"/>
      <c r="M17" s="19"/>
      <c r="N17" s="19"/>
      <c r="O17" s="10"/>
      <c r="P17" s="19" t="s">
        <v>468</v>
      </c>
      <c r="Q17" s="19"/>
      <c r="R17" s="19"/>
      <c r="S17" s="19" t="s">
        <v>25</v>
      </c>
      <c r="T17" s="19"/>
      <c r="U17" s="18" t="s">
        <v>464</v>
      </c>
      <c r="V17" s="19" t="s">
        <v>480</v>
      </c>
    </row>
    <row r="18" spans="1:22" s="3" customFormat="1" x14ac:dyDescent="0.3">
      <c r="A18" s="21">
        <v>17</v>
      </c>
      <c r="B18" s="12" t="s">
        <v>43</v>
      </c>
      <c r="C18" s="45" t="s">
        <v>184</v>
      </c>
      <c r="D18" s="19" t="s">
        <v>25</v>
      </c>
      <c r="E18" s="19"/>
      <c r="F18" s="19" t="s">
        <v>25</v>
      </c>
      <c r="G18" s="19"/>
      <c r="H18" s="19" t="s">
        <v>25</v>
      </c>
      <c r="I18" s="19"/>
      <c r="J18" s="19"/>
      <c r="K18" s="19"/>
      <c r="L18" s="19"/>
      <c r="M18" s="19" t="s">
        <v>25</v>
      </c>
      <c r="N18" s="19" t="s">
        <v>25</v>
      </c>
      <c r="O18" s="10"/>
      <c r="P18" s="19" t="s">
        <v>468</v>
      </c>
      <c r="Q18" s="19"/>
      <c r="R18" s="19"/>
      <c r="S18" s="19" t="s">
        <v>25</v>
      </c>
      <c r="T18" s="19"/>
      <c r="U18" s="18" t="s">
        <v>464</v>
      </c>
      <c r="V18" s="19" t="s">
        <v>481</v>
      </c>
    </row>
    <row r="19" spans="1:22" s="3" customFormat="1" ht="21.6" hidden="1" customHeight="1" x14ac:dyDescent="0.3">
      <c r="A19" s="21">
        <v>18</v>
      </c>
      <c r="B19" s="12" t="s">
        <v>44</v>
      </c>
      <c r="C19" s="45"/>
      <c r="D19" s="19" t="s">
        <v>25</v>
      </c>
      <c r="E19" s="19"/>
      <c r="F19" s="19" t="s">
        <v>25</v>
      </c>
      <c r="G19" s="19"/>
      <c r="H19" s="19" t="s">
        <v>25</v>
      </c>
      <c r="I19" s="19"/>
      <c r="J19" s="19" t="s">
        <v>25</v>
      </c>
      <c r="K19" s="19" t="s">
        <v>25</v>
      </c>
      <c r="L19" s="19"/>
      <c r="M19" s="19" t="s">
        <v>25</v>
      </c>
      <c r="N19" s="19"/>
      <c r="O19" s="10" t="s">
        <v>482</v>
      </c>
      <c r="P19" s="19" t="s">
        <v>468</v>
      </c>
      <c r="Q19" s="19" t="s">
        <v>25</v>
      </c>
      <c r="R19" s="19"/>
      <c r="S19" s="19"/>
      <c r="T19" s="19"/>
      <c r="U19" s="19" t="s">
        <v>483</v>
      </c>
      <c r="V19" s="19" t="s">
        <v>484</v>
      </c>
    </row>
    <row r="20" spans="1:22" s="3" customFormat="1" ht="15.6" customHeight="1" x14ac:dyDescent="0.3">
      <c r="A20" s="21">
        <v>19</v>
      </c>
      <c r="B20" s="12" t="s">
        <v>44</v>
      </c>
      <c r="C20" s="45" t="s">
        <v>184</v>
      </c>
      <c r="D20" s="19" t="s">
        <v>25</v>
      </c>
      <c r="E20" s="19"/>
      <c r="F20" s="19" t="s">
        <v>25</v>
      </c>
      <c r="G20" s="19"/>
      <c r="H20" s="19" t="s">
        <v>25</v>
      </c>
      <c r="I20" s="19"/>
      <c r="J20" s="19" t="s">
        <v>25</v>
      </c>
      <c r="K20" s="19" t="s">
        <v>25</v>
      </c>
      <c r="L20" s="19"/>
      <c r="M20" s="19" t="s">
        <v>25</v>
      </c>
      <c r="N20" s="19"/>
      <c r="O20" s="10" t="s">
        <v>482</v>
      </c>
      <c r="P20" s="19" t="s">
        <v>468</v>
      </c>
      <c r="Q20" s="19" t="s">
        <v>25</v>
      </c>
      <c r="R20" s="19"/>
      <c r="S20" s="19"/>
      <c r="T20" s="19"/>
      <c r="U20" s="19" t="s">
        <v>483</v>
      </c>
      <c r="V20" s="19" t="s">
        <v>484</v>
      </c>
    </row>
    <row r="21" spans="1:22" s="3" customFormat="1" ht="16.2" customHeight="1" x14ac:dyDescent="0.3">
      <c r="A21" s="21">
        <v>20</v>
      </c>
      <c r="B21" s="12" t="s">
        <v>44</v>
      </c>
      <c r="C21" s="45" t="s">
        <v>184</v>
      </c>
      <c r="D21" s="19" t="s">
        <v>25</v>
      </c>
      <c r="E21" s="19"/>
      <c r="F21" s="19" t="s">
        <v>25</v>
      </c>
      <c r="G21" s="19"/>
      <c r="H21" s="19" t="s">
        <v>25</v>
      </c>
      <c r="I21" s="19"/>
      <c r="J21" s="19" t="s">
        <v>25</v>
      </c>
      <c r="K21" s="19" t="s">
        <v>25</v>
      </c>
      <c r="L21" s="19"/>
      <c r="M21" s="19" t="s">
        <v>25</v>
      </c>
      <c r="N21" s="19"/>
      <c r="O21" s="10" t="s">
        <v>482</v>
      </c>
      <c r="P21" s="19" t="s">
        <v>468</v>
      </c>
      <c r="Q21" s="19" t="s">
        <v>25</v>
      </c>
      <c r="R21" s="19"/>
      <c r="S21" s="19"/>
      <c r="T21" s="19"/>
      <c r="U21" s="19" t="s">
        <v>483</v>
      </c>
      <c r="V21" s="19" t="s">
        <v>484</v>
      </c>
    </row>
    <row r="22" spans="1:22" s="3" customFormat="1" x14ac:dyDescent="0.3">
      <c r="A22" s="21">
        <v>21</v>
      </c>
      <c r="B22" s="12" t="s">
        <v>46</v>
      </c>
      <c r="C22" s="45" t="s">
        <v>184</v>
      </c>
      <c r="D22" s="19" t="s">
        <v>25</v>
      </c>
      <c r="E22" s="19"/>
      <c r="F22" s="19" t="s">
        <v>25</v>
      </c>
      <c r="G22" s="19"/>
      <c r="H22" s="19" t="s">
        <v>25</v>
      </c>
      <c r="I22" s="19"/>
      <c r="J22" s="19"/>
      <c r="K22" s="19" t="s">
        <v>25</v>
      </c>
      <c r="L22" s="19"/>
      <c r="M22" s="19" t="s">
        <v>25</v>
      </c>
      <c r="N22" s="19" t="s">
        <v>25</v>
      </c>
      <c r="O22" s="10"/>
      <c r="P22" s="19" t="s">
        <v>476</v>
      </c>
      <c r="Q22" s="19"/>
      <c r="R22" s="19" t="s">
        <v>25</v>
      </c>
      <c r="S22" s="19"/>
      <c r="T22" s="19"/>
      <c r="U22" s="18" t="s">
        <v>464</v>
      </c>
      <c r="V22" s="19"/>
    </row>
    <row r="23" spans="1:22" s="3" customFormat="1" x14ac:dyDescent="0.3">
      <c r="A23" s="21">
        <v>22</v>
      </c>
      <c r="B23" s="12" t="s">
        <v>47</v>
      </c>
      <c r="C23" s="45" t="s">
        <v>184</v>
      </c>
      <c r="D23" s="19" t="s">
        <v>25</v>
      </c>
      <c r="E23" s="19"/>
      <c r="F23" s="19" t="s">
        <v>25</v>
      </c>
      <c r="G23" s="19"/>
      <c r="H23" s="19" t="s">
        <v>25</v>
      </c>
      <c r="I23" s="19"/>
      <c r="J23" s="19"/>
      <c r="K23" s="19" t="s">
        <v>25</v>
      </c>
      <c r="L23" s="19" t="s">
        <v>25</v>
      </c>
      <c r="M23" s="19" t="s">
        <v>25</v>
      </c>
      <c r="N23" s="19"/>
      <c r="O23" s="10" t="s">
        <v>472</v>
      </c>
      <c r="P23" s="19" t="s">
        <v>468</v>
      </c>
      <c r="Q23" s="19" t="s">
        <v>25</v>
      </c>
      <c r="R23" s="19"/>
      <c r="S23" s="19"/>
      <c r="T23" s="19"/>
      <c r="U23" s="18" t="s">
        <v>464</v>
      </c>
      <c r="V23" s="19" t="s">
        <v>485</v>
      </c>
    </row>
    <row r="24" spans="1:22" s="3" customFormat="1" x14ac:dyDescent="0.3">
      <c r="A24" s="21">
        <v>23</v>
      </c>
      <c r="B24" s="12" t="s">
        <v>48</v>
      </c>
      <c r="C24" s="45" t="s">
        <v>184</v>
      </c>
      <c r="D24" s="19" t="s">
        <v>25</v>
      </c>
      <c r="E24" s="19"/>
      <c r="F24" s="19" t="s">
        <v>25</v>
      </c>
      <c r="G24" s="19"/>
      <c r="H24" s="19" t="s">
        <v>25</v>
      </c>
      <c r="I24" s="19"/>
      <c r="J24" s="19" t="s">
        <v>25</v>
      </c>
      <c r="K24" s="19"/>
      <c r="L24" s="19"/>
      <c r="M24" s="19"/>
      <c r="N24" s="19"/>
      <c r="O24" s="10"/>
      <c r="P24" s="19" t="s">
        <v>476</v>
      </c>
      <c r="Q24" s="19" t="s">
        <v>25</v>
      </c>
      <c r="R24" s="19"/>
      <c r="S24" s="19"/>
      <c r="T24" s="19"/>
      <c r="U24" s="18" t="s">
        <v>464</v>
      </c>
      <c r="V24" s="19" t="s">
        <v>486</v>
      </c>
    </row>
    <row r="25" spans="1:22" s="3" customFormat="1" x14ac:dyDescent="0.3">
      <c r="A25" s="21">
        <v>24</v>
      </c>
      <c r="B25" s="12" t="s">
        <v>48</v>
      </c>
      <c r="C25" s="45" t="s">
        <v>184</v>
      </c>
      <c r="D25" s="19" t="s">
        <v>25</v>
      </c>
      <c r="E25" s="19"/>
      <c r="F25" s="19" t="s">
        <v>25</v>
      </c>
      <c r="G25" s="19"/>
      <c r="H25" s="19" t="s">
        <v>25</v>
      </c>
      <c r="I25" s="19"/>
      <c r="J25" s="19" t="s">
        <v>25</v>
      </c>
      <c r="K25" s="19"/>
      <c r="L25" s="19"/>
      <c r="M25" s="19"/>
      <c r="N25" s="19"/>
      <c r="O25" s="10"/>
      <c r="P25" s="19" t="s">
        <v>476</v>
      </c>
      <c r="Q25" s="19" t="s">
        <v>25</v>
      </c>
      <c r="R25" s="19"/>
      <c r="S25" s="19"/>
      <c r="T25" s="19"/>
      <c r="U25" s="18" t="s">
        <v>464</v>
      </c>
      <c r="V25" s="19" t="s">
        <v>486</v>
      </c>
    </row>
    <row r="26" spans="1:22" s="3" customFormat="1" x14ac:dyDescent="0.3">
      <c r="A26" s="21">
        <v>25</v>
      </c>
      <c r="B26" s="20" t="s">
        <v>49</v>
      </c>
      <c r="C26" s="45" t="s">
        <v>184</v>
      </c>
      <c r="D26" s="18" t="s">
        <v>25</v>
      </c>
      <c r="E26" s="18"/>
      <c r="F26" s="18" t="s">
        <v>25</v>
      </c>
      <c r="G26" s="18"/>
      <c r="H26" s="18" t="s">
        <v>25</v>
      </c>
      <c r="I26" s="18"/>
      <c r="J26" s="18" t="s">
        <v>25</v>
      </c>
      <c r="K26" s="18"/>
      <c r="L26" s="18"/>
      <c r="M26" s="18"/>
      <c r="N26" s="18"/>
      <c r="O26" s="65" t="s">
        <v>472</v>
      </c>
      <c r="P26" s="18" t="s">
        <v>468</v>
      </c>
      <c r="Q26" s="18" t="s">
        <v>25</v>
      </c>
      <c r="R26" s="18"/>
      <c r="S26" s="18" t="s">
        <v>25</v>
      </c>
      <c r="T26" s="18" t="s">
        <v>25</v>
      </c>
      <c r="U26" s="18" t="s">
        <v>464</v>
      </c>
      <c r="V26" s="18" t="s">
        <v>469</v>
      </c>
    </row>
    <row r="27" spans="1:22" s="3" customFormat="1" x14ac:dyDescent="0.3">
      <c r="A27" s="21">
        <v>26</v>
      </c>
      <c r="B27" s="20" t="s">
        <v>51</v>
      </c>
      <c r="C27" s="45" t="s">
        <v>184</v>
      </c>
      <c r="D27" s="18" t="s">
        <v>25</v>
      </c>
      <c r="E27" s="18"/>
      <c r="F27" s="18" t="s">
        <v>25</v>
      </c>
      <c r="G27" s="18"/>
      <c r="H27" s="18" t="s">
        <v>25</v>
      </c>
      <c r="I27" s="18"/>
      <c r="J27" s="18" t="s">
        <v>25</v>
      </c>
      <c r="K27" s="18" t="s">
        <v>25</v>
      </c>
      <c r="L27" s="18"/>
      <c r="M27" s="18"/>
      <c r="N27" s="18"/>
      <c r="O27" s="65" t="s">
        <v>472</v>
      </c>
      <c r="P27" s="18" t="s">
        <v>468</v>
      </c>
      <c r="Q27" s="18" t="s">
        <v>25</v>
      </c>
      <c r="R27" s="18"/>
      <c r="S27" s="18" t="s">
        <v>25</v>
      </c>
      <c r="T27" s="18"/>
      <c r="U27" s="18" t="s">
        <v>462</v>
      </c>
      <c r="V27" s="18" t="s">
        <v>469</v>
      </c>
    </row>
    <row r="28" spans="1:22" s="3" customFormat="1" x14ac:dyDescent="0.3">
      <c r="A28" s="21">
        <v>27</v>
      </c>
      <c r="B28" s="20" t="s">
        <v>51</v>
      </c>
      <c r="C28" s="45" t="s">
        <v>184</v>
      </c>
      <c r="D28" s="18" t="s">
        <v>25</v>
      </c>
      <c r="E28" s="18"/>
      <c r="F28" s="18" t="s">
        <v>25</v>
      </c>
      <c r="G28" s="18"/>
      <c r="H28" s="18" t="s">
        <v>25</v>
      </c>
      <c r="I28" s="18"/>
      <c r="J28" s="18"/>
      <c r="K28" s="18" t="s">
        <v>25</v>
      </c>
      <c r="L28" s="18"/>
      <c r="M28" s="18"/>
      <c r="N28" s="18"/>
      <c r="O28" s="65" t="s">
        <v>472</v>
      </c>
      <c r="P28" s="18" t="s">
        <v>468</v>
      </c>
      <c r="Q28" s="18" t="s">
        <v>25</v>
      </c>
      <c r="R28" s="18"/>
      <c r="S28" s="18"/>
      <c r="T28" s="18"/>
      <c r="U28" s="18" t="s">
        <v>464</v>
      </c>
      <c r="V28" s="18" t="s">
        <v>469</v>
      </c>
    </row>
    <row r="29" spans="1:22" s="3" customFormat="1" hidden="1" x14ac:dyDescent="0.3">
      <c r="A29" s="21">
        <v>28</v>
      </c>
      <c r="B29" s="12" t="s">
        <v>52</v>
      </c>
      <c r="C29" s="45"/>
      <c r="D29" s="18" t="s">
        <v>25</v>
      </c>
      <c r="E29" s="18"/>
      <c r="F29" s="18" t="s">
        <v>25</v>
      </c>
      <c r="G29" s="18"/>
      <c r="H29" s="18" t="s">
        <v>25</v>
      </c>
      <c r="I29" s="18"/>
      <c r="J29" s="18" t="s">
        <v>25</v>
      </c>
      <c r="K29" s="18"/>
      <c r="L29" s="18"/>
      <c r="M29" s="18"/>
      <c r="N29" s="18"/>
      <c r="O29" s="65"/>
      <c r="P29" s="18" t="s">
        <v>468</v>
      </c>
      <c r="Q29" s="18" t="s">
        <v>25</v>
      </c>
      <c r="R29" s="18"/>
      <c r="S29" s="18"/>
      <c r="T29" s="18"/>
      <c r="U29" s="18" t="s">
        <v>464</v>
      </c>
      <c r="V29" s="18" t="s">
        <v>469</v>
      </c>
    </row>
    <row r="30" spans="1:22" s="3" customFormat="1" hidden="1" x14ac:dyDescent="0.3">
      <c r="A30" s="21">
        <v>29</v>
      </c>
      <c r="B30" s="12" t="s">
        <v>53</v>
      </c>
      <c r="C30" s="45"/>
      <c r="D30" s="18" t="s">
        <v>25</v>
      </c>
      <c r="E30" s="18"/>
      <c r="F30" s="18" t="s">
        <v>25</v>
      </c>
      <c r="G30" s="18"/>
      <c r="H30" s="18" t="s">
        <v>25</v>
      </c>
      <c r="I30" s="18"/>
      <c r="J30" s="18"/>
      <c r="K30" s="18" t="s">
        <v>25</v>
      </c>
      <c r="L30" s="18"/>
      <c r="M30" s="18"/>
      <c r="N30" s="18"/>
      <c r="O30" s="10" t="s">
        <v>478</v>
      </c>
      <c r="P30" s="18"/>
      <c r="Q30" s="18" t="s">
        <v>25</v>
      </c>
      <c r="R30" s="18" t="s">
        <v>25</v>
      </c>
      <c r="S30" s="18"/>
      <c r="T30" s="18"/>
      <c r="U30" s="18" t="s">
        <v>464</v>
      </c>
      <c r="V30" s="18"/>
    </row>
    <row r="31" spans="1:22" s="3" customFormat="1" x14ac:dyDescent="0.3">
      <c r="A31" s="21">
        <v>30</v>
      </c>
      <c r="B31" s="12" t="s">
        <v>54</v>
      </c>
      <c r="C31" s="45" t="s">
        <v>184</v>
      </c>
      <c r="D31" s="18"/>
      <c r="E31" s="18" t="s">
        <v>25</v>
      </c>
      <c r="F31" s="18"/>
      <c r="G31" s="18" t="s">
        <v>25</v>
      </c>
      <c r="H31" s="18"/>
      <c r="I31" s="18" t="s">
        <v>25</v>
      </c>
      <c r="J31" s="18"/>
      <c r="K31" s="18"/>
      <c r="L31" s="18"/>
      <c r="M31" s="18"/>
      <c r="N31" s="18"/>
      <c r="O31" s="65"/>
      <c r="P31" s="19" t="s">
        <v>476</v>
      </c>
      <c r="Q31" s="18"/>
      <c r="R31" s="18" t="s">
        <v>25</v>
      </c>
      <c r="S31" s="18"/>
      <c r="T31" s="18"/>
      <c r="U31" s="18" t="s">
        <v>464</v>
      </c>
      <c r="V31" s="18" t="s">
        <v>463</v>
      </c>
    </row>
    <row r="32" spans="1:22" s="3" customFormat="1" hidden="1" x14ac:dyDescent="0.3">
      <c r="A32" s="21">
        <v>31</v>
      </c>
      <c r="B32" s="12" t="s">
        <v>55</v>
      </c>
      <c r="C32" s="45"/>
      <c r="D32" s="18" t="s">
        <v>25</v>
      </c>
      <c r="E32" s="18"/>
      <c r="F32" s="18" t="s">
        <v>25</v>
      </c>
      <c r="G32" s="18"/>
      <c r="H32" s="18"/>
      <c r="I32" s="18" t="s">
        <v>25</v>
      </c>
      <c r="J32" s="18"/>
      <c r="K32" s="18"/>
      <c r="L32" s="18"/>
      <c r="M32" s="18"/>
      <c r="N32" s="18"/>
      <c r="O32" s="65"/>
      <c r="P32" s="18"/>
      <c r="Q32" s="18"/>
      <c r="R32" s="18" t="s">
        <v>25</v>
      </c>
      <c r="S32" s="18"/>
      <c r="T32" s="18"/>
      <c r="U32" s="18" t="s">
        <v>464</v>
      </c>
      <c r="V32" s="18" t="s">
        <v>463</v>
      </c>
    </row>
    <row r="33" spans="1:22" s="3" customFormat="1" hidden="1" x14ac:dyDescent="0.3">
      <c r="A33" s="21">
        <v>32</v>
      </c>
      <c r="B33" s="12" t="s">
        <v>56</v>
      </c>
      <c r="C33" s="45"/>
      <c r="D33" s="18" t="s">
        <v>25</v>
      </c>
      <c r="E33" s="18"/>
      <c r="F33" s="18" t="s">
        <v>25</v>
      </c>
      <c r="G33" s="18"/>
      <c r="H33" s="18" t="s">
        <v>25</v>
      </c>
      <c r="I33" s="18"/>
      <c r="J33" s="18"/>
      <c r="K33" s="18" t="s">
        <v>25</v>
      </c>
      <c r="L33" s="18"/>
      <c r="M33" s="18"/>
      <c r="N33" s="18"/>
      <c r="O33" s="10" t="s">
        <v>472</v>
      </c>
      <c r="P33" s="18" t="s">
        <v>476</v>
      </c>
      <c r="Q33" s="18"/>
      <c r="R33" s="18" t="s">
        <v>25</v>
      </c>
      <c r="S33" s="18"/>
      <c r="T33" s="18"/>
      <c r="U33" s="18" t="s">
        <v>464</v>
      </c>
      <c r="V33" s="18" t="s">
        <v>463</v>
      </c>
    </row>
    <row r="34" spans="1:22" s="3" customFormat="1" hidden="1" x14ac:dyDescent="0.3">
      <c r="A34" s="21">
        <v>33</v>
      </c>
      <c r="B34" s="12" t="s">
        <v>57</v>
      </c>
      <c r="C34" s="45"/>
      <c r="D34" s="18" t="s">
        <v>25</v>
      </c>
      <c r="E34" s="18"/>
      <c r="F34" s="18" t="s">
        <v>25</v>
      </c>
      <c r="G34" s="18"/>
      <c r="H34" s="18" t="s">
        <v>25</v>
      </c>
      <c r="I34" s="18"/>
      <c r="J34" s="18" t="s">
        <v>25</v>
      </c>
      <c r="K34" s="18" t="s">
        <v>25</v>
      </c>
      <c r="L34" s="18"/>
      <c r="M34" s="18"/>
      <c r="N34" s="18"/>
      <c r="O34" s="10" t="s">
        <v>472</v>
      </c>
      <c r="P34" s="18" t="s">
        <v>476</v>
      </c>
      <c r="Q34" s="18" t="s">
        <v>25</v>
      </c>
      <c r="R34" s="18"/>
      <c r="S34" s="18"/>
      <c r="T34" s="18"/>
      <c r="U34" s="18" t="s">
        <v>464</v>
      </c>
      <c r="V34" s="18" t="s">
        <v>463</v>
      </c>
    </row>
    <row r="35" spans="1:22" s="3" customFormat="1" x14ac:dyDescent="0.3">
      <c r="A35" s="21">
        <v>34</v>
      </c>
      <c r="B35" s="12" t="s">
        <v>47</v>
      </c>
      <c r="C35" s="45" t="s">
        <v>184</v>
      </c>
      <c r="D35" s="18" t="s">
        <v>25</v>
      </c>
      <c r="E35" s="18"/>
      <c r="F35" s="18" t="s">
        <v>25</v>
      </c>
      <c r="G35" s="18"/>
      <c r="H35" s="18" t="s">
        <v>25</v>
      </c>
      <c r="I35" s="18"/>
      <c r="J35" s="18" t="s">
        <v>25</v>
      </c>
      <c r="K35" s="18" t="s">
        <v>25</v>
      </c>
      <c r="L35" s="18"/>
      <c r="M35" s="18" t="s">
        <v>25</v>
      </c>
      <c r="N35" s="18"/>
      <c r="O35" s="65" t="s">
        <v>487</v>
      </c>
      <c r="P35" s="18" t="s">
        <v>468</v>
      </c>
      <c r="Q35" s="18" t="s">
        <v>25</v>
      </c>
      <c r="R35" s="18"/>
      <c r="S35" s="18"/>
      <c r="T35" s="18"/>
      <c r="U35" s="18" t="s">
        <v>464</v>
      </c>
      <c r="V35" s="18" t="s">
        <v>488</v>
      </c>
    </row>
    <row r="36" spans="1:22" s="3" customFormat="1" hidden="1" x14ac:dyDescent="0.3">
      <c r="A36" s="21">
        <v>35</v>
      </c>
      <c r="B36" s="12" t="s">
        <v>58</v>
      </c>
      <c r="C36" s="45"/>
      <c r="D36" s="18"/>
      <c r="E36" s="18" t="s">
        <v>25</v>
      </c>
      <c r="F36" s="18"/>
      <c r="G36" s="18" t="s">
        <v>25</v>
      </c>
      <c r="H36" s="18" t="s">
        <v>25</v>
      </c>
      <c r="I36" s="18"/>
      <c r="J36" s="18"/>
      <c r="K36" s="18" t="s">
        <v>25</v>
      </c>
      <c r="L36" s="18"/>
      <c r="M36" s="18"/>
      <c r="N36" s="18"/>
      <c r="O36" s="65" t="s">
        <v>489</v>
      </c>
      <c r="P36" s="18" t="s">
        <v>490</v>
      </c>
      <c r="Q36" s="18" t="s">
        <v>25</v>
      </c>
      <c r="R36" s="18"/>
      <c r="S36" s="18"/>
      <c r="T36" s="18"/>
      <c r="U36" s="18" t="s">
        <v>491</v>
      </c>
      <c r="V36" s="18" t="s">
        <v>349</v>
      </c>
    </row>
    <row r="37" spans="1:22" s="3" customFormat="1" x14ac:dyDescent="0.3">
      <c r="A37" s="21">
        <v>36</v>
      </c>
      <c r="B37" s="12" t="s">
        <v>59</v>
      </c>
      <c r="C37" s="45" t="s">
        <v>184</v>
      </c>
      <c r="D37" s="18" t="s">
        <v>25</v>
      </c>
      <c r="E37" s="18"/>
      <c r="F37" s="18" t="s">
        <v>25</v>
      </c>
      <c r="G37" s="18"/>
      <c r="H37" s="18" t="s">
        <v>25</v>
      </c>
      <c r="I37" s="18"/>
      <c r="J37" s="18" t="s">
        <v>25</v>
      </c>
      <c r="K37" s="18"/>
      <c r="L37" s="18"/>
      <c r="M37" s="18"/>
      <c r="N37" s="18"/>
      <c r="O37" s="65"/>
      <c r="P37" s="18" t="s">
        <v>492</v>
      </c>
      <c r="Q37" s="18" t="s">
        <v>25</v>
      </c>
      <c r="R37" s="18"/>
      <c r="S37" s="18"/>
      <c r="T37" s="18"/>
      <c r="U37" s="18" t="s">
        <v>493</v>
      </c>
      <c r="V37" s="18" t="s">
        <v>463</v>
      </c>
    </row>
    <row r="38" spans="1:22" s="3" customFormat="1" hidden="1" x14ac:dyDescent="0.3">
      <c r="A38" s="21">
        <v>37</v>
      </c>
      <c r="B38" s="12" t="s">
        <v>60</v>
      </c>
      <c r="C38" s="45"/>
      <c r="D38" s="18" t="s">
        <v>25</v>
      </c>
      <c r="E38" s="18"/>
      <c r="F38" s="18" t="s">
        <v>25</v>
      </c>
      <c r="G38" s="18"/>
      <c r="H38" s="18" t="s">
        <v>25</v>
      </c>
      <c r="I38" s="18"/>
      <c r="J38" s="18"/>
      <c r="K38" s="18" t="s">
        <v>25</v>
      </c>
      <c r="L38" s="18"/>
      <c r="M38" s="18"/>
      <c r="N38" s="18"/>
      <c r="O38" s="65" t="s">
        <v>472</v>
      </c>
      <c r="P38" s="18" t="s">
        <v>468</v>
      </c>
      <c r="Q38" s="18" t="s">
        <v>25</v>
      </c>
      <c r="R38" s="18"/>
      <c r="S38" s="18"/>
      <c r="T38" s="18"/>
      <c r="U38" s="18" t="s">
        <v>462</v>
      </c>
      <c r="V38" s="18" t="s">
        <v>463</v>
      </c>
    </row>
    <row r="39" spans="1:22" s="3" customFormat="1" hidden="1" x14ac:dyDescent="0.3">
      <c r="A39" s="21">
        <v>38</v>
      </c>
      <c r="B39" s="12" t="s">
        <v>61</v>
      </c>
      <c r="C39" s="45"/>
      <c r="D39" s="18" t="s">
        <v>25</v>
      </c>
      <c r="E39" s="18"/>
      <c r="F39" s="18" t="s">
        <v>25</v>
      </c>
      <c r="G39" s="18"/>
      <c r="H39" s="18" t="s">
        <v>25</v>
      </c>
      <c r="I39" s="18"/>
      <c r="J39" s="18" t="s">
        <v>25</v>
      </c>
      <c r="K39" s="18" t="s">
        <v>25</v>
      </c>
      <c r="L39" s="18"/>
      <c r="M39" s="18"/>
      <c r="N39" s="18"/>
      <c r="O39" s="65" t="s">
        <v>472</v>
      </c>
      <c r="P39" s="18" t="s">
        <v>468</v>
      </c>
      <c r="Q39" s="18" t="s">
        <v>25</v>
      </c>
      <c r="R39" s="18"/>
      <c r="S39" s="18" t="s">
        <v>25</v>
      </c>
      <c r="T39" s="18"/>
      <c r="U39" s="18" t="s">
        <v>462</v>
      </c>
      <c r="V39" s="18" t="s">
        <v>469</v>
      </c>
    </row>
    <row r="40" spans="1:22" s="3" customFormat="1" hidden="1" x14ac:dyDescent="0.3">
      <c r="A40" s="21">
        <v>39</v>
      </c>
      <c r="B40" s="12" t="s">
        <v>62</v>
      </c>
      <c r="C40" s="45"/>
      <c r="D40" s="18" t="s">
        <v>25</v>
      </c>
      <c r="E40" s="18"/>
      <c r="F40" s="18" t="s">
        <v>25</v>
      </c>
      <c r="G40" s="18"/>
      <c r="H40" s="18" t="s">
        <v>25</v>
      </c>
      <c r="I40" s="18"/>
      <c r="J40" s="18" t="s">
        <v>25</v>
      </c>
      <c r="K40" s="18" t="s">
        <v>25</v>
      </c>
      <c r="L40" s="18"/>
      <c r="M40" s="18"/>
      <c r="N40" s="18"/>
      <c r="O40" s="65" t="s">
        <v>472</v>
      </c>
      <c r="P40" s="18" t="s">
        <v>468</v>
      </c>
      <c r="Q40" s="18" t="s">
        <v>25</v>
      </c>
      <c r="R40" s="18"/>
      <c r="S40" s="18"/>
      <c r="T40" s="18"/>
      <c r="U40" s="18" t="s">
        <v>464</v>
      </c>
      <c r="V40" s="18" t="s">
        <v>475</v>
      </c>
    </row>
    <row r="41" spans="1:22" s="3" customFormat="1" hidden="1" x14ac:dyDescent="0.3">
      <c r="A41" s="21">
        <v>40</v>
      </c>
      <c r="B41" s="12" t="s">
        <v>62</v>
      </c>
      <c r="C41" s="45"/>
      <c r="D41" s="18" t="s">
        <v>25</v>
      </c>
      <c r="E41" s="18"/>
      <c r="F41" s="18" t="s">
        <v>25</v>
      </c>
      <c r="G41" s="18"/>
      <c r="H41" s="18" t="s">
        <v>25</v>
      </c>
      <c r="I41" s="18"/>
      <c r="J41" s="18" t="s">
        <v>25</v>
      </c>
      <c r="K41" s="18" t="s">
        <v>25</v>
      </c>
      <c r="L41" s="18"/>
      <c r="M41" s="18"/>
      <c r="N41" s="18"/>
      <c r="O41" s="65"/>
      <c r="P41" s="18" t="s">
        <v>468</v>
      </c>
      <c r="Q41" s="18" t="s">
        <v>25</v>
      </c>
      <c r="R41" s="18"/>
      <c r="S41" s="18"/>
      <c r="T41" s="18"/>
      <c r="U41" s="18" t="s">
        <v>464</v>
      </c>
      <c r="V41" s="18" t="s">
        <v>475</v>
      </c>
    </row>
    <row r="42" spans="1:22" s="3" customFormat="1" hidden="1" x14ac:dyDescent="0.3">
      <c r="A42" s="21">
        <v>41</v>
      </c>
      <c r="B42" s="12" t="s">
        <v>63</v>
      </c>
      <c r="C42" s="45"/>
      <c r="D42" s="18" t="s">
        <v>25</v>
      </c>
      <c r="E42" s="18"/>
      <c r="F42" s="18" t="s">
        <v>25</v>
      </c>
      <c r="G42" s="18"/>
      <c r="H42" s="18" t="s">
        <v>25</v>
      </c>
      <c r="I42" s="18"/>
      <c r="J42" s="18" t="s">
        <v>25</v>
      </c>
      <c r="K42" s="18" t="s">
        <v>25</v>
      </c>
      <c r="L42" s="18"/>
      <c r="M42" s="18"/>
      <c r="N42" s="18"/>
      <c r="O42" s="65"/>
      <c r="P42" s="18" t="s">
        <v>468</v>
      </c>
      <c r="Q42" s="18" t="s">
        <v>25</v>
      </c>
      <c r="R42" s="18"/>
      <c r="S42" s="18"/>
      <c r="T42" s="18"/>
      <c r="U42" s="18" t="s">
        <v>464</v>
      </c>
      <c r="V42" s="18" t="s">
        <v>475</v>
      </c>
    </row>
    <row r="43" spans="1:22" s="3" customFormat="1" x14ac:dyDescent="0.3">
      <c r="A43" s="21">
        <v>42</v>
      </c>
      <c r="B43" s="12" t="s">
        <v>64</v>
      </c>
      <c r="C43" s="45" t="s">
        <v>184</v>
      </c>
      <c r="D43" s="18"/>
      <c r="E43" s="18" t="s">
        <v>25</v>
      </c>
      <c r="F43" s="18" t="s">
        <v>25</v>
      </c>
      <c r="G43" s="18"/>
      <c r="H43" s="18" t="s">
        <v>25</v>
      </c>
      <c r="I43" s="18"/>
      <c r="J43" s="18"/>
      <c r="K43" s="18" t="s">
        <v>25</v>
      </c>
      <c r="L43" s="18"/>
      <c r="M43" s="18"/>
      <c r="N43" s="18"/>
      <c r="O43" s="65" t="s">
        <v>472</v>
      </c>
      <c r="P43" s="18" t="s">
        <v>468</v>
      </c>
      <c r="Q43" s="18" t="s">
        <v>25</v>
      </c>
      <c r="R43" s="18"/>
      <c r="S43" s="18"/>
      <c r="T43" s="18"/>
      <c r="U43" s="18" t="s">
        <v>462</v>
      </c>
      <c r="V43" s="18"/>
    </row>
    <row r="44" spans="1:22" s="3" customFormat="1" hidden="1" x14ac:dyDescent="0.3">
      <c r="A44" s="21">
        <v>43</v>
      </c>
      <c r="B44" s="12" t="s">
        <v>66</v>
      </c>
      <c r="C44" s="45"/>
      <c r="D44" s="18"/>
      <c r="E44" s="18" t="s">
        <v>25</v>
      </c>
      <c r="F44" s="18" t="s">
        <v>25</v>
      </c>
      <c r="G44" s="18"/>
      <c r="H44" s="18" t="s">
        <v>25</v>
      </c>
      <c r="I44" s="18"/>
      <c r="J44" s="18"/>
      <c r="K44" s="18" t="s">
        <v>25</v>
      </c>
      <c r="L44" s="18"/>
      <c r="M44" s="18"/>
      <c r="N44" s="18"/>
      <c r="O44" s="65" t="s">
        <v>472</v>
      </c>
      <c r="P44" s="18" t="s">
        <v>468</v>
      </c>
      <c r="Q44" s="18" t="s">
        <v>25</v>
      </c>
      <c r="R44" s="18"/>
      <c r="S44" s="18"/>
      <c r="T44" s="18"/>
      <c r="U44" s="18" t="s">
        <v>462</v>
      </c>
      <c r="V44" s="18" t="s">
        <v>463</v>
      </c>
    </row>
    <row r="45" spans="1:22" s="3" customFormat="1" x14ac:dyDescent="0.3">
      <c r="A45" s="21">
        <v>44</v>
      </c>
      <c r="B45" s="12" t="s">
        <v>67</v>
      </c>
      <c r="C45" s="45" t="s">
        <v>184</v>
      </c>
      <c r="D45" s="18" t="s">
        <v>25</v>
      </c>
      <c r="E45" s="18"/>
      <c r="F45" s="18" t="s">
        <v>25</v>
      </c>
      <c r="G45" s="18"/>
      <c r="H45" s="18" t="s">
        <v>25</v>
      </c>
      <c r="I45" s="18"/>
      <c r="J45" s="18"/>
      <c r="K45" s="18"/>
      <c r="L45" s="18"/>
      <c r="M45" s="18"/>
      <c r="N45" s="18"/>
      <c r="O45" s="65"/>
      <c r="P45" s="18" t="s">
        <v>468</v>
      </c>
      <c r="Q45" s="18" t="s">
        <v>25</v>
      </c>
      <c r="R45" s="18"/>
      <c r="S45" s="18"/>
      <c r="T45" s="18"/>
      <c r="U45" s="18" t="s">
        <v>462</v>
      </c>
      <c r="V45" s="18" t="s">
        <v>463</v>
      </c>
    </row>
    <row r="46" spans="1:22" s="3" customFormat="1" x14ac:dyDescent="0.3">
      <c r="A46" s="21">
        <v>45</v>
      </c>
      <c r="B46" s="12" t="s">
        <v>68</v>
      </c>
      <c r="C46" s="45" t="s">
        <v>184</v>
      </c>
      <c r="D46" s="18" t="s">
        <v>25</v>
      </c>
      <c r="E46" s="18"/>
      <c r="F46" s="18" t="s">
        <v>25</v>
      </c>
      <c r="G46" s="18"/>
      <c r="H46" s="18"/>
      <c r="I46" s="18" t="s">
        <v>25</v>
      </c>
      <c r="J46" s="18" t="s">
        <v>25</v>
      </c>
      <c r="K46" s="18" t="s">
        <v>25</v>
      </c>
      <c r="L46" s="18"/>
      <c r="M46" s="18"/>
      <c r="N46" s="18"/>
      <c r="O46" s="10" t="s">
        <v>472</v>
      </c>
      <c r="P46" s="18" t="s">
        <v>468</v>
      </c>
      <c r="Q46" s="18" t="s">
        <v>25</v>
      </c>
      <c r="R46" s="18"/>
      <c r="S46" s="18"/>
      <c r="T46" s="18"/>
      <c r="U46" s="18" t="s">
        <v>462</v>
      </c>
      <c r="V46" s="18" t="s">
        <v>463</v>
      </c>
    </row>
    <row r="47" spans="1:22" s="3" customFormat="1" x14ac:dyDescent="0.3">
      <c r="A47" s="21">
        <v>46</v>
      </c>
      <c r="B47" s="12" t="s">
        <v>69</v>
      </c>
      <c r="C47" s="45" t="s">
        <v>184</v>
      </c>
      <c r="D47" s="18"/>
      <c r="E47" s="18" t="s">
        <v>25</v>
      </c>
      <c r="F47" s="18" t="s">
        <v>25</v>
      </c>
      <c r="G47" s="18"/>
      <c r="H47" s="18" t="s">
        <v>25</v>
      </c>
      <c r="I47" s="18"/>
      <c r="J47" s="18"/>
      <c r="K47" s="18" t="s">
        <v>25</v>
      </c>
      <c r="L47" s="18"/>
      <c r="M47" s="18"/>
      <c r="N47" s="18"/>
      <c r="O47" s="65" t="s">
        <v>494</v>
      </c>
      <c r="P47" s="18" t="s">
        <v>468</v>
      </c>
      <c r="Q47" s="18" t="s">
        <v>25</v>
      </c>
      <c r="R47" s="18"/>
      <c r="S47" s="18"/>
      <c r="T47" s="18"/>
      <c r="U47" s="18"/>
      <c r="V47" s="18"/>
    </row>
    <row r="48" spans="1:22" s="3" customFormat="1" x14ac:dyDescent="0.3">
      <c r="A48" s="79"/>
      <c r="B48" s="15"/>
      <c r="C48" s="37"/>
      <c r="O48" s="67"/>
    </row>
    <row r="49" spans="2:22" s="79" customFormat="1" x14ac:dyDescent="0.3">
      <c r="D49" s="79" t="s">
        <v>563</v>
      </c>
      <c r="E49" s="79" t="s">
        <v>564</v>
      </c>
      <c r="F49" s="79" t="s">
        <v>660</v>
      </c>
      <c r="G49" s="79" t="s">
        <v>661</v>
      </c>
      <c r="H49" s="79" t="s">
        <v>660</v>
      </c>
      <c r="I49" s="79" t="s">
        <v>661</v>
      </c>
      <c r="J49" s="79" t="s">
        <v>662</v>
      </c>
      <c r="K49" s="79" t="s">
        <v>663</v>
      </c>
      <c r="L49" s="79" t="s">
        <v>664</v>
      </c>
      <c r="M49" s="79" t="s">
        <v>665</v>
      </c>
      <c r="N49" s="79" t="s">
        <v>23</v>
      </c>
      <c r="O49" s="157"/>
      <c r="Q49" s="79" t="s">
        <v>669</v>
      </c>
      <c r="R49" s="79" t="s">
        <v>667</v>
      </c>
      <c r="S49" s="79" t="s">
        <v>668</v>
      </c>
      <c r="T49" s="79" t="s">
        <v>23</v>
      </c>
    </row>
    <row r="50" spans="2:22" s="90" customFormat="1" x14ac:dyDescent="0.3">
      <c r="B50" s="86" t="s">
        <v>512</v>
      </c>
      <c r="C50" s="85">
        <f>COUNTIF((C2:C47), "Papa")</f>
        <v>22</v>
      </c>
      <c r="D50" s="85">
        <v>18</v>
      </c>
      <c r="E50" s="85">
        <v>4</v>
      </c>
      <c r="F50" s="85">
        <v>21</v>
      </c>
      <c r="G50" s="85">
        <v>1</v>
      </c>
      <c r="H50" s="85">
        <v>20</v>
      </c>
      <c r="I50" s="85">
        <v>2</v>
      </c>
      <c r="J50" s="85">
        <v>12</v>
      </c>
      <c r="K50" s="85">
        <v>12</v>
      </c>
      <c r="L50" s="85">
        <v>1</v>
      </c>
      <c r="M50" s="85">
        <v>6</v>
      </c>
      <c r="N50" s="85">
        <v>2</v>
      </c>
      <c r="O50" s="95" t="s">
        <v>523</v>
      </c>
      <c r="P50" s="85" t="s">
        <v>763</v>
      </c>
      <c r="Q50" s="85">
        <v>19</v>
      </c>
      <c r="R50" s="85">
        <v>2</v>
      </c>
      <c r="S50" s="85">
        <v>5</v>
      </c>
      <c r="T50" s="85">
        <v>1</v>
      </c>
      <c r="U50" s="85" t="s">
        <v>519</v>
      </c>
      <c r="V50" s="85" t="s">
        <v>522</v>
      </c>
    </row>
    <row r="51" spans="2:22" s="90" customFormat="1" x14ac:dyDescent="0.3">
      <c r="B51" s="75" t="s">
        <v>508</v>
      </c>
      <c r="C51" s="87">
        <v>46</v>
      </c>
      <c r="D51" s="87">
        <f>COUNTIF((D2:D47), "x")</f>
        <v>39</v>
      </c>
      <c r="E51" s="87">
        <f>COUNTIF((E2:E47), "x")</f>
        <v>7</v>
      </c>
      <c r="F51" s="87">
        <f t="shared" ref="F51:N51" si="0">COUNTIF((F2:F47), "x")</f>
        <v>44</v>
      </c>
      <c r="G51" s="87">
        <f t="shared" si="0"/>
        <v>2</v>
      </c>
      <c r="H51" s="87">
        <f t="shared" si="0"/>
        <v>43</v>
      </c>
      <c r="I51" s="87">
        <f t="shared" si="0"/>
        <v>3</v>
      </c>
      <c r="J51" s="87">
        <f>COUNTIF((J2:J47), "x")</f>
        <v>26</v>
      </c>
      <c r="K51" s="87">
        <f t="shared" si="0"/>
        <v>27</v>
      </c>
      <c r="L51" s="87">
        <f t="shared" si="0"/>
        <v>4</v>
      </c>
      <c r="M51" s="87">
        <f t="shared" si="0"/>
        <v>8</v>
      </c>
      <c r="N51" s="87">
        <f t="shared" si="0"/>
        <v>2</v>
      </c>
      <c r="O51" s="94" t="s">
        <v>519</v>
      </c>
      <c r="P51" s="87" t="s">
        <v>520</v>
      </c>
      <c r="Q51" s="87">
        <f>COUNTIF((Q2:Q47), "x")</f>
        <v>38</v>
      </c>
      <c r="R51" s="87">
        <f t="shared" ref="R51:T51" si="1">COUNTIF((R2:R47), "x")</f>
        <v>5</v>
      </c>
      <c r="S51" s="87">
        <f t="shared" si="1"/>
        <v>9</v>
      </c>
      <c r="T51" s="87">
        <f t="shared" si="1"/>
        <v>1</v>
      </c>
      <c r="U51" s="87" t="s">
        <v>521</v>
      </c>
      <c r="V51" s="87" t="s">
        <v>522</v>
      </c>
    </row>
    <row r="52" spans="2:22" s="96" customFormat="1" x14ac:dyDescent="0.3">
      <c r="B52" s="97" t="s">
        <v>513</v>
      </c>
      <c r="C52" s="98">
        <f>C50/C51</f>
        <v>0.47826086956521741</v>
      </c>
      <c r="D52" s="98">
        <f>D50/22</f>
        <v>0.81818181818181823</v>
      </c>
      <c r="E52" s="98">
        <f>E50/22</f>
        <v>0.18181818181818182</v>
      </c>
      <c r="F52" s="98">
        <f t="shared" ref="F52:N52" si="2">F50/22</f>
        <v>0.95454545454545459</v>
      </c>
      <c r="G52" s="98">
        <f t="shared" si="2"/>
        <v>4.5454545454545456E-2</v>
      </c>
      <c r="H52" s="98">
        <f t="shared" si="2"/>
        <v>0.90909090909090906</v>
      </c>
      <c r="I52" s="98">
        <f t="shared" si="2"/>
        <v>9.0909090909090912E-2</v>
      </c>
      <c r="J52" s="98">
        <f t="shared" si="2"/>
        <v>0.54545454545454541</v>
      </c>
      <c r="K52" s="98">
        <f t="shared" si="2"/>
        <v>0.54545454545454541</v>
      </c>
      <c r="L52" s="98">
        <f t="shared" si="2"/>
        <v>4.5454545454545456E-2</v>
      </c>
      <c r="M52" s="98">
        <f t="shared" si="2"/>
        <v>0.27272727272727271</v>
      </c>
      <c r="N52" s="98">
        <f t="shared" si="2"/>
        <v>9.0909090909090912E-2</v>
      </c>
      <c r="O52" s="99" t="s">
        <v>519</v>
      </c>
      <c r="P52" s="98" t="s">
        <v>524</v>
      </c>
      <c r="Q52" s="98" t="s">
        <v>523</v>
      </c>
      <c r="R52" s="98" t="s">
        <v>523</v>
      </c>
      <c r="S52" s="98" t="s">
        <v>523</v>
      </c>
      <c r="T52" s="98" t="s">
        <v>523</v>
      </c>
      <c r="U52" s="98" t="s">
        <v>523</v>
      </c>
      <c r="V52" s="98" t="s">
        <v>523</v>
      </c>
    </row>
    <row r="54" spans="2:22" x14ac:dyDescent="0.3">
      <c r="P54" t="s">
        <v>468</v>
      </c>
      <c r="Q54" t="s">
        <v>476</v>
      </c>
      <c r="R54" t="s">
        <v>666</v>
      </c>
    </row>
    <row r="55" spans="2:22" x14ac:dyDescent="0.3">
      <c r="P55">
        <v>15</v>
      </c>
      <c r="Q55">
        <v>5</v>
      </c>
      <c r="R55">
        <v>1</v>
      </c>
    </row>
  </sheetData>
  <autoFilter ref="A1:V47" xr:uid="{A7615E0C-B369-4E9F-A6D9-C57651B2E5A6}">
    <filterColumn colId="2">
      <customFilters>
        <customFilter operator="notEqual" val=" "/>
      </customFilters>
    </filterColumn>
  </autoFilter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1F914-3969-4B63-B529-202F165B1E86}">
  <sheetPr filterMode="1"/>
  <dimension ref="A1:O52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I55" sqref="I55"/>
    </sheetView>
  </sheetViews>
  <sheetFormatPr baseColWidth="10" defaultRowHeight="14.4" x14ac:dyDescent="0.3"/>
  <cols>
    <col min="1" max="1" width="8.6640625" bestFit="1" customWidth="1"/>
    <col min="2" max="2" width="29.44140625" bestFit="1" customWidth="1"/>
    <col min="3" max="3" width="31.6640625" customWidth="1"/>
    <col min="4" max="4" width="18" bestFit="1" customWidth="1"/>
    <col min="5" max="5" width="18.5546875" bestFit="1" customWidth="1"/>
    <col min="6" max="6" width="32.33203125" bestFit="1" customWidth="1"/>
    <col min="7" max="7" width="19.21875" bestFit="1" customWidth="1"/>
    <col min="8" max="8" width="27" bestFit="1" customWidth="1"/>
    <col min="15" max="15" width="15.6640625" customWidth="1"/>
  </cols>
  <sheetData>
    <row r="1" spans="1:15" s="20" customFormat="1" ht="27.6" customHeight="1" x14ac:dyDescent="0.3">
      <c r="A1" s="171" t="s">
        <v>0</v>
      </c>
      <c r="B1" s="171" t="s">
        <v>670</v>
      </c>
      <c r="C1" s="5" t="s">
        <v>518</v>
      </c>
      <c r="D1" s="171" t="s">
        <v>671</v>
      </c>
      <c r="E1" s="171" t="s">
        <v>672</v>
      </c>
      <c r="F1" s="171" t="s">
        <v>673</v>
      </c>
      <c r="G1" s="171" t="s">
        <v>674</v>
      </c>
      <c r="H1" s="171" t="s">
        <v>675</v>
      </c>
      <c r="I1" s="171" t="s">
        <v>676</v>
      </c>
      <c r="J1" s="171" t="s">
        <v>677</v>
      </c>
      <c r="K1" s="171" t="s">
        <v>678</v>
      </c>
      <c r="L1" s="171" t="s">
        <v>679</v>
      </c>
      <c r="M1" s="171" t="s">
        <v>680</v>
      </c>
      <c r="N1" s="171" t="s">
        <v>681</v>
      </c>
      <c r="O1" s="171" t="s">
        <v>682</v>
      </c>
    </row>
    <row r="2" spans="1:15" hidden="1" x14ac:dyDescent="0.3">
      <c r="A2" s="28">
        <v>1</v>
      </c>
      <c r="B2" s="28" t="s">
        <v>24</v>
      </c>
      <c r="C2" s="45"/>
      <c r="D2" s="169">
        <v>43992</v>
      </c>
      <c r="E2" s="31">
        <v>1062778358</v>
      </c>
      <c r="F2" s="31" t="s">
        <v>683</v>
      </c>
      <c r="G2" s="31" t="s">
        <v>684</v>
      </c>
      <c r="H2" s="31" t="s">
        <v>685</v>
      </c>
      <c r="I2" s="31">
        <v>3206895915</v>
      </c>
      <c r="J2" s="31" t="s">
        <v>25</v>
      </c>
      <c r="K2" s="31"/>
      <c r="L2" s="31"/>
      <c r="M2" s="31"/>
      <c r="N2" s="31"/>
      <c r="O2" s="31"/>
    </row>
    <row r="3" spans="1:15" hidden="1" x14ac:dyDescent="0.3">
      <c r="A3" s="12">
        <v>2</v>
      </c>
      <c r="B3" s="12" t="s">
        <v>26</v>
      </c>
      <c r="C3" s="45"/>
      <c r="D3" s="166">
        <v>43992</v>
      </c>
      <c r="E3" s="19">
        <v>4788758</v>
      </c>
      <c r="F3" s="19" t="s">
        <v>686</v>
      </c>
      <c r="G3" s="19" t="s">
        <v>687</v>
      </c>
      <c r="H3" s="19" t="s">
        <v>685</v>
      </c>
      <c r="I3" s="19">
        <v>3206895915</v>
      </c>
      <c r="J3" s="19" t="s">
        <v>25</v>
      </c>
      <c r="K3" s="19"/>
      <c r="L3" s="19"/>
      <c r="M3" s="19"/>
      <c r="N3" s="19"/>
      <c r="O3" s="19"/>
    </row>
    <row r="4" spans="1:15" x14ac:dyDescent="0.3">
      <c r="A4" s="12">
        <v>3</v>
      </c>
      <c r="B4" s="12" t="s">
        <v>27</v>
      </c>
      <c r="C4" s="45" t="s">
        <v>184</v>
      </c>
      <c r="D4" s="166">
        <v>43992</v>
      </c>
      <c r="E4" s="19"/>
      <c r="F4" s="19" t="s">
        <v>688</v>
      </c>
      <c r="G4" s="19" t="s">
        <v>689</v>
      </c>
      <c r="H4" s="19" t="s">
        <v>27</v>
      </c>
      <c r="I4" s="19">
        <v>3103704896</v>
      </c>
      <c r="J4" s="19" t="s">
        <v>25</v>
      </c>
      <c r="K4" s="19"/>
      <c r="L4" s="19"/>
      <c r="M4" s="19"/>
      <c r="N4" s="19"/>
      <c r="O4" s="19"/>
    </row>
    <row r="5" spans="1:15" hidden="1" x14ac:dyDescent="0.3">
      <c r="A5" s="12">
        <v>4</v>
      </c>
      <c r="B5" s="12" t="s">
        <v>28</v>
      </c>
      <c r="C5" s="45"/>
      <c r="D5" s="166">
        <v>43992</v>
      </c>
      <c r="E5" s="19">
        <v>4788758</v>
      </c>
      <c r="F5" s="19" t="s">
        <v>686</v>
      </c>
      <c r="G5" s="19" t="s">
        <v>687</v>
      </c>
      <c r="H5" s="19" t="s">
        <v>685</v>
      </c>
      <c r="I5" s="19">
        <v>3206895915</v>
      </c>
      <c r="J5" s="19" t="s">
        <v>25</v>
      </c>
      <c r="K5" s="19"/>
      <c r="L5" s="19"/>
      <c r="M5" s="19"/>
      <c r="N5" s="19"/>
      <c r="O5" s="19"/>
    </row>
    <row r="6" spans="1:15" hidden="1" x14ac:dyDescent="0.3">
      <c r="A6" s="12">
        <v>5</v>
      </c>
      <c r="B6" s="12" t="s">
        <v>29</v>
      </c>
      <c r="C6" s="45"/>
      <c r="D6" s="166">
        <v>43992</v>
      </c>
      <c r="E6" s="19">
        <v>4770582</v>
      </c>
      <c r="F6" s="19" t="s">
        <v>688</v>
      </c>
      <c r="G6" s="19" t="s">
        <v>690</v>
      </c>
      <c r="H6" s="19" t="s">
        <v>29</v>
      </c>
      <c r="I6" s="19" t="s">
        <v>691</v>
      </c>
      <c r="J6" s="19" t="s">
        <v>25</v>
      </c>
      <c r="K6" s="19"/>
      <c r="L6" s="19"/>
      <c r="M6" s="19"/>
      <c r="N6" s="19"/>
      <c r="O6" s="19"/>
    </row>
    <row r="7" spans="1:15" hidden="1" x14ac:dyDescent="0.3">
      <c r="A7" s="12">
        <v>6</v>
      </c>
      <c r="B7" s="15" t="s">
        <v>30</v>
      </c>
      <c r="C7" s="37"/>
      <c r="D7" s="166">
        <v>43873</v>
      </c>
      <c r="E7" s="19">
        <v>10290593</v>
      </c>
      <c r="F7" s="19" t="s">
        <v>692</v>
      </c>
      <c r="G7" s="19" t="s">
        <v>693</v>
      </c>
      <c r="H7" s="19" t="s">
        <v>694</v>
      </c>
      <c r="I7" s="19">
        <v>3225794169</v>
      </c>
      <c r="J7" s="19"/>
      <c r="K7" s="19"/>
      <c r="L7" s="19"/>
      <c r="M7" s="19" t="s">
        <v>25</v>
      </c>
      <c r="N7" s="19"/>
      <c r="O7" s="19"/>
    </row>
    <row r="8" spans="1:15" hidden="1" x14ac:dyDescent="0.3">
      <c r="A8" s="12">
        <v>7</v>
      </c>
      <c r="B8" s="12" t="s">
        <v>31</v>
      </c>
      <c r="C8" s="45"/>
      <c r="D8" s="166">
        <v>43996</v>
      </c>
      <c r="E8" s="19">
        <v>10540517</v>
      </c>
      <c r="F8" s="19" t="s">
        <v>695</v>
      </c>
      <c r="G8" s="19" t="s">
        <v>696</v>
      </c>
      <c r="H8" s="19" t="s">
        <v>31</v>
      </c>
      <c r="I8" s="19">
        <v>3107263168</v>
      </c>
      <c r="J8" s="19"/>
      <c r="K8" s="19"/>
      <c r="L8" s="19"/>
      <c r="M8" s="19" t="s">
        <v>25</v>
      </c>
      <c r="N8" s="19"/>
      <c r="O8" s="19"/>
    </row>
    <row r="9" spans="1:15" hidden="1" x14ac:dyDescent="0.3">
      <c r="A9" s="12">
        <v>8</v>
      </c>
      <c r="B9" s="12" t="s">
        <v>33</v>
      </c>
      <c r="C9" s="45"/>
      <c r="D9" s="166">
        <v>43996</v>
      </c>
      <c r="E9" s="19">
        <v>4788118</v>
      </c>
      <c r="F9" s="19" t="s">
        <v>697</v>
      </c>
      <c r="G9" s="19" t="s">
        <v>698</v>
      </c>
      <c r="H9" s="19" t="s">
        <v>33</v>
      </c>
      <c r="I9" s="19">
        <v>3104894702</v>
      </c>
      <c r="J9" s="19"/>
      <c r="K9" s="19"/>
      <c r="L9" s="19"/>
      <c r="M9" s="19"/>
      <c r="N9" s="19"/>
      <c r="O9" s="19" t="s">
        <v>25</v>
      </c>
    </row>
    <row r="10" spans="1:15" x14ac:dyDescent="0.3">
      <c r="A10" s="12">
        <v>9</v>
      </c>
      <c r="B10" s="12" t="s">
        <v>35</v>
      </c>
      <c r="C10" s="45" t="s">
        <v>184</v>
      </c>
      <c r="D10" s="167">
        <v>43997</v>
      </c>
      <c r="E10" s="19">
        <v>10525451</v>
      </c>
      <c r="F10" s="19" t="s">
        <v>692</v>
      </c>
      <c r="G10" s="19" t="s">
        <v>699</v>
      </c>
      <c r="H10" s="19" t="s">
        <v>700</v>
      </c>
      <c r="I10" s="19">
        <v>3136347009</v>
      </c>
      <c r="J10" s="19"/>
      <c r="K10" s="19"/>
      <c r="L10" s="19"/>
      <c r="M10" s="19" t="s">
        <v>25</v>
      </c>
      <c r="N10" s="19"/>
      <c r="O10" s="19"/>
    </row>
    <row r="11" spans="1:15" x14ac:dyDescent="0.3">
      <c r="A11" s="12">
        <v>10</v>
      </c>
      <c r="B11" s="15" t="s">
        <v>36</v>
      </c>
      <c r="C11" s="45" t="s">
        <v>184</v>
      </c>
      <c r="D11" s="167">
        <v>43997</v>
      </c>
      <c r="E11" s="19">
        <v>1061705520</v>
      </c>
      <c r="F11" s="19" t="s">
        <v>701</v>
      </c>
      <c r="G11" s="19" t="s">
        <v>702</v>
      </c>
      <c r="H11" s="19" t="s">
        <v>703</v>
      </c>
      <c r="I11" s="19">
        <v>3127360996</v>
      </c>
      <c r="J11" s="19"/>
      <c r="K11" s="19"/>
      <c r="L11" s="19" t="s">
        <v>25</v>
      </c>
      <c r="M11" s="19"/>
      <c r="N11" s="19"/>
      <c r="O11" s="19"/>
    </row>
    <row r="12" spans="1:15" hidden="1" x14ac:dyDescent="0.3">
      <c r="A12" s="12">
        <v>11</v>
      </c>
      <c r="B12" s="12" t="s">
        <v>37</v>
      </c>
      <c r="C12" s="45"/>
      <c r="D12" s="167">
        <v>43997</v>
      </c>
      <c r="E12" s="19">
        <v>4788145</v>
      </c>
      <c r="F12" s="19" t="s">
        <v>692</v>
      </c>
      <c r="G12" s="19" t="s">
        <v>704</v>
      </c>
      <c r="H12" s="19" t="s">
        <v>705</v>
      </c>
      <c r="I12" s="19">
        <v>3137897592</v>
      </c>
      <c r="J12" s="19"/>
      <c r="K12" s="19"/>
      <c r="L12" s="19"/>
      <c r="M12" s="19" t="s">
        <v>25</v>
      </c>
      <c r="N12" s="19"/>
      <c r="O12" s="19"/>
    </row>
    <row r="13" spans="1:15" x14ac:dyDescent="0.3">
      <c r="A13" s="12">
        <v>12</v>
      </c>
      <c r="B13" s="12" t="s">
        <v>38</v>
      </c>
      <c r="C13" s="45" t="s">
        <v>184</v>
      </c>
      <c r="D13" s="167">
        <v>43997</v>
      </c>
      <c r="E13" s="19">
        <v>4788303</v>
      </c>
      <c r="F13" s="19" t="s">
        <v>675</v>
      </c>
      <c r="G13" s="19" t="s">
        <v>706</v>
      </c>
      <c r="H13" s="19" t="s">
        <v>38</v>
      </c>
      <c r="I13" s="19">
        <v>3148014231</v>
      </c>
      <c r="J13" s="19"/>
      <c r="K13" s="19" t="s">
        <v>25</v>
      </c>
      <c r="L13" s="19"/>
      <c r="M13" s="19"/>
      <c r="N13" s="19"/>
      <c r="O13" s="19"/>
    </row>
    <row r="14" spans="1:15" x14ac:dyDescent="0.3">
      <c r="A14" s="12">
        <v>13</v>
      </c>
      <c r="B14" s="12" t="s">
        <v>39</v>
      </c>
      <c r="C14" s="45" t="s">
        <v>184</v>
      </c>
      <c r="D14" s="168">
        <v>43993</v>
      </c>
      <c r="E14" s="19">
        <v>76350566</v>
      </c>
      <c r="F14" s="19" t="s">
        <v>692</v>
      </c>
      <c r="G14" s="19" t="s">
        <v>707</v>
      </c>
      <c r="H14" s="19" t="s">
        <v>708</v>
      </c>
      <c r="I14" s="19">
        <v>3122697666</v>
      </c>
      <c r="J14" s="19"/>
      <c r="K14" s="19"/>
      <c r="L14" s="19"/>
      <c r="M14" s="19" t="s">
        <v>25</v>
      </c>
      <c r="N14" s="19"/>
      <c r="O14" s="19"/>
    </row>
    <row r="15" spans="1:15" hidden="1" x14ac:dyDescent="0.3">
      <c r="A15" s="12">
        <v>14</v>
      </c>
      <c r="B15" s="12" t="s">
        <v>40</v>
      </c>
      <c r="C15" s="45"/>
      <c r="D15" s="168">
        <v>43993</v>
      </c>
      <c r="E15" s="19">
        <v>76306257</v>
      </c>
      <c r="F15" s="19" t="s">
        <v>675</v>
      </c>
      <c r="G15" s="19" t="s">
        <v>709</v>
      </c>
      <c r="H15" s="19" t="s">
        <v>40</v>
      </c>
      <c r="I15" s="19">
        <v>3136177934</v>
      </c>
      <c r="J15" s="19"/>
      <c r="K15" s="19" t="s">
        <v>25</v>
      </c>
      <c r="L15" s="19"/>
      <c r="M15" s="19"/>
      <c r="N15" s="19"/>
      <c r="O15" s="19"/>
    </row>
    <row r="16" spans="1:15" hidden="1" x14ac:dyDescent="0.3">
      <c r="A16" s="12">
        <v>15</v>
      </c>
      <c r="B16" s="12" t="s">
        <v>41</v>
      </c>
      <c r="C16" s="45"/>
      <c r="D16" s="168">
        <v>43993</v>
      </c>
      <c r="E16" s="19">
        <v>4787005</v>
      </c>
      <c r="F16" s="19" t="s">
        <v>710</v>
      </c>
      <c r="G16" s="19" t="s">
        <v>711</v>
      </c>
      <c r="H16" s="19" t="s">
        <v>41</v>
      </c>
      <c r="I16" s="19">
        <v>3108449981</v>
      </c>
      <c r="J16" s="19"/>
      <c r="K16" s="19"/>
      <c r="L16" s="19" t="s">
        <v>25</v>
      </c>
      <c r="M16" s="19"/>
      <c r="N16" s="19"/>
      <c r="O16" s="19"/>
    </row>
    <row r="17" spans="1:15" hidden="1" x14ac:dyDescent="0.3">
      <c r="A17" s="12">
        <v>16</v>
      </c>
      <c r="B17" s="12" t="s">
        <v>42</v>
      </c>
      <c r="C17" s="45"/>
      <c r="D17" s="168">
        <v>43998</v>
      </c>
      <c r="E17" s="19">
        <v>18494303</v>
      </c>
      <c r="F17" s="19" t="s">
        <v>692</v>
      </c>
      <c r="G17" s="19" t="s">
        <v>712</v>
      </c>
      <c r="H17" s="19" t="s">
        <v>713</v>
      </c>
      <c r="I17" s="19">
        <v>3147426688</v>
      </c>
      <c r="J17" s="19"/>
      <c r="K17" s="19"/>
      <c r="L17" s="19"/>
      <c r="M17" s="19" t="s">
        <v>25</v>
      </c>
      <c r="N17" s="19"/>
      <c r="O17" s="19"/>
    </row>
    <row r="18" spans="1:15" x14ac:dyDescent="0.3">
      <c r="A18" s="12">
        <v>17</v>
      </c>
      <c r="B18" s="12" t="s">
        <v>43</v>
      </c>
      <c r="C18" s="45" t="s">
        <v>184</v>
      </c>
      <c r="D18" s="168">
        <v>43998</v>
      </c>
      <c r="E18" s="19">
        <v>79448820</v>
      </c>
      <c r="F18" s="19" t="s">
        <v>697</v>
      </c>
      <c r="G18" s="19" t="s">
        <v>714</v>
      </c>
      <c r="H18" s="19" t="s">
        <v>715</v>
      </c>
      <c r="I18" s="19">
        <v>3136290760</v>
      </c>
      <c r="J18" s="19"/>
      <c r="K18" s="19"/>
      <c r="L18" s="19"/>
      <c r="M18" s="19" t="s">
        <v>25</v>
      </c>
      <c r="N18" s="19"/>
      <c r="O18" s="19"/>
    </row>
    <row r="19" spans="1:15" hidden="1" x14ac:dyDescent="0.3">
      <c r="A19" s="12">
        <v>18</v>
      </c>
      <c r="B19" s="12" t="s">
        <v>44</v>
      </c>
      <c r="C19" s="45"/>
      <c r="D19" s="168">
        <v>43998</v>
      </c>
      <c r="E19" s="19">
        <v>4788169</v>
      </c>
      <c r="F19" s="19" t="s">
        <v>692</v>
      </c>
      <c r="G19" s="19" t="s">
        <v>716</v>
      </c>
      <c r="H19" s="19" t="s">
        <v>700</v>
      </c>
      <c r="I19" s="19">
        <v>3224975810</v>
      </c>
      <c r="J19" s="19"/>
      <c r="K19" s="19" t="s">
        <v>25</v>
      </c>
      <c r="L19" s="19"/>
      <c r="M19" s="19"/>
      <c r="N19" s="19"/>
      <c r="O19" s="19"/>
    </row>
    <row r="20" spans="1:15" x14ac:dyDescent="0.3">
      <c r="A20" s="12">
        <v>19</v>
      </c>
      <c r="B20" s="12" t="s">
        <v>44</v>
      </c>
      <c r="C20" s="45" t="s">
        <v>184</v>
      </c>
      <c r="D20" s="168">
        <v>43998</v>
      </c>
      <c r="E20" s="19">
        <v>4788169</v>
      </c>
      <c r="F20" s="19" t="s">
        <v>692</v>
      </c>
      <c r="G20" s="19" t="s">
        <v>699</v>
      </c>
      <c r="H20" s="19" t="s">
        <v>700</v>
      </c>
      <c r="I20" s="19">
        <v>3224975810</v>
      </c>
      <c r="J20" s="19"/>
      <c r="K20" s="19"/>
      <c r="L20" s="19"/>
      <c r="M20" s="19" t="s">
        <v>25</v>
      </c>
      <c r="N20" s="19"/>
      <c r="O20" s="19"/>
    </row>
    <row r="21" spans="1:15" x14ac:dyDescent="0.3">
      <c r="A21" s="12">
        <v>20</v>
      </c>
      <c r="B21" s="12" t="s">
        <v>44</v>
      </c>
      <c r="C21" s="45" t="s">
        <v>184</v>
      </c>
      <c r="D21" s="168">
        <v>43998</v>
      </c>
      <c r="E21" s="19">
        <v>4788169</v>
      </c>
      <c r="F21" s="19" t="s">
        <v>692</v>
      </c>
      <c r="G21" s="19" t="s">
        <v>717</v>
      </c>
      <c r="H21" s="19" t="s">
        <v>700</v>
      </c>
      <c r="I21" s="19">
        <v>3224975810</v>
      </c>
      <c r="J21" s="19"/>
      <c r="K21" s="19" t="s">
        <v>25</v>
      </c>
      <c r="L21" s="19"/>
      <c r="M21" s="19"/>
      <c r="N21" s="19"/>
      <c r="O21" s="19"/>
    </row>
    <row r="22" spans="1:15" ht="18" customHeight="1" x14ac:dyDescent="0.3">
      <c r="A22" s="12">
        <v>21</v>
      </c>
      <c r="B22" s="7" t="s">
        <v>46</v>
      </c>
      <c r="C22" s="45" t="s">
        <v>184</v>
      </c>
      <c r="D22" s="166">
        <v>44013</v>
      </c>
      <c r="E22" s="10"/>
      <c r="F22" s="10" t="s">
        <v>697</v>
      </c>
      <c r="G22" s="10" t="s">
        <v>718</v>
      </c>
      <c r="H22" s="10" t="s">
        <v>46</v>
      </c>
      <c r="I22" s="10"/>
      <c r="J22" s="10"/>
      <c r="K22" s="10"/>
      <c r="L22" s="10" t="s">
        <v>25</v>
      </c>
      <c r="M22" s="10"/>
      <c r="N22" s="10"/>
      <c r="O22" s="10"/>
    </row>
    <row r="23" spans="1:15" x14ac:dyDescent="0.3">
      <c r="A23" s="12">
        <v>22</v>
      </c>
      <c r="B23" s="12" t="s">
        <v>47</v>
      </c>
      <c r="C23" s="45" t="s">
        <v>184</v>
      </c>
      <c r="D23" s="166">
        <v>44013</v>
      </c>
      <c r="E23" s="19">
        <v>1528882</v>
      </c>
      <c r="F23" s="19" t="s">
        <v>697</v>
      </c>
      <c r="G23" s="19" t="s">
        <v>719</v>
      </c>
      <c r="H23" s="19" t="s">
        <v>47</v>
      </c>
      <c r="I23" s="19" t="s">
        <v>720</v>
      </c>
      <c r="J23" s="19"/>
      <c r="K23" s="19" t="s">
        <v>25</v>
      </c>
      <c r="L23" s="19"/>
      <c r="M23" s="19"/>
      <c r="N23" s="19"/>
      <c r="O23" s="19" t="s">
        <v>25</v>
      </c>
    </row>
    <row r="24" spans="1:15" x14ac:dyDescent="0.3">
      <c r="A24" s="12">
        <v>23</v>
      </c>
      <c r="B24" s="12" t="s">
        <v>48</v>
      </c>
      <c r="C24" s="45" t="s">
        <v>184</v>
      </c>
      <c r="D24" s="166">
        <v>44013</v>
      </c>
      <c r="E24" s="19">
        <v>34485038</v>
      </c>
      <c r="F24" s="19" t="s">
        <v>700</v>
      </c>
      <c r="G24" s="19" t="s">
        <v>721</v>
      </c>
      <c r="H24" s="19" t="s">
        <v>700</v>
      </c>
      <c r="I24" s="19">
        <v>3228562247</v>
      </c>
      <c r="J24" s="19"/>
      <c r="K24" s="19" t="s">
        <v>25</v>
      </c>
      <c r="L24" s="19"/>
      <c r="M24" s="19"/>
      <c r="N24" s="19"/>
      <c r="O24" s="19"/>
    </row>
    <row r="25" spans="1:15" x14ac:dyDescent="0.3">
      <c r="A25" s="12">
        <v>24</v>
      </c>
      <c r="B25" s="12" t="s">
        <v>48</v>
      </c>
      <c r="C25" s="45" t="s">
        <v>184</v>
      </c>
      <c r="D25" s="166">
        <v>44013</v>
      </c>
      <c r="E25" s="19">
        <v>34485038</v>
      </c>
      <c r="F25" s="19" t="s">
        <v>700</v>
      </c>
      <c r="G25" s="19" t="s">
        <v>717</v>
      </c>
      <c r="H25" s="19" t="s">
        <v>700</v>
      </c>
      <c r="I25" s="19">
        <v>3228562247</v>
      </c>
      <c r="J25" s="19"/>
      <c r="K25" s="19" t="s">
        <v>25</v>
      </c>
      <c r="L25" s="19"/>
      <c r="M25" s="19"/>
      <c r="N25" s="19"/>
      <c r="O25" s="19"/>
    </row>
    <row r="26" spans="1:15" x14ac:dyDescent="0.3">
      <c r="A26" s="12">
        <v>25</v>
      </c>
      <c r="B26" s="20" t="s">
        <v>49</v>
      </c>
      <c r="C26" s="45" t="s">
        <v>184</v>
      </c>
      <c r="D26" s="168">
        <v>44017</v>
      </c>
      <c r="E26" s="19">
        <v>1062779605</v>
      </c>
      <c r="F26" s="19" t="s">
        <v>692</v>
      </c>
      <c r="G26" s="19" t="s">
        <v>722</v>
      </c>
      <c r="H26" s="19" t="s">
        <v>723</v>
      </c>
      <c r="I26" s="19">
        <v>3107211217</v>
      </c>
      <c r="J26" s="19"/>
      <c r="K26" s="19"/>
      <c r="L26" s="19"/>
      <c r="M26" s="19"/>
      <c r="N26" s="19"/>
      <c r="O26" s="19" t="s">
        <v>25</v>
      </c>
    </row>
    <row r="27" spans="1:15" x14ac:dyDescent="0.3">
      <c r="A27" s="12">
        <v>26</v>
      </c>
      <c r="B27" s="20" t="s">
        <v>51</v>
      </c>
      <c r="C27" s="45" t="s">
        <v>184</v>
      </c>
      <c r="D27" s="168">
        <v>44017</v>
      </c>
      <c r="E27" s="19">
        <v>76030070</v>
      </c>
      <c r="F27" s="19" t="s">
        <v>692</v>
      </c>
      <c r="G27" s="19" t="s">
        <v>679</v>
      </c>
      <c r="H27" s="19" t="s">
        <v>724</v>
      </c>
      <c r="I27" s="19">
        <v>3104356309</v>
      </c>
      <c r="J27" s="19"/>
      <c r="K27" s="19"/>
      <c r="L27" s="19" t="s">
        <v>25</v>
      </c>
      <c r="M27" s="19"/>
      <c r="N27" s="19"/>
      <c r="O27" s="19"/>
    </row>
    <row r="28" spans="1:15" x14ac:dyDescent="0.3">
      <c r="A28" s="12">
        <v>27</v>
      </c>
      <c r="B28" s="20" t="s">
        <v>51</v>
      </c>
      <c r="C28" s="45" t="s">
        <v>184</v>
      </c>
      <c r="D28" s="168">
        <v>44017</v>
      </c>
      <c r="E28" s="19">
        <v>76030070</v>
      </c>
      <c r="F28" s="19" t="s">
        <v>692</v>
      </c>
      <c r="G28" s="19" t="s">
        <v>725</v>
      </c>
      <c r="H28" s="19" t="s">
        <v>724</v>
      </c>
      <c r="I28" s="19">
        <v>3104356309</v>
      </c>
      <c r="J28" s="19"/>
      <c r="K28" s="19"/>
      <c r="L28" s="19"/>
      <c r="M28" s="19"/>
      <c r="N28" s="19"/>
      <c r="O28" s="19" t="s">
        <v>25</v>
      </c>
    </row>
    <row r="29" spans="1:15" hidden="1" x14ac:dyDescent="0.3">
      <c r="A29" s="12">
        <v>28</v>
      </c>
      <c r="B29" s="12" t="s">
        <v>52</v>
      </c>
      <c r="C29" s="45"/>
      <c r="D29" s="168">
        <v>44021</v>
      </c>
      <c r="E29" s="19">
        <v>34318905</v>
      </c>
      <c r="F29" s="19" t="s">
        <v>726</v>
      </c>
      <c r="G29" s="19" t="s">
        <v>727</v>
      </c>
      <c r="H29" s="19" t="s">
        <v>728</v>
      </c>
      <c r="I29" s="19">
        <v>3146206768</v>
      </c>
      <c r="J29" s="19"/>
      <c r="K29" s="19"/>
      <c r="L29" s="19"/>
      <c r="M29" s="19" t="s">
        <v>25</v>
      </c>
      <c r="N29" s="19"/>
      <c r="O29" s="19"/>
    </row>
    <row r="30" spans="1:15" hidden="1" x14ac:dyDescent="0.3">
      <c r="A30" s="12">
        <v>29</v>
      </c>
      <c r="B30" s="12" t="s">
        <v>53</v>
      </c>
      <c r="C30" s="45"/>
      <c r="D30" s="168">
        <v>44029</v>
      </c>
      <c r="E30" s="90"/>
      <c r="F30" s="19" t="s">
        <v>697</v>
      </c>
      <c r="G30" s="19" t="s">
        <v>729</v>
      </c>
      <c r="H30" s="19" t="s">
        <v>730</v>
      </c>
      <c r="I30" s="19" t="s">
        <v>731</v>
      </c>
      <c r="J30" s="19"/>
      <c r="K30" s="19"/>
      <c r="L30" s="19" t="s">
        <v>25</v>
      </c>
      <c r="M30" s="19"/>
      <c r="N30" s="19"/>
      <c r="O30" s="19"/>
    </row>
    <row r="31" spans="1:15" x14ac:dyDescent="0.3">
      <c r="A31" s="12">
        <v>30</v>
      </c>
      <c r="B31" s="12" t="s">
        <v>54</v>
      </c>
      <c r="C31" s="45" t="s">
        <v>184</v>
      </c>
      <c r="D31" s="168">
        <v>44029</v>
      </c>
      <c r="E31" s="19">
        <v>10549160</v>
      </c>
      <c r="F31" s="19" t="s">
        <v>686</v>
      </c>
      <c r="G31" s="19" t="s">
        <v>732</v>
      </c>
      <c r="H31" s="19" t="s">
        <v>733</v>
      </c>
      <c r="I31" s="19">
        <v>3103740427</v>
      </c>
      <c r="J31" s="19"/>
      <c r="K31" s="19"/>
      <c r="L31" s="19"/>
      <c r="M31" s="19"/>
      <c r="N31" s="19" t="s">
        <v>25</v>
      </c>
      <c r="O31" s="19"/>
    </row>
    <row r="32" spans="1:15" hidden="1" x14ac:dyDescent="0.3">
      <c r="A32" s="12">
        <v>31</v>
      </c>
      <c r="B32" s="12" t="s">
        <v>55</v>
      </c>
      <c r="C32" s="45"/>
      <c r="D32" s="168">
        <v>44032</v>
      </c>
      <c r="E32" s="19">
        <v>34541967</v>
      </c>
      <c r="F32" s="19" t="s">
        <v>734</v>
      </c>
      <c r="G32" s="19" t="s">
        <v>735</v>
      </c>
      <c r="H32" s="19" t="s">
        <v>736</v>
      </c>
      <c r="I32" s="19">
        <v>3015810483</v>
      </c>
      <c r="J32" s="19"/>
      <c r="K32" s="19"/>
      <c r="L32" s="19" t="s">
        <v>25</v>
      </c>
      <c r="M32" s="19"/>
      <c r="N32" s="19"/>
      <c r="O32" s="19"/>
    </row>
    <row r="33" spans="1:15" hidden="1" x14ac:dyDescent="0.3">
      <c r="A33" s="12">
        <v>32</v>
      </c>
      <c r="B33" s="12" t="s">
        <v>56</v>
      </c>
      <c r="C33" s="45"/>
      <c r="D33" s="168">
        <v>44034</v>
      </c>
      <c r="E33" s="19">
        <v>1054829</v>
      </c>
      <c r="F33" s="19" t="s">
        <v>697</v>
      </c>
      <c r="G33" s="19" t="s">
        <v>737</v>
      </c>
      <c r="H33" s="19" t="s">
        <v>56</v>
      </c>
      <c r="I33" s="19">
        <v>3136155265</v>
      </c>
      <c r="J33" s="19"/>
      <c r="K33" s="19" t="s">
        <v>25</v>
      </c>
      <c r="L33" s="19"/>
      <c r="M33" s="19"/>
      <c r="N33" s="19"/>
      <c r="O33" s="19"/>
    </row>
    <row r="34" spans="1:15" hidden="1" x14ac:dyDescent="0.3">
      <c r="A34" s="12">
        <v>33</v>
      </c>
      <c r="B34" s="12" t="s">
        <v>57</v>
      </c>
      <c r="C34" s="45"/>
      <c r="D34" s="168">
        <v>44034</v>
      </c>
      <c r="E34" s="19">
        <v>76305130</v>
      </c>
      <c r="F34" s="19" t="s">
        <v>697</v>
      </c>
      <c r="G34" s="19" t="s">
        <v>738</v>
      </c>
      <c r="H34" s="19" t="s">
        <v>57</v>
      </c>
      <c r="I34" s="19">
        <v>3122306738</v>
      </c>
      <c r="J34" s="19"/>
      <c r="K34" s="19" t="s">
        <v>25</v>
      </c>
      <c r="L34" s="19"/>
      <c r="M34" s="19"/>
      <c r="N34" s="19"/>
      <c r="O34" s="19"/>
    </row>
    <row r="35" spans="1:15" x14ac:dyDescent="0.3">
      <c r="A35" s="12">
        <v>34</v>
      </c>
      <c r="B35" s="12" t="s">
        <v>47</v>
      </c>
      <c r="C35" s="45" t="s">
        <v>184</v>
      </c>
      <c r="D35" s="168">
        <v>44034</v>
      </c>
      <c r="E35" s="19">
        <v>1528882</v>
      </c>
      <c r="F35" s="19" t="s">
        <v>697</v>
      </c>
      <c r="G35" s="19" t="s">
        <v>739</v>
      </c>
      <c r="H35" s="19" t="s">
        <v>47</v>
      </c>
      <c r="I35" s="19">
        <v>3112841794</v>
      </c>
      <c r="J35" s="19" t="s">
        <v>25</v>
      </c>
      <c r="K35" s="19"/>
      <c r="L35" s="19"/>
      <c r="M35" s="19"/>
      <c r="N35" s="19"/>
      <c r="O35" s="19"/>
    </row>
    <row r="36" spans="1:15" hidden="1" x14ac:dyDescent="0.3">
      <c r="A36" s="12">
        <v>35</v>
      </c>
      <c r="B36" s="12" t="s">
        <v>58</v>
      </c>
      <c r="C36" s="45"/>
      <c r="D36" s="168">
        <v>44071</v>
      </c>
      <c r="E36" s="19">
        <v>4788016</v>
      </c>
      <c r="F36" s="19" t="s">
        <v>675</v>
      </c>
      <c r="G36" s="19" t="s">
        <v>740</v>
      </c>
      <c r="H36" s="19" t="s">
        <v>58</v>
      </c>
      <c r="I36" s="19">
        <v>3222428001</v>
      </c>
      <c r="J36" s="19"/>
      <c r="K36" s="19"/>
      <c r="L36" s="19"/>
      <c r="M36" s="19" t="s">
        <v>25</v>
      </c>
      <c r="N36" s="19"/>
      <c r="O36" s="19"/>
    </row>
    <row r="37" spans="1:15" x14ac:dyDescent="0.3">
      <c r="A37" s="12">
        <v>36</v>
      </c>
      <c r="B37" s="12" t="s">
        <v>59</v>
      </c>
      <c r="C37" s="45" t="s">
        <v>184</v>
      </c>
      <c r="D37" s="168">
        <v>44071</v>
      </c>
      <c r="E37" s="19">
        <v>10465115</v>
      </c>
      <c r="F37" s="19" t="s">
        <v>741</v>
      </c>
      <c r="G37" s="19" t="s">
        <v>742</v>
      </c>
      <c r="H37" s="19" t="s">
        <v>59</v>
      </c>
      <c r="I37" s="19">
        <v>3147674339</v>
      </c>
      <c r="J37" s="19" t="s">
        <v>25</v>
      </c>
      <c r="K37" s="19"/>
      <c r="L37" s="19"/>
      <c r="M37" s="19"/>
      <c r="N37" s="19"/>
      <c r="O37" s="19"/>
    </row>
    <row r="38" spans="1:15" hidden="1" x14ac:dyDescent="0.3">
      <c r="A38" s="12">
        <v>37</v>
      </c>
      <c r="B38" s="12" t="s">
        <v>60</v>
      </c>
      <c r="C38" s="45"/>
      <c r="D38" s="168">
        <v>44071</v>
      </c>
      <c r="E38" s="19">
        <v>76316784</v>
      </c>
      <c r="F38" s="19" t="s">
        <v>697</v>
      </c>
      <c r="G38" s="19" t="s">
        <v>699</v>
      </c>
      <c r="H38" s="19" t="s">
        <v>60</v>
      </c>
      <c r="I38" s="19">
        <v>3146026625</v>
      </c>
      <c r="J38" s="19" t="s">
        <v>34</v>
      </c>
      <c r="K38" s="19"/>
      <c r="L38" s="19"/>
      <c r="M38" s="19"/>
      <c r="N38" s="19"/>
      <c r="O38" s="19"/>
    </row>
    <row r="39" spans="1:15" hidden="1" x14ac:dyDescent="0.3">
      <c r="A39" s="12">
        <v>38</v>
      </c>
      <c r="B39" s="12" t="s">
        <v>61</v>
      </c>
      <c r="C39" s="45"/>
      <c r="D39" s="168">
        <v>44071</v>
      </c>
      <c r="E39" s="19">
        <v>25742669</v>
      </c>
      <c r="F39" s="19" t="s">
        <v>692</v>
      </c>
      <c r="G39" s="19" t="s">
        <v>725</v>
      </c>
      <c r="H39" s="19" t="s">
        <v>743</v>
      </c>
      <c r="I39" s="19">
        <v>3126446645</v>
      </c>
      <c r="J39" s="19"/>
      <c r="K39" s="19"/>
      <c r="L39" s="19"/>
      <c r="M39" s="19"/>
      <c r="N39" s="19"/>
      <c r="O39" s="19" t="s">
        <v>25</v>
      </c>
    </row>
    <row r="40" spans="1:15" hidden="1" x14ac:dyDescent="0.3">
      <c r="A40" s="12">
        <v>39</v>
      </c>
      <c r="B40" s="12" t="s">
        <v>62</v>
      </c>
      <c r="C40" s="45"/>
      <c r="D40" s="168">
        <v>44071</v>
      </c>
      <c r="E40" s="19">
        <v>4788197</v>
      </c>
      <c r="F40" s="19" t="s">
        <v>692</v>
      </c>
      <c r="G40" s="19" t="s">
        <v>679</v>
      </c>
      <c r="H40" s="19" t="s">
        <v>744</v>
      </c>
      <c r="I40" s="19">
        <v>3116696398</v>
      </c>
      <c r="J40" s="19"/>
      <c r="K40" s="19"/>
      <c r="L40" s="19" t="s">
        <v>25</v>
      </c>
      <c r="M40" s="19"/>
      <c r="N40" s="19"/>
      <c r="O40" s="19"/>
    </row>
    <row r="41" spans="1:15" hidden="1" x14ac:dyDescent="0.3">
      <c r="A41" s="12">
        <v>40</v>
      </c>
      <c r="B41" s="12" t="s">
        <v>62</v>
      </c>
      <c r="C41" s="45"/>
      <c r="D41" s="168">
        <v>44071</v>
      </c>
      <c r="E41" s="19">
        <v>4788197</v>
      </c>
      <c r="F41" s="19" t="s">
        <v>692</v>
      </c>
      <c r="G41" s="19" t="s">
        <v>679</v>
      </c>
      <c r="H41" s="19" t="s">
        <v>745</v>
      </c>
      <c r="I41" s="19">
        <v>3116696398</v>
      </c>
      <c r="J41" s="19"/>
      <c r="K41" s="19"/>
      <c r="L41" s="19" t="s">
        <v>25</v>
      </c>
      <c r="M41" s="19"/>
      <c r="N41" s="19"/>
      <c r="O41" s="19"/>
    </row>
    <row r="42" spans="1:15" hidden="1" x14ac:dyDescent="0.3">
      <c r="A42" s="12">
        <v>41</v>
      </c>
      <c r="B42" s="12" t="s">
        <v>63</v>
      </c>
      <c r="C42" s="45"/>
      <c r="D42" s="168">
        <v>44071</v>
      </c>
      <c r="E42" s="19">
        <v>4788085</v>
      </c>
      <c r="F42" s="19" t="s">
        <v>697</v>
      </c>
      <c r="G42" s="19" t="s">
        <v>746</v>
      </c>
      <c r="H42" s="19" t="s">
        <v>63</v>
      </c>
      <c r="I42" s="19">
        <v>3136616745</v>
      </c>
      <c r="J42" s="19" t="s">
        <v>25</v>
      </c>
      <c r="K42" s="19"/>
      <c r="L42" s="19"/>
      <c r="M42" s="19"/>
      <c r="N42" s="19"/>
      <c r="O42" s="19"/>
    </row>
    <row r="43" spans="1:15" x14ac:dyDescent="0.3">
      <c r="A43" s="12">
        <v>42</v>
      </c>
      <c r="B43" s="12" t="s">
        <v>64</v>
      </c>
      <c r="C43" s="45" t="s">
        <v>184</v>
      </c>
      <c r="D43" s="168">
        <v>44083</v>
      </c>
      <c r="E43" s="19">
        <v>1426356</v>
      </c>
      <c r="F43" s="19" t="s">
        <v>747</v>
      </c>
      <c r="G43" s="19" t="s">
        <v>748</v>
      </c>
      <c r="H43" s="19" t="s">
        <v>749</v>
      </c>
      <c r="I43" s="19">
        <v>3113258254</v>
      </c>
      <c r="J43" s="19"/>
      <c r="K43" s="19" t="s">
        <v>25</v>
      </c>
      <c r="L43" s="19"/>
      <c r="M43" s="19"/>
      <c r="N43" s="19"/>
      <c r="O43" s="19"/>
    </row>
    <row r="44" spans="1:15" hidden="1" x14ac:dyDescent="0.3">
      <c r="A44" s="12">
        <v>43</v>
      </c>
      <c r="B44" s="12" t="s">
        <v>66</v>
      </c>
      <c r="C44" s="45"/>
      <c r="D44" s="168">
        <v>44083</v>
      </c>
      <c r="E44" s="19">
        <v>1426356</v>
      </c>
      <c r="F44" s="19" t="s">
        <v>686</v>
      </c>
      <c r="G44" s="19" t="s">
        <v>750</v>
      </c>
      <c r="H44" s="19" t="s">
        <v>751</v>
      </c>
      <c r="I44" s="19">
        <v>3113258254</v>
      </c>
      <c r="J44" s="19"/>
      <c r="K44" s="19" t="s">
        <v>25</v>
      </c>
      <c r="L44" s="19"/>
      <c r="M44" s="19"/>
      <c r="N44" s="19"/>
      <c r="O44" s="19"/>
    </row>
    <row r="45" spans="1:15" x14ac:dyDescent="0.3">
      <c r="A45" s="12">
        <v>44</v>
      </c>
      <c r="B45" s="12" t="s">
        <v>67</v>
      </c>
      <c r="C45" s="45" t="s">
        <v>184</v>
      </c>
      <c r="D45" s="168">
        <v>44083</v>
      </c>
      <c r="E45" s="19">
        <v>2406062</v>
      </c>
      <c r="F45" s="19" t="s">
        <v>697</v>
      </c>
      <c r="G45" s="19" t="s">
        <v>752</v>
      </c>
      <c r="H45" s="19" t="s">
        <v>753</v>
      </c>
      <c r="I45" s="19">
        <v>3137846144</v>
      </c>
      <c r="J45" s="19"/>
      <c r="K45" s="19" t="s">
        <v>25</v>
      </c>
      <c r="L45" s="19"/>
      <c r="M45" s="19"/>
      <c r="N45" s="19"/>
      <c r="O45" s="19"/>
    </row>
    <row r="46" spans="1:15" x14ac:dyDescent="0.3">
      <c r="A46" s="12">
        <v>45</v>
      </c>
      <c r="B46" s="12" t="s">
        <v>68</v>
      </c>
      <c r="C46" s="45" t="s">
        <v>184</v>
      </c>
      <c r="D46" s="168">
        <v>44083</v>
      </c>
      <c r="E46" s="19">
        <v>76306257</v>
      </c>
      <c r="F46" s="19" t="s">
        <v>697</v>
      </c>
      <c r="G46" s="19" t="s">
        <v>719</v>
      </c>
      <c r="H46" s="19" t="s">
        <v>754</v>
      </c>
      <c r="I46" s="19">
        <v>3136177934</v>
      </c>
      <c r="J46" s="19" t="s">
        <v>25</v>
      </c>
      <c r="K46" s="19"/>
      <c r="L46" s="19"/>
      <c r="M46" s="19"/>
      <c r="N46" s="19"/>
      <c r="O46" s="19"/>
    </row>
    <row r="47" spans="1:15" x14ac:dyDescent="0.3">
      <c r="A47" s="20">
        <v>46</v>
      </c>
      <c r="B47" s="12" t="s">
        <v>69</v>
      </c>
      <c r="C47" s="45" t="s">
        <v>184</v>
      </c>
      <c r="D47" s="168">
        <v>44084</v>
      </c>
      <c r="E47" s="19">
        <v>66978841</v>
      </c>
      <c r="F47" s="19" t="s">
        <v>755</v>
      </c>
      <c r="G47" s="19" t="s">
        <v>750</v>
      </c>
      <c r="H47" s="19" t="s">
        <v>69</v>
      </c>
      <c r="I47" s="19">
        <v>3162920485</v>
      </c>
      <c r="J47" s="19"/>
      <c r="K47" s="19" t="s">
        <v>25</v>
      </c>
      <c r="L47" s="19"/>
      <c r="M47" s="19"/>
      <c r="N47" s="19"/>
      <c r="O47" s="19"/>
    </row>
    <row r="48" spans="1:15" x14ac:dyDescent="0.3">
      <c r="C48" s="37"/>
    </row>
    <row r="49" spans="3:15" x14ac:dyDescent="0.3">
      <c r="C49" s="79"/>
      <c r="J49" s="171" t="s">
        <v>677</v>
      </c>
      <c r="K49" s="171" t="s">
        <v>678</v>
      </c>
      <c r="L49" s="171" t="s">
        <v>679</v>
      </c>
      <c r="M49" s="171" t="s">
        <v>680</v>
      </c>
      <c r="N49" s="171" t="s">
        <v>681</v>
      </c>
      <c r="O49" s="171" t="s">
        <v>682</v>
      </c>
    </row>
    <row r="50" spans="3:15" x14ac:dyDescent="0.3">
      <c r="C50" s="90"/>
      <c r="J50">
        <v>4</v>
      </c>
      <c r="K50">
        <v>8</v>
      </c>
      <c r="L50">
        <v>3</v>
      </c>
      <c r="M50">
        <v>4</v>
      </c>
      <c r="N50">
        <v>1</v>
      </c>
      <c r="O50">
        <v>3</v>
      </c>
    </row>
    <row r="51" spans="3:15" x14ac:dyDescent="0.3">
      <c r="C51" s="90"/>
    </row>
    <row r="52" spans="3:15" x14ac:dyDescent="0.3">
      <c r="C52" s="170"/>
    </row>
  </sheetData>
  <autoFilter ref="A1:O47" xr:uid="{4A31F914-3969-4B63-B529-202F165B1E86}">
    <filterColumn colId="2">
      <customFilters>
        <customFilter operator="notEqual" val=" "/>
      </customFilters>
    </filterColumn>
  </autoFilter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SUELO</vt:lpstr>
      <vt:lpstr>PRODUCCIÓN</vt:lpstr>
      <vt:lpstr>MERCADEO</vt:lpstr>
      <vt:lpstr>MERCADEO 1.1</vt:lpstr>
      <vt:lpstr>COMERCIALIZACIÓN</vt:lpstr>
      <vt:lpstr>RELACIONES SOCIALES</vt:lpstr>
      <vt:lpstr>VEREDAS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Sebastián Pantoja Hurtado</dc:creator>
  <cp:lastModifiedBy>Juan Sebastián Pantoja Hurtado</cp:lastModifiedBy>
  <dcterms:created xsi:type="dcterms:W3CDTF">2021-12-07T20:11:48Z</dcterms:created>
  <dcterms:modified xsi:type="dcterms:W3CDTF">2023-08-16T20:54:19Z</dcterms:modified>
</cp:coreProperties>
</file>