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pivotTables/pivotTable25.xml" ContentType="application/vnd.openxmlformats-officedocument.spreadsheetml.pivotTable+xml"/>
  <Override PartName="/xl/pivotTables/pivotTable26.xml" ContentType="application/vnd.openxmlformats-officedocument.spreadsheetml.pivotTable+xml"/>
  <Override PartName="/xl/pivotTables/pivotTable27.xml" ContentType="application/vnd.openxmlformats-officedocument.spreadsheetml.pivotTable+xml"/>
  <Override PartName="/xl/pivotTables/pivotTable28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JuanSebastián\Desktop\TESIS JS\AVANCES\AVANCES DE DICIEMBRE 2022\"/>
    </mc:Choice>
  </mc:AlternateContent>
  <xr:revisionPtr revIDLastSave="0" documentId="13_ncr:1_{D028BAEE-5ADE-46DF-B920-A59585C90F9C}" xr6:coauthVersionLast="47" xr6:coauthVersionMax="47" xr10:uidLastSave="{00000000-0000-0000-0000-000000000000}"/>
  <bookViews>
    <workbookView xWindow="0" yWindow="0" windowWidth="23040" windowHeight="12360" activeTab="1" xr2:uid="{00000000-000D-0000-FFFF-FFFF00000000}"/>
  </bookViews>
  <sheets>
    <sheet name="Respuestas de formulario 1" sheetId="1" r:id="rId1"/>
    <sheet name="Datos " sheetId="2" r:id="rId2"/>
    <sheet name="Mujeres" sheetId="3" r:id="rId3"/>
    <sheet name="Hombres" sheetId="4" r:id="rId4"/>
  </sheets>
  <calcPr calcId="191029"/>
  <pivotCaches>
    <pivotCache cacheId="7" r:id="rId5"/>
    <pivotCache cacheId="1" r:id="rId6"/>
    <pivotCache cacheId="2" r:id="rId7"/>
  </pivotCaches>
</workbook>
</file>

<file path=xl/calcChain.xml><?xml version="1.0" encoding="utf-8"?>
<calcChain xmlns="http://schemas.openxmlformats.org/spreadsheetml/2006/main">
  <c r="F929" i="2" l="1"/>
  <c r="E935" i="2" s="1"/>
  <c r="E976" i="2"/>
  <c r="F976" i="2" s="1"/>
  <c r="C984" i="2" s="1"/>
  <c r="E975" i="2"/>
  <c r="F975" i="2" s="1"/>
  <c r="E974" i="2"/>
  <c r="F974" i="2" s="1"/>
  <c r="F968" i="2"/>
  <c r="F967" i="2"/>
  <c r="C953" i="2"/>
  <c r="C969" i="2"/>
  <c r="D960" i="2"/>
  <c r="E960" i="2" s="1"/>
  <c r="C384" i="2"/>
  <c r="C383" i="2"/>
  <c r="C382" i="2"/>
  <c r="C381" i="2"/>
  <c r="C380" i="2"/>
  <c r="C379" i="2"/>
  <c r="C378" i="2"/>
  <c r="I369" i="2"/>
  <c r="I368" i="2"/>
  <c r="I367" i="2"/>
  <c r="I366" i="2"/>
  <c r="I365" i="2"/>
  <c r="I364" i="2"/>
  <c r="I363" i="2"/>
  <c r="H369" i="2"/>
  <c r="H368" i="2"/>
  <c r="H367" i="2"/>
  <c r="H366" i="2"/>
  <c r="H365" i="2"/>
  <c r="H364" i="2"/>
  <c r="H363" i="2"/>
  <c r="G369" i="2"/>
  <c r="G368" i="2"/>
  <c r="G367" i="2"/>
  <c r="G366" i="2"/>
  <c r="G365" i="2"/>
  <c r="G364" i="2"/>
  <c r="G363" i="2"/>
  <c r="F369" i="2"/>
  <c r="F368" i="2"/>
  <c r="F367" i="2"/>
  <c r="F366" i="2"/>
  <c r="F365" i="2"/>
  <c r="F364" i="2"/>
  <c r="F363" i="2"/>
  <c r="E363" i="2"/>
  <c r="E369" i="2"/>
  <c r="E368" i="2"/>
  <c r="E367" i="2"/>
  <c r="E366" i="2"/>
  <c r="E365" i="2"/>
  <c r="E364" i="2"/>
  <c r="D369" i="2"/>
  <c r="D363" i="2"/>
  <c r="D368" i="2"/>
  <c r="D367" i="2"/>
  <c r="D366" i="2"/>
  <c r="D365" i="2"/>
  <c r="D364" i="2"/>
  <c r="C369" i="2"/>
  <c r="C368" i="2"/>
  <c r="C367" i="2"/>
  <c r="C363" i="2"/>
  <c r="C366" i="2"/>
  <c r="C365" i="2"/>
  <c r="C364" i="2"/>
  <c r="D913" i="2"/>
  <c r="E923" i="2"/>
  <c r="G923" i="2" s="1"/>
  <c r="E924" i="2"/>
  <c r="G924" i="2" s="1"/>
  <c r="E925" i="2"/>
  <c r="G925" i="2" s="1"/>
  <c r="E926" i="2"/>
  <c r="G926" i="2" s="1"/>
  <c r="E927" i="2"/>
  <c r="G927" i="2" s="1"/>
  <c r="E928" i="2"/>
  <c r="G928" i="2" s="1"/>
  <c r="E922" i="2"/>
  <c r="G922" i="2" s="1"/>
  <c r="E907" i="2"/>
  <c r="E908" i="2"/>
  <c r="E909" i="2"/>
  <c r="E910" i="2"/>
  <c r="E911" i="2"/>
  <c r="E912" i="2"/>
  <c r="E906" i="2"/>
  <c r="D894" i="2"/>
  <c r="D893" i="2"/>
  <c r="D892" i="2"/>
  <c r="D891" i="2"/>
  <c r="D890" i="2"/>
  <c r="D889" i="2"/>
  <c r="D888" i="2"/>
  <c r="D887" i="2"/>
  <c r="D869" i="2"/>
  <c r="D868" i="2"/>
  <c r="D867" i="2"/>
  <c r="D866" i="2"/>
  <c r="D865" i="2"/>
  <c r="D864" i="2"/>
  <c r="D863" i="2"/>
  <c r="D862" i="2"/>
  <c r="E846" i="2"/>
  <c r="E845" i="2"/>
  <c r="E844" i="2"/>
  <c r="E843" i="2"/>
  <c r="E842" i="2"/>
  <c r="E841" i="2"/>
  <c r="E840" i="2"/>
  <c r="F826" i="2"/>
  <c r="F847" i="2" s="1"/>
  <c r="E870" i="2" s="1"/>
  <c r="E895" i="2" s="1"/>
  <c r="E825" i="2"/>
  <c r="E824" i="2"/>
  <c r="E823" i="2"/>
  <c r="E822" i="2"/>
  <c r="E821" i="2"/>
  <c r="E820" i="2"/>
  <c r="E819" i="2"/>
  <c r="F782" i="2"/>
  <c r="E801" i="2"/>
  <c r="E800" i="2"/>
  <c r="E799" i="2"/>
  <c r="E798" i="2"/>
  <c r="E797" i="2"/>
  <c r="E796" i="2"/>
  <c r="E781" i="2"/>
  <c r="E780" i="2"/>
  <c r="E779" i="2"/>
  <c r="E778" i="2"/>
  <c r="E777" i="2"/>
  <c r="E776" i="2"/>
  <c r="E571" i="2"/>
  <c r="E572" i="2"/>
  <c r="E573" i="2"/>
  <c r="E574" i="2"/>
  <c r="E570" i="2"/>
  <c r="E556" i="2"/>
  <c r="E551" i="2"/>
  <c r="E552" i="2"/>
  <c r="E553" i="2"/>
  <c r="E554" i="2"/>
  <c r="E555" i="2"/>
  <c r="E550" i="2"/>
  <c r="E510" i="2"/>
  <c r="E516" i="2"/>
  <c r="E511" i="2"/>
  <c r="E512" i="2"/>
  <c r="E513" i="2"/>
  <c r="E514" i="2"/>
  <c r="E515" i="2"/>
  <c r="E509" i="2"/>
  <c r="E536" i="2"/>
  <c r="E531" i="2"/>
  <c r="E532" i="2"/>
  <c r="E533" i="2"/>
  <c r="E534" i="2"/>
  <c r="E535" i="2"/>
  <c r="E530" i="2"/>
  <c r="E491" i="2"/>
  <c r="E490" i="2"/>
  <c r="E489" i="2"/>
  <c r="E488" i="2"/>
  <c r="E487" i="2"/>
  <c r="E486" i="2"/>
  <c r="E485" i="2"/>
  <c r="E467" i="2"/>
  <c r="E468" i="2"/>
  <c r="E469" i="2"/>
  <c r="E470" i="2"/>
  <c r="E471" i="2"/>
  <c r="E466" i="2"/>
  <c r="C358" i="2"/>
  <c r="C357" i="2"/>
  <c r="K347" i="2"/>
  <c r="K348" i="2"/>
  <c r="K349" i="2"/>
  <c r="K350" i="2"/>
  <c r="K351" i="2"/>
  <c r="K352" i="2"/>
  <c r="K353" i="2"/>
  <c r="K354" i="2"/>
  <c r="K346" i="2"/>
  <c r="I357" i="2"/>
  <c r="D357" i="2"/>
  <c r="E357" i="2"/>
  <c r="F357" i="2"/>
  <c r="G357" i="2"/>
  <c r="H357" i="2"/>
  <c r="D298" i="2"/>
  <c r="I300" i="2"/>
  <c r="D300" i="2"/>
  <c r="E300" i="2"/>
  <c r="F300" i="2"/>
  <c r="G300" i="2"/>
  <c r="H300" i="2"/>
  <c r="C300" i="2"/>
  <c r="I299" i="2"/>
  <c r="D299" i="2"/>
  <c r="E299" i="2"/>
  <c r="F299" i="2"/>
  <c r="G299" i="2"/>
  <c r="H299" i="2"/>
  <c r="C299" i="2"/>
  <c r="I298" i="2"/>
  <c r="E298" i="2"/>
  <c r="F298" i="2"/>
  <c r="G298" i="2"/>
  <c r="H298" i="2"/>
  <c r="C298" i="2"/>
  <c r="I297" i="2"/>
  <c r="D297" i="2"/>
  <c r="E297" i="2"/>
  <c r="F297" i="2"/>
  <c r="G297" i="2"/>
  <c r="H297" i="2"/>
  <c r="C297" i="2"/>
  <c r="I296" i="2"/>
  <c r="D296" i="2"/>
  <c r="E296" i="2"/>
  <c r="F296" i="2"/>
  <c r="G296" i="2"/>
  <c r="H296" i="2"/>
  <c r="C296" i="2"/>
  <c r="I295" i="2"/>
  <c r="H295" i="2"/>
  <c r="G295" i="2"/>
  <c r="F295" i="2"/>
  <c r="E295" i="2"/>
  <c r="D295" i="2"/>
  <c r="C295" i="2"/>
  <c r="D242" i="2"/>
  <c r="D241" i="2"/>
  <c r="D240" i="2"/>
  <c r="D239" i="2"/>
  <c r="D238" i="2"/>
  <c r="D243" i="2"/>
  <c r="C148" i="2"/>
  <c r="D142" i="2"/>
  <c r="D143" i="2"/>
  <c r="D144" i="2"/>
  <c r="D145" i="2"/>
  <c r="D146" i="2"/>
  <c r="D147" i="2"/>
  <c r="D141" i="2"/>
  <c r="C265" i="2"/>
  <c r="G263" i="2"/>
  <c r="C264" i="2"/>
  <c r="E267" i="2"/>
  <c r="C262" i="2"/>
  <c r="E263" i="2"/>
  <c r="E264" i="2"/>
  <c r="D267" i="2"/>
  <c r="G266" i="2"/>
  <c r="D262" i="2"/>
  <c r="F265" i="2"/>
  <c r="G264" i="2"/>
  <c r="F262" i="2"/>
  <c r="D265" i="2"/>
  <c r="F266" i="2"/>
  <c r="E262" i="2"/>
  <c r="F263" i="2"/>
  <c r="G262" i="2"/>
  <c r="H264" i="2"/>
  <c r="G265" i="2"/>
  <c r="F264" i="2"/>
  <c r="D264" i="2"/>
  <c r="E265" i="2"/>
  <c r="C266" i="2"/>
  <c r="G267" i="2"/>
  <c r="D266" i="2"/>
  <c r="H265" i="2"/>
  <c r="F267" i="2"/>
  <c r="C263" i="2"/>
  <c r="H262" i="2"/>
  <c r="H263" i="2"/>
  <c r="H267" i="2"/>
  <c r="D263" i="2"/>
  <c r="C267" i="2"/>
  <c r="E266" i="2"/>
  <c r="H266" i="2"/>
  <c r="C983" i="2" l="1"/>
  <c r="C982" i="2"/>
  <c r="F977" i="2"/>
  <c r="F969" i="2"/>
  <c r="G929" i="2"/>
  <c r="D370" i="2"/>
  <c r="D371" i="2" s="1"/>
  <c r="D379" i="2" s="1"/>
  <c r="C370" i="2"/>
  <c r="C371" i="2" s="1"/>
  <c r="D378" i="2" s="1"/>
  <c r="E370" i="2"/>
  <c r="E371" i="2" s="1"/>
  <c r="D380" i="2" s="1"/>
  <c r="I370" i="2"/>
  <c r="I371" i="2" s="1"/>
  <c r="D384" i="2" s="1"/>
  <c r="H370" i="2"/>
  <c r="H371" i="2" s="1"/>
  <c r="D383" i="2" s="1"/>
  <c r="G370" i="2"/>
  <c r="G371" i="2" s="1"/>
  <c r="D382" i="2" s="1"/>
  <c r="F370" i="2"/>
  <c r="F371" i="2" s="1"/>
  <c r="D381" i="2" s="1"/>
  <c r="E929" i="2"/>
  <c r="E913" i="2"/>
  <c r="E783" i="2"/>
  <c r="F783" i="2" s="1"/>
  <c r="E827" i="2"/>
  <c r="F827" i="2" s="1"/>
  <c r="D896" i="2"/>
  <c r="E896" i="2" s="1"/>
  <c r="E803" i="2"/>
  <c r="F803" i="2" s="1"/>
  <c r="E848" i="2"/>
  <c r="F848" i="2" s="1"/>
  <c r="D871" i="2"/>
  <c r="E871" i="2" s="1"/>
  <c r="E473" i="2"/>
  <c r="F473" i="2" s="1"/>
  <c r="E558" i="2"/>
  <c r="F558" i="2" s="1"/>
  <c r="E538" i="2"/>
  <c r="F538" i="2" s="1"/>
  <c r="E493" i="2"/>
  <c r="F493" i="2" s="1"/>
  <c r="E518" i="2"/>
  <c r="F518" i="2" s="1"/>
  <c r="E576" i="2"/>
  <c r="F576" i="2" s="1"/>
  <c r="J297" i="2"/>
  <c r="D307" i="2" s="1"/>
  <c r="J299" i="2"/>
  <c r="D309" i="2" s="1"/>
  <c r="J300" i="2"/>
  <c r="D310" i="2" s="1"/>
  <c r="J295" i="2"/>
  <c r="D305" i="2" s="1"/>
  <c r="J298" i="2"/>
  <c r="D308" i="2" s="1"/>
  <c r="J296" i="2"/>
  <c r="D306" i="2" s="1"/>
  <c r="C268" i="2"/>
  <c r="C305" i="2" s="1"/>
  <c r="D268" i="2"/>
  <c r="C306" i="2" s="1"/>
  <c r="H268" i="2"/>
  <c r="C310" i="2" s="1"/>
  <c r="G268" i="2"/>
  <c r="C309" i="2" s="1"/>
  <c r="F268" i="2"/>
  <c r="C308" i="2" s="1"/>
  <c r="E268" i="2"/>
  <c r="C307" i="2" s="1"/>
  <c r="D244" i="2"/>
  <c r="D148" i="2"/>
  <c r="C985" i="2" l="1"/>
  <c r="E309" i="2"/>
  <c r="E307" i="2"/>
  <c r="E308" i="2"/>
  <c r="E306" i="2"/>
  <c r="D311" i="2"/>
  <c r="E310" i="2"/>
  <c r="E305" i="2"/>
  <c r="C311" i="2"/>
  <c r="E311" i="2" l="1"/>
</calcChain>
</file>

<file path=xl/sharedStrings.xml><?xml version="1.0" encoding="utf-8"?>
<sst xmlns="http://schemas.openxmlformats.org/spreadsheetml/2006/main" count="29995" uniqueCount="894">
  <si>
    <t>Marca temporal</t>
  </si>
  <si>
    <t>1.	Nivel de escolaridad</t>
  </si>
  <si>
    <t>2.	¿En que rango se encuentra su edad?</t>
  </si>
  <si>
    <t>3.	Género</t>
  </si>
  <si>
    <t>4.	Estrato socioeconómico</t>
  </si>
  <si>
    <t>5.	¿Cuántas personas viven en su hogar?</t>
  </si>
  <si>
    <t>6. ¿Cuál es su profesión u oficio?</t>
  </si>
  <si>
    <t>7.	¿Con qué frecuencia compran papa en su hogar?</t>
  </si>
  <si>
    <t>8.	¿Cuántas libras de papa en promedio compran por mes?</t>
  </si>
  <si>
    <t>9.	¿Qué tipo de papa compran? (Puede seleccionar varias opciones)</t>
  </si>
  <si>
    <t>10.	¿En qué presentación compran papa? (Puede seleccionar varias opciones)</t>
  </si>
  <si>
    <t>11.	Siendo 1 la calificación más baja y 5 la calificación más alta, indique qué tanto valoran las siguientes características cuando compran papa [Variedad/Especie]</t>
  </si>
  <si>
    <t>11.	Siendo 1 la calificación más baja y 5 la calificación más alta, indique qué tanto valoran las siguientes características cuando compran papa [Precio]</t>
  </si>
  <si>
    <t>11.	Siendo 1 la calificación más baja y 5 la calificación más alta, indique qué tanto valoran las siguientes características cuando compran papa [Sabor]</t>
  </si>
  <si>
    <t>11.	Siendo 1 la calificación más baja y 5 la calificación más alta, indique qué tanto valoran las siguientes características cuando compran papa [Color]</t>
  </si>
  <si>
    <t>11.	Siendo 1 la calificación más baja y 5 la calificación más alta, indique qué tanto valoran las siguientes características cuando compran papa [Calidad]</t>
  </si>
  <si>
    <t>11.	Siendo 1 la calificación más baja y 5 la calificación más alta, indique qué tanto valoran las siguientes características cuando compran papa [Procedencia]</t>
  </si>
  <si>
    <t xml:space="preserve">12.	¿Cuánto pagan por una libra de papa parda? </t>
  </si>
  <si>
    <t>13.	¿Cuánto pagan por una libra de papa criolla?</t>
  </si>
  <si>
    <t>14.	¿Cuánto pagan por una libra de papa pastusa?</t>
  </si>
  <si>
    <t>15.	¿Cuánto pagan por una libra de papa amarilla?</t>
  </si>
  <si>
    <t>16.	¿Cuánto pagan por una libra de papa colorada?</t>
  </si>
  <si>
    <t>17.	¿Cuánto pagan por una libra de papa guata?</t>
  </si>
  <si>
    <t>18.	¿Cuánto pagan por una libra de papa yema de huevo?</t>
  </si>
  <si>
    <t>19.	¿A través de cuál de los siguientes canales de comercialización le gustaría adquirir la papa? (Puede seleccionar varias opciones).</t>
  </si>
  <si>
    <t>20.	¿En qué medio(s) considera que sería efectiva una campaña de venta de papa? (Puede seleccionar varias opciones).</t>
  </si>
  <si>
    <t>21.	¿En qué presentación le gustaría comprar papa directamente al productor? (Pude elegir varias opciones)</t>
  </si>
  <si>
    <t>22.	¿Cuánto estaría dispuesto a pagar por una libra de papa congelada?</t>
  </si>
  <si>
    <t>23.	¿Cuánto estaría dispuesto a pagar por una libra de papa fresca?</t>
  </si>
  <si>
    <t>24.	¿Cuánto estaría dispuesto a pagar por una libra de papa frita?</t>
  </si>
  <si>
    <t>25.	La papa por lo general se vende fresca sin lavar  ¿Cuánto estaría dispuesto a pagar de más por una libra de papa lavada?</t>
  </si>
  <si>
    <t>26.	¿Cuánto estaría dispuesto a pagar por una libra de papa precocida?</t>
  </si>
  <si>
    <t>27.	¿Cuánto estaría dispuesto a pagar por una libra de papa precocida saborizada?</t>
  </si>
  <si>
    <t>28.	¿En dónde compra regularmente la papa?</t>
  </si>
  <si>
    <t>29.	¿Cuáles de los siguientes productos compraría en lugar de papa? (Puede marcar varias opciones)</t>
  </si>
  <si>
    <t>Profesional</t>
  </si>
  <si>
    <t>De 18 a 30 años</t>
  </si>
  <si>
    <t>Hombre</t>
  </si>
  <si>
    <t>Estudiante</t>
  </si>
  <si>
    <t>Semanalmente</t>
  </si>
  <si>
    <t>Entre 21 y 25 libras</t>
  </si>
  <si>
    <t>Papa Parda, Papa Criolla, Papa Pastusa, Papa Amarilla, Papa Colorada, Papa Guata, Papa Yema de huevo</t>
  </si>
  <si>
    <t>Papa Fresca (sin lavar), Papa Frita, Papa Fresca Lavada</t>
  </si>
  <si>
    <t>Más de $2.200</t>
  </si>
  <si>
    <t>Entre $1800 - $1900</t>
  </si>
  <si>
    <t>Más de $ 2.200</t>
  </si>
  <si>
    <t>Entre $1.600 - $1700</t>
  </si>
  <si>
    <t>Entre $2.000 - $2.100</t>
  </si>
  <si>
    <t>Al Productor, Supermercado, Placitas Campesinas, Compra a través de internet, Tiendas de Barrio, Galerías</t>
  </si>
  <si>
    <t>Redes sociales, Medios de comunicación (tv, radio), Promoción en puntos de venta, Tiendas especializadas</t>
  </si>
  <si>
    <t>Papa Congelada, Papa Fresca (sin lavar), Papa Frita, Papa Fresca lavada, Papa Precocida, Papa Saborizada</t>
  </si>
  <si>
    <t>$ 6.000</t>
  </si>
  <si>
    <t>$ 2.000</t>
  </si>
  <si>
    <t>$ 7.500</t>
  </si>
  <si>
    <t>$ 1000</t>
  </si>
  <si>
    <t>$ 4.500</t>
  </si>
  <si>
    <t>$ 8.500</t>
  </si>
  <si>
    <t>Galerías, Placitas Campesinas, Supermercados, Mercados Móviles</t>
  </si>
  <si>
    <t>Yuca, Plátano, Ulluco, Maíz</t>
  </si>
  <si>
    <t>Secundaria</t>
  </si>
  <si>
    <t>Mujer</t>
  </si>
  <si>
    <t>Cada 15 días</t>
  </si>
  <si>
    <t>Entre 5 y 10 libras</t>
  </si>
  <si>
    <t>Papa Parda, Papa Amarilla</t>
  </si>
  <si>
    <t>Papa Fresca (sin lavar), Papa Fresca Lavada</t>
  </si>
  <si>
    <t>Entre $2.200 - $2.400</t>
  </si>
  <si>
    <t>Entre $1.400 - $1.600</t>
  </si>
  <si>
    <t>Entre $1.800 - $2.000</t>
  </si>
  <si>
    <t>Entre $1.000 - $1.200</t>
  </si>
  <si>
    <t>Galerías</t>
  </si>
  <si>
    <t>Redes sociales, Promoción en puntos de venta</t>
  </si>
  <si>
    <t>Papa Fresca (sin lavar)</t>
  </si>
  <si>
    <t>No compra papa congelada</t>
  </si>
  <si>
    <t>No compra papa frita</t>
  </si>
  <si>
    <t>$ 400</t>
  </si>
  <si>
    <t>No compra papa precocida</t>
  </si>
  <si>
    <t>No compra papa precocida saborizada</t>
  </si>
  <si>
    <t>Galerías, Tiendas de Barrio</t>
  </si>
  <si>
    <t>Plátano, Ulluco</t>
  </si>
  <si>
    <t>Más de 6 personas</t>
  </si>
  <si>
    <t>Ingeniera Agroindustrial</t>
  </si>
  <si>
    <t>Papa Parda, Papa Amarilla, Papa Colorada, Papa Guata</t>
  </si>
  <si>
    <t>Al Productor, Placitas Campesinas</t>
  </si>
  <si>
    <t>Redes sociales, Medios de comunicación (tv, radio), Promoción en puntos de venta</t>
  </si>
  <si>
    <t>Papa Congelada, Papa Fresca (sin lavar), Papa Precocida</t>
  </si>
  <si>
    <t>$ 6.500</t>
  </si>
  <si>
    <t>$ 4.100</t>
  </si>
  <si>
    <t>Yuca, Plátano</t>
  </si>
  <si>
    <t xml:space="preserve">Estudiante </t>
  </si>
  <si>
    <t>Entre 11 y 15 libras</t>
  </si>
  <si>
    <t>Papa Parda, Papa Amarilla, Papa Guata</t>
  </si>
  <si>
    <t>No compramos de este tipo de papa</t>
  </si>
  <si>
    <t>Al Productor, Placitas Campesinas, Galerías</t>
  </si>
  <si>
    <t>Entre $1.000 - $1200</t>
  </si>
  <si>
    <t>Yuca, Plátano, Maíz</t>
  </si>
  <si>
    <t>Maestra</t>
  </si>
  <si>
    <t>Papa Criolla, Papa Amarilla</t>
  </si>
  <si>
    <t>Supermercado, Placitas Campesinas, Tiendas de Barrio, Galerías</t>
  </si>
  <si>
    <t>Papa Fresca (sin lavar), Papa Fresca lavada</t>
  </si>
  <si>
    <t>$ 1400</t>
  </si>
  <si>
    <t>Galerías, Placitas Campesinas</t>
  </si>
  <si>
    <t>Plátano</t>
  </si>
  <si>
    <t>Técnico o tecnólogo</t>
  </si>
  <si>
    <t>Geotecnologo</t>
  </si>
  <si>
    <t>Entre 16 y 20 libras</t>
  </si>
  <si>
    <t>Papa Parda, Papa Criolla</t>
  </si>
  <si>
    <t>Al Productor, Tiendas de Barrio, Galerías</t>
  </si>
  <si>
    <t>Promoción en puntos de venta</t>
  </si>
  <si>
    <t>$ 100</t>
  </si>
  <si>
    <t>Tiendas de Barrio</t>
  </si>
  <si>
    <t>Derecho</t>
  </si>
  <si>
    <t>Más de 25 libras</t>
  </si>
  <si>
    <t>Papa Criolla, Papa Pastusa, Papa Amarilla, Papa Colorada</t>
  </si>
  <si>
    <t>Al Productor</t>
  </si>
  <si>
    <t>$200</t>
  </si>
  <si>
    <t>Mensualmente</t>
  </si>
  <si>
    <t>Papa Parda, Papa Pastusa, Papa Amarilla</t>
  </si>
  <si>
    <t>$ 3.500</t>
  </si>
  <si>
    <t>$ 7.000</t>
  </si>
  <si>
    <t>Placitas Campesinas</t>
  </si>
  <si>
    <t>Plátano, Maíz</t>
  </si>
  <si>
    <t>Papa Parda, Papa Criolla, Papa Amarilla</t>
  </si>
  <si>
    <t>Entre $2.600 - $2.800</t>
  </si>
  <si>
    <t>Al Productor, Placitas Campesinas, Compra a través de internet, Tiendas de Barrio</t>
  </si>
  <si>
    <t>Redes sociales</t>
  </si>
  <si>
    <t>Papa Parda, Papa Amarilla, Papa Colorada</t>
  </si>
  <si>
    <t>Papa Fresca (sin lavar), Papa Frita</t>
  </si>
  <si>
    <t>Medios de comunicación (tv, radio), Promoción en puntos de venta</t>
  </si>
  <si>
    <t>No compra papa lavada</t>
  </si>
  <si>
    <t xml:space="preserve">Estudiante de último semestre se fonoaudiología </t>
  </si>
  <si>
    <t>Papa Amarilla, Papa Guata</t>
  </si>
  <si>
    <t>Al Productor, Galerías</t>
  </si>
  <si>
    <t>De 500 a 800</t>
  </si>
  <si>
    <t>Maestría</t>
  </si>
  <si>
    <t>De 31 a 40 años</t>
  </si>
  <si>
    <t>Ingeniera de Sistemas</t>
  </si>
  <si>
    <t>Papa Parda, Papa Criolla, Papa Colorada</t>
  </si>
  <si>
    <t>$ 5.500</t>
  </si>
  <si>
    <t xml:space="preserve">Politóloga </t>
  </si>
  <si>
    <t>$ 7.100</t>
  </si>
  <si>
    <t>Papa Pastusa</t>
  </si>
  <si>
    <t>Medios de comunicación (tv, radio)</t>
  </si>
  <si>
    <t>Administrador de Empresas</t>
  </si>
  <si>
    <t>Entre $3.000 - $3.200</t>
  </si>
  <si>
    <t>Universitario</t>
  </si>
  <si>
    <t>Papa Fresca Lavada</t>
  </si>
  <si>
    <t>Promoción en puntos de venta, Tiendas especializadas</t>
  </si>
  <si>
    <t>Papa Pastusa, Papa Amarilla</t>
  </si>
  <si>
    <t>Al Productor, Placitas Campesinas, Tiendas de Barrio, Galerías</t>
  </si>
  <si>
    <t>Papa Fresca lavada</t>
  </si>
  <si>
    <t>Doctorado</t>
  </si>
  <si>
    <t>De 41 a 50 años</t>
  </si>
  <si>
    <t>Docente universitario</t>
  </si>
  <si>
    <t>Papa Parda, Papa Criolla, Papa Guata</t>
  </si>
  <si>
    <t>Plátano, Ulluco, Maíz, Habas</t>
  </si>
  <si>
    <t>Papa Parda, Papa Criolla, Papa Pastusa, Papa Amarilla</t>
  </si>
  <si>
    <t>Al Productor, Supermercado, Placitas Campesinas, Tiendas de Barrio, Galerías</t>
  </si>
  <si>
    <t>Galerías, Tiendas de Barrio, Supermercados</t>
  </si>
  <si>
    <t>Redes sociales, Medios de comunicación (tv, radio)</t>
  </si>
  <si>
    <t>Abogado</t>
  </si>
  <si>
    <t>Papa Parda, Papa Criolla, Papa Pastusa</t>
  </si>
  <si>
    <t>Papa Fresca (sin lavar), Papa Fresca Lavada, Papa Frita, Papa Congelada</t>
  </si>
  <si>
    <t>Papa Congelada, Papa Fresca (sin lavar), Papa Fresca lavada</t>
  </si>
  <si>
    <t>Galerías, Tiendas de Barrio, Placitas Campesinas, Supermercados</t>
  </si>
  <si>
    <t>$ 5.000</t>
  </si>
  <si>
    <t>$ 800</t>
  </si>
  <si>
    <t>Menor de 18 años</t>
  </si>
  <si>
    <t>Papa Criolla, Papa Pastusa, Papa Amarilla</t>
  </si>
  <si>
    <t>$ 6.700</t>
  </si>
  <si>
    <t>Yuca, Plátano, Ulluco, Maíz, Habas</t>
  </si>
  <si>
    <t>Independiente</t>
  </si>
  <si>
    <t>Yuca</t>
  </si>
  <si>
    <t>Al Productor, Placitas Campesinas, Tiendas de Barrio</t>
  </si>
  <si>
    <t>Secretaria</t>
  </si>
  <si>
    <t>ing agroindustrial</t>
  </si>
  <si>
    <t>Papa Parda, Papa Colorada, Papa Guata</t>
  </si>
  <si>
    <t>Papa Parda</t>
  </si>
  <si>
    <t>Papa Congelada</t>
  </si>
  <si>
    <t>Galerías, Tiendas de Barrio, Placitas Campesinas, Directamente al Productor</t>
  </si>
  <si>
    <t>Contratista</t>
  </si>
  <si>
    <t>$ 1200</t>
  </si>
  <si>
    <t>estudiante</t>
  </si>
  <si>
    <t>Papa Parda, Papa Pastusa</t>
  </si>
  <si>
    <t>Más de 50 años</t>
  </si>
  <si>
    <t>Contador Público</t>
  </si>
  <si>
    <t>Papa Parda, Papa Criolla, Papa Pastusa, Papa Amarilla, Papa Guata</t>
  </si>
  <si>
    <t>Al Productor, Supermercado, Placitas Campesinas</t>
  </si>
  <si>
    <t>Placitas Campesinas, Supermercados</t>
  </si>
  <si>
    <t>Papa Parda, Papa Criolla, Papa Pastusa, Papa Colorada, Papa Guata</t>
  </si>
  <si>
    <t>Placitas Campesinas, Tiendas de Barrio, Galerías</t>
  </si>
  <si>
    <t>$ 3.900</t>
  </si>
  <si>
    <t>Galerías, Tiendas de Barrio, Placitas Campesinas</t>
  </si>
  <si>
    <t>Abogada</t>
  </si>
  <si>
    <t>Papa Parda, Papa Criolla, Papa Pastusa, Papa Amarilla, Papa Colorada</t>
  </si>
  <si>
    <t>Galerías, Tiendas de Barrio, Placitas Campesinas, Supermercados, Mercados Móviles</t>
  </si>
  <si>
    <t>Papa Criolla, Papa Pastusa, Papa Yema de huevo</t>
  </si>
  <si>
    <t>Tiendas de Barrio, Placitas Campesinas</t>
  </si>
  <si>
    <t>Auxiliar De Enfermeria</t>
  </si>
  <si>
    <t>Papa Amarilla, Papa Colorada, Papa Guata</t>
  </si>
  <si>
    <t>Supermercados</t>
  </si>
  <si>
    <t>Licenciado en Educación Física</t>
  </si>
  <si>
    <t>Al Productor, Compra a través de internet, Tiendas de Barrio</t>
  </si>
  <si>
    <t>Redes sociales, Tiendas especializadas</t>
  </si>
  <si>
    <t>Papa Congelada, Papa Fresca (sin lavar), Papa Frita</t>
  </si>
  <si>
    <t xml:space="preserve">Profesora </t>
  </si>
  <si>
    <t>Papa Parda, Papa Guata</t>
  </si>
  <si>
    <t>Papa Fresca lavada, Papa Precocida</t>
  </si>
  <si>
    <t>Más de $3.400</t>
  </si>
  <si>
    <t>$ 7.300</t>
  </si>
  <si>
    <t>Papa Criolla, Papa Amarilla, Papa Guata, Papa Yema de huevo</t>
  </si>
  <si>
    <t>Papa Parda, Papa Colorada, Papa Yema de huevo</t>
  </si>
  <si>
    <t>Papa Fresca (sin lavar), Papa Precocida</t>
  </si>
  <si>
    <t>Al Productor, Tiendas de Barrio</t>
  </si>
  <si>
    <t>$ 3.700</t>
  </si>
  <si>
    <t>Directamente al Productor</t>
  </si>
  <si>
    <t>Maíz</t>
  </si>
  <si>
    <t>Placitas Campesinas, Galerías</t>
  </si>
  <si>
    <t>No compra papa fresca</t>
  </si>
  <si>
    <t>Asistente Contable</t>
  </si>
  <si>
    <t>Al Productor, Placitas Campesinas, Compra a través de internet, Tiendas de Barrio, Galerías</t>
  </si>
  <si>
    <t>$4.000</t>
  </si>
  <si>
    <t>Galerías, Tiendas de Barrio, Mercados Móviles</t>
  </si>
  <si>
    <t>Estudiante universitaria</t>
  </si>
  <si>
    <t>Papa Parda, Papa Criolla, Papa Amarilla, Papa Colorada, Papa Guata</t>
  </si>
  <si>
    <t>Papa Fresca (sin lavar), Papa Fresca Lavada, Papa Frita, Papa Congelada, Papa Pelada</t>
  </si>
  <si>
    <t>Estudiante de licenciatura en matemáticas</t>
  </si>
  <si>
    <t xml:space="preserve">Docentes </t>
  </si>
  <si>
    <t>Tiendas de Barrio, Galerías</t>
  </si>
  <si>
    <t>Yuca, Plátano, Ulluco</t>
  </si>
  <si>
    <t>Educador</t>
  </si>
  <si>
    <t>Papa Criolla, Papa Amarilla, Papa Guata</t>
  </si>
  <si>
    <t>Papa Parda, Papa Pastusa, Papa Amarilla, Papa Colorada, Papa Guata</t>
  </si>
  <si>
    <t>Galerías, Tiendas de Barrio, Placitas Campesinas, Mercados Móviles</t>
  </si>
  <si>
    <t>Estudiante universitario</t>
  </si>
  <si>
    <t>Papa Amarilla, Papa Guata, Papa Yema de huevo</t>
  </si>
  <si>
    <t>Tiendas especializadas</t>
  </si>
  <si>
    <t>$800</t>
  </si>
  <si>
    <t>Habas</t>
  </si>
  <si>
    <t>Supermercado, Placitas Campesinas, Galerías</t>
  </si>
  <si>
    <t>Galerías, Placitas Campesinas, Supermercados</t>
  </si>
  <si>
    <t>Diseño gráfico publicidad</t>
  </si>
  <si>
    <t>Papa Parda, Papa Criolla, Papa Amarilla, Papa Yema de huevo</t>
  </si>
  <si>
    <t>Papa Criolla, Papa Pastusa, Papa Amarilla, Papa Guata</t>
  </si>
  <si>
    <t>Yuca, Ulluco</t>
  </si>
  <si>
    <t>Galerías, Supermercados</t>
  </si>
  <si>
    <t>Papa Parda, Papa Pastusa, Papa Amarilla, Papa Colorada</t>
  </si>
  <si>
    <t>Más de $ 1600</t>
  </si>
  <si>
    <t>Galerías, Placitas Campesinas, Mercados Móviles</t>
  </si>
  <si>
    <t>Yuca, Plátano, Maíz, Habas</t>
  </si>
  <si>
    <t>Ninguno</t>
  </si>
  <si>
    <t>Ni idea</t>
  </si>
  <si>
    <t>No sé</t>
  </si>
  <si>
    <t>No sé!</t>
  </si>
  <si>
    <t>Supermercado</t>
  </si>
  <si>
    <t>Papa Fresca (sin lavar), Papa Frita, Papa Fresca lavada</t>
  </si>
  <si>
    <t xml:space="preserve">Soy estudiante  de lic.básica primaria </t>
  </si>
  <si>
    <t>Papa Parda, Papa Pastusa, Papa Amarilla, Papa Guata</t>
  </si>
  <si>
    <t>ingenieria agropecuaria</t>
  </si>
  <si>
    <t>Papa Parda, Papa Colorada</t>
  </si>
  <si>
    <t>programador/estudiante</t>
  </si>
  <si>
    <t>Papa Fresca (sin lavar), Papa Congelada</t>
  </si>
  <si>
    <t>Papa Colorada, Papa Guata</t>
  </si>
  <si>
    <t>Docente</t>
  </si>
  <si>
    <t>Ulluco</t>
  </si>
  <si>
    <t>Politólogo</t>
  </si>
  <si>
    <t>Redes sociales, Mercados campesinos e indígena</t>
  </si>
  <si>
    <t>Ingeniero de Sistemas Informaticos</t>
  </si>
  <si>
    <t>Galerías, Directamente al Productor</t>
  </si>
  <si>
    <t>Estudiante en Curso Universitario</t>
  </si>
  <si>
    <t xml:space="preserve">Profesor </t>
  </si>
  <si>
    <t>Papa Parda, Papa Criolla, Papa Amarilla, Papa Colorada</t>
  </si>
  <si>
    <t>Yuca, Plátano, Ulluco, Habas</t>
  </si>
  <si>
    <t xml:space="preserve">Helicóptero apache de combate </t>
  </si>
  <si>
    <t xml:space="preserve">Carpintero, dueño de local de motos </t>
  </si>
  <si>
    <t>Papa Fresca (sin lavar), Papa Fresca Lavada, Papa Frita, Papa Congelada, Papa Precocida</t>
  </si>
  <si>
    <t>Por ahora no compramos papa</t>
  </si>
  <si>
    <t>Papa Congelada, Papa Fresca (sin lavar), Papa Frita, Papa Fresca lavada, Papa Precocida</t>
  </si>
  <si>
    <t>Ninguno de esos precios</t>
  </si>
  <si>
    <t>Técnico Administrativo</t>
  </si>
  <si>
    <t>Al Productor, Supermercado, Tiendas de Barrio, Galerías</t>
  </si>
  <si>
    <t>Papa Parda, Papa Criolla, Papa Amarilla, Papa Colorada, Papa Yema de huevo</t>
  </si>
  <si>
    <t>$ 6.900</t>
  </si>
  <si>
    <t>Profesor universitario</t>
  </si>
  <si>
    <t xml:space="preserve">Estudiante de derecho </t>
  </si>
  <si>
    <t>Papa Fresca (sin lavar), Papa Congelada, Papa Precocida</t>
  </si>
  <si>
    <t>Papa Congelada, Papa Fresca (sin lavar)</t>
  </si>
  <si>
    <t>La compraba 10lb x 2000</t>
  </si>
  <si>
    <t xml:space="preserve">psicología </t>
  </si>
  <si>
    <t xml:space="preserve">Docente Universitario </t>
  </si>
  <si>
    <t>Papa Fresca Lavada, Papa Congelada</t>
  </si>
  <si>
    <t>Papa Parda, Papa Criolla, Papa Amarilla, Papa Colorada, Papa Guata, Papa Yema de huevo</t>
  </si>
  <si>
    <t>Comerciante</t>
  </si>
  <si>
    <t>Al Productor, Supermercado, Placitas Campesinas, Galerías</t>
  </si>
  <si>
    <t>Más de $ 3.400</t>
  </si>
  <si>
    <t>Ama de casa y egresada unicauca</t>
  </si>
  <si>
    <t>Placitas Campesinas, Tiendas de Barrio</t>
  </si>
  <si>
    <t>No binario</t>
  </si>
  <si>
    <t>Al Productor, Supermercado, Placitas Campesinas, Tiendas de Barrio</t>
  </si>
  <si>
    <t>Redes sociales, Promoción en puntos de venta, Tiendas especializadas</t>
  </si>
  <si>
    <t xml:space="preserve">Médica </t>
  </si>
  <si>
    <t>PROFESORA</t>
  </si>
  <si>
    <t>Cada 2 meses</t>
  </si>
  <si>
    <t>Papa Fresca (sin lavar), Papa Fresca Lavada, Papa Frita</t>
  </si>
  <si>
    <t>no lo sé (consumo menos de dos libras al mes y no me he fijado)</t>
  </si>
  <si>
    <t>es difícil conseguirla</t>
  </si>
  <si>
    <t>no lo sé, es difícil conseguirla</t>
  </si>
  <si>
    <t>no la conozco</t>
  </si>
  <si>
    <t>Al Productor, Placitas Campesinas, Compra a través de internet, mercados campesinos con día fijo de la semana, cerca a mi casa</t>
  </si>
  <si>
    <t>No lo sé, el precio justo para el productor</t>
  </si>
  <si>
    <t>Administrador de empresas. Esp en Mercadeo</t>
  </si>
  <si>
    <t>Papa Parda, Papa Criolla, Papa Pastusa, Papa Amarilla, Papa Colorada, Papa Guata</t>
  </si>
  <si>
    <t>Medios de comunicación (tv, radio), Promoción en puntos de venta, Tiendas especializadas</t>
  </si>
  <si>
    <t>Galerías, Tiendas de Barrio, Placitas Campesinas, Supermercados, Directamente al Productor</t>
  </si>
  <si>
    <t xml:space="preserve">Contadora Pública y Abogada. </t>
  </si>
  <si>
    <t>Ingeniero</t>
  </si>
  <si>
    <t>Papa Fresca Lavada, Papa Precocida, Papa Cortada en trozos</t>
  </si>
  <si>
    <t>Ni la menor idea</t>
  </si>
  <si>
    <t>No lo se</t>
  </si>
  <si>
    <t>Tiendas de Barrio, Placitas Campesinas, Supermercados</t>
  </si>
  <si>
    <t xml:space="preserve">ESTUDIANTE </t>
  </si>
  <si>
    <t>Cada trimestre o más</t>
  </si>
  <si>
    <t>Plátano, Maíz, Habas</t>
  </si>
  <si>
    <t xml:space="preserve">Músico </t>
  </si>
  <si>
    <t>Plátano, Ulluco, Maíz</t>
  </si>
  <si>
    <t>Servidor Público</t>
  </si>
  <si>
    <t>Papa Parda, Papa Yema de huevo</t>
  </si>
  <si>
    <t>Estudiante turismo</t>
  </si>
  <si>
    <t>Papa Fresca (sin lavar), Papa Frita, Papa Pelada</t>
  </si>
  <si>
    <t>Médico</t>
  </si>
  <si>
    <t>Papa Fresca (sin lavar), Papa Fresca Lavada, Papa Congelada</t>
  </si>
  <si>
    <t>Supermercado, Galerías</t>
  </si>
  <si>
    <t>Diseñadora Gráfica</t>
  </si>
  <si>
    <t>Papa Pastusa, Papa Amarilla, Papa Colorada, Papa Guata</t>
  </si>
  <si>
    <t>Al Productor, Supermercado, Placitas Campesinas, Compra a través de internet</t>
  </si>
  <si>
    <t>Placitas Campesinas, Supermercados, Mercados Móviles</t>
  </si>
  <si>
    <t>Papa Fresca (sin lavar), Papa Congelada, Papa Precocida, Papa Cortada en trozos</t>
  </si>
  <si>
    <t xml:space="preserve">Papa Fresca (sin lavar), Papa congelada y cortada a la francesa </t>
  </si>
  <si>
    <t>Galerías, Directamente al Productor, Mercados Móviles</t>
  </si>
  <si>
    <t xml:space="preserve">Arracacha lo demás está caro </t>
  </si>
  <si>
    <t>Galerías, Placitas Campesinas, Directamente al Productor</t>
  </si>
  <si>
    <t xml:space="preserve">Yuca, Plátano, Arracacha </t>
  </si>
  <si>
    <t>Profesora universitaria</t>
  </si>
  <si>
    <t>Al Productor, Placitas Campesinas, Compra a través de internet</t>
  </si>
  <si>
    <t>Papa Parda, Papa Criolla, Papa Colorada, Papa Guata</t>
  </si>
  <si>
    <t>Papa Fresca (sin lavar), Papa Fresca lavada, Papa Saborizada</t>
  </si>
  <si>
    <t xml:space="preserve">Administradora de empresas </t>
  </si>
  <si>
    <t>Papa Fresca (sin lavar), Papa Frita, Papa Congelada</t>
  </si>
  <si>
    <t xml:space="preserve">Delineante de Arquitectura e Ingeniería </t>
  </si>
  <si>
    <t xml:space="preserve">Papa guata </t>
  </si>
  <si>
    <t>Papa Parda, Papa Criolla, Papa Pastusa, Papa Amarilla, Papa Colorada, Papa Yema de huevo</t>
  </si>
  <si>
    <t>Fonoaudióloga</t>
  </si>
  <si>
    <t>Profesor</t>
  </si>
  <si>
    <t>ESTUDIANTE</t>
  </si>
  <si>
    <t>Galerías, Mercados Móviles</t>
  </si>
  <si>
    <t>Asistente juridica</t>
  </si>
  <si>
    <t>arroz</t>
  </si>
  <si>
    <t>Nada me remplaza la papa (aunque compro casi todo lo de la lista)</t>
  </si>
  <si>
    <t>Aux. administrativo</t>
  </si>
  <si>
    <t>Compra a través de internet, Galerías</t>
  </si>
  <si>
    <t>no más por cuanto ya esta excesivamente cara</t>
  </si>
  <si>
    <t>Regente de Farmacia</t>
  </si>
  <si>
    <t>Antropóloga</t>
  </si>
  <si>
    <t>Supermercados, Mercados Móviles</t>
  </si>
  <si>
    <t>Papa Parda, Papa Criolla, Papa Yema de huevo</t>
  </si>
  <si>
    <t>Papa Criolla, Papa Amarilla, Capiro</t>
  </si>
  <si>
    <t>Tiendas de Barrio, Supermercados</t>
  </si>
  <si>
    <t>Galerías, Tiendas de Barrio, Directamente al Productor</t>
  </si>
  <si>
    <t>Ingeniero electrónico</t>
  </si>
  <si>
    <t>Papa Criolla, Papa Guata</t>
  </si>
  <si>
    <t>Supermercado, Placitas Campesinas</t>
  </si>
  <si>
    <t>Papa Congelada, Papa Fresca lavada</t>
  </si>
  <si>
    <t>En general consumimos poca papa. Cuando la necesitamos para alguna receta la compramos sin mirar mucho el precio.</t>
  </si>
  <si>
    <t>Papa Amarilla, Papa Colorada</t>
  </si>
  <si>
    <t>Comunicadora social</t>
  </si>
  <si>
    <t>Administrador de empresas</t>
  </si>
  <si>
    <t>Al Productor, Compra a través de internet, Galerías</t>
  </si>
  <si>
    <t>Maíz, Habas</t>
  </si>
  <si>
    <t>Plátano, Ulluco, Habas</t>
  </si>
  <si>
    <t>Enfermera Auxiliar</t>
  </si>
  <si>
    <t>Papa Parda, Papa Amarilla, Papa Yema de huevo</t>
  </si>
  <si>
    <t>Ingeniero Agroindustrial</t>
  </si>
  <si>
    <t>Papa Parda, Papa Criolla, Papa Amarilla, Papa Guata</t>
  </si>
  <si>
    <t>Estudiante fisioterapia</t>
  </si>
  <si>
    <t>Bacterióloga Docente</t>
  </si>
  <si>
    <t>Papa Guata</t>
  </si>
  <si>
    <t>Papa Frita</t>
  </si>
  <si>
    <t>Yuca, Plátano, Habas</t>
  </si>
  <si>
    <t>Papa Fresca (sin lavar), Papa Fresca Lavada, Papa Frita, Papa Precocida</t>
  </si>
  <si>
    <t>Turismo-Cocinera</t>
  </si>
  <si>
    <t>Administradora</t>
  </si>
  <si>
    <t>Papa Pastusa, Papa Guata</t>
  </si>
  <si>
    <t>No veo el precio usualmente</t>
  </si>
  <si>
    <t>Supermercado, Placitas Campesinas, Tiendas de Barrio</t>
  </si>
  <si>
    <t>Estudiante de Ciencia Política</t>
  </si>
  <si>
    <t>Papa Fresca (sin lavar), Papa Fresca Lavada, Papa Frita, Papa Congelada, Papa Precocida, Papa Cortada en trozos, Papa Pelada</t>
  </si>
  <si>
    <t xml:space="preserve">Ingeniera agropecuaria </t>
  </si>
  <si>
    <t>Papa Fresca (sin lavar), Papa Fresca Lavada, Papa Precocida</t>
  </si>
  <si>
    <t>Bióloga, investigación y docencia universitaria</t>
  </si>
  <si>
    <t>Más de $ 7.500</t>
  </si>
  <si>
    <t>Placitas Campesinas, Supermercados, Directamente al Productor</t>
  </si>
  <si>
    <t>Administradora de Empresas</t>
  </si>
  <si>
    <t>Papa Fresca (sin lavar), Papa Congelada, Papa Cortada en trozos</t>
  </si>
  <si>
    <t>Empleado y Estudiante</t>
  </si>
  <si>
    <t>Papa Parda, Papa Amarilla, Papa Guata, Papa Yema de huevo</t>
  </si>
  <si>
    <t xml:space="preserve">Enfermera </t>
  </si>
  <si>
    <t xml:space="preserve"> Estudiante universitario</t>
  </si>
  <si>
    <t>Tiendas de Barrio, Placitas Campesinas, Directamente al Productor</t>
  </si>
  <si>
    <t>Química</t>
  </si>
  <si>
    <t>Ulluco, Maíz</t>
  </si>
  <si>
    <t xml:space="preserve">independiente </t>
  </si>
  <si>
    <t>Auxiliar de enfermería</t>
  </si>
  <si>
    <t>Papa Congelada, Papa Fresca lavada, Papa Saborizada</t>
  </si>
  <si>
    <t>Papa Fresca Lavada, Papa Frita</t>
  </si>
  <si>
    <t>No compran papa</t>
  </si>
  <si>
    <t>Yuca, Plátano, Batata</t>
  </si>
  <si>
    <t>Medios de comunicación (tv, radio), Tiendas especializadas</t>
  </si>
  <si>
    <t>Comunicador</t>
  </si>
  <si>
    <t>Papa Parda, Papa Criolla, Papa Pastusa, Papa Guata</t>
  </si>
  <si>
    <t>Papa Fresca Lavada, Papa Frita, Papa Congelada</t>
  </si>
  <si>
    <t>Placitas Campesinas, Compra a través de internet, Tiendas de Barrio</t>
  </si>
  <si>
    <t>Papa Congelada, Papa Frita</t>
  </si>
  <si>
    <t>Al Productor, Compra a través de internet, Tiendas de Barrio, Galerías</t>
  </si>
  <si>
    <t>Papa Congelada, Papa Precocida</t>
  </si>
  <si>
    <t>Ingeniero Civil</t>
  </si>
  <si>
    <t>Papa Parda, Papa Pastusa, Papa Guata</t>
  </si>
  <si>
    <t>Papa Criolla, Papa Colorada, Papa Guata</t>
  </si>
  <si>
    <t>Contadora Pública</t>
  </si>
  <si>
    <t>Papa Criolla, Papa Colorada</t>
  </si>
  <si>
    <t>Biólogo</t>
  </si>
  <si>
    <t xml:space="preserve">No estaría dispuesto a pagar mas del doble del precio de la papa normal por una congelada  </t>
  </si>
  <si>
    <t>estudiate en proceso programade quimica</t>
  </si>
  <si>
    <t>Papa Parda, Papa Amarilla, Papa Colorada, Papa Guata, Papa Yema de huevo</t>
  </si>
  <si>
    <t>Estudiante de universidad</t>
  </si>
  <si>
    <t>Investigadora Criminalista - Empleada</t>
  </si>
  <si>
    <t>$1700</t>
  </si>
  <si>
    <t>PROFESOR IDIOMAS</t>
  </si>
  <si>
    <t>Papa Congelada, Papa Fresca lavada, Papa Precocida</t>
  </si>
  <si>
    <t>No se el precio, no me encargo de hacer las compras del hogar</t>
  </si>
  <si>
    <t>Al Productor, Supermercado</t>
  </si>
  <si>
    <t>Contratista de entidad pública</t>
  </si>
  <si>
    <t>Papa Colorada, Papa Guata, Papa Yema de huevo</t>
  </si>
  <si>
    <t>mercados ambulantes en parques de los barrios y pueden hacer entrega de productos movilizándose por las cuadras para llevar los productos hasta las casas de ciudadanos</t>
  </si>
  <si>
    <t>Más de $ 4.500</t>
  </si>
  <si>
    <t>Placitas Campesinas, Directamente al Productor</t>
  </si>
  <si>
    <t>Plátano, Plátano maduro</t>
  </si>
  <si>
    <t>Administración de Empresas</t>
  </si>
  <si>
    <t>DOCENTE</t>
  </si>
  <si>
    <t>NO SE PUEDE REEMPLAZAR LA PAPA POR LOS PRODUCTOS QUE COLOCAN, CADA UNO TIENE UN USO DIFERENTE Y UN SABOR DIFERENTE</t>
  </si>
  <si>
    <t>Enfermería</t>
  </si>
  <si>
    <t>No se</t>
  </si>
  <si>
    <t xml:space="preserve">Ingeniero agropecuario </t>
  </si>
  <si>
    <t>fonoaudióloga</t>
  </si>
  <si>
    <t>Papa Amarilla, Papa Colorada, Papa Guata, Papa Yema de huevo</t>
  </si>
  <si>
    <t>ADMINISTRADORA DE EMPRESAS</t>
  </si>
  <si>
    <t xml:space="preserve">Licenciada </t>
  </si>
  <si>
    <t>ESTUDIANTE UNIVERSITARIO</t>
  </si>
  <si>
    <t xml:space="preserve">Representante de empresa </t>
  </si>
  <si>
    <t>Asistente</t>
  </si>
  <si>
    <t>Papa Fresca Lavada, Papa Precocida</t>
  </si>
  <si>
    <t xml:space="preserve">Licenciada en Educación Básica con énfasis en Ciencias Naturales y Educación Ambiental </t>
  </si>
  <si>
    <t>Psicóloga</t>
  </si>
  <si>
    <t>Al Productor, Supermercado, Tiendas de Barrio</t>
  </si>
  <si>
    <t>Tiendas de Barrio, Supermercados, Directamente al Productor</t>
  </si>
  <si>
    <t>Docente universitaria</t>
  </si>
  <si>
    <t>Papa Fresca lavada, papa lista para freir (papas a la frances)</t>
  </si>
  <si>
    <t>Medico</t>
  </si>
  <si>
    <t>Papa Parda, Papa Pastusa, Papa Amarilla, Papa Guata, Papa Yema de huevo</t>
  </si>
  <si>
    <t>Yuca, Maíz</t>
  </si>
  <si>
    <t xml:space="preserve">estudiante </t>
  </si>
  <si>
    <t xml:space="preserve">Administrador de Empresas </t>
  </si>
  <si>
    <t>auxiliar administrativo</t>
  </si>
  <si>
    <t>Al Productor, Supermercado, Galerías</t>
  </si>
  <si>
    <t>Yuca, Maíz, Habas</t>
  </si>
  <si>
    <t>EMPLEADO</t>
  </si>
  <si>
    <t>Economista</t>
  </si>
  <si>
    <t>abogada</t>
  </si>
  <si>
    <t>Papa Parda, Papa Criolla, Papa Colorada, Papa Yema de huevo</t>
  </si>
  <si>
    <t>Estudiante de Administración de empresas</t>
  </si>
  <si>
    <t>Papa Criolla, Papa Pastusa, Papa Guata</t>
  </si>
  <si>
    <t xml:space="preserve">Docente universitario </t>
  </si>
  <si>
    <t>Papa Parda, Papa Colorada, Papa Guata, Papa Yema de huevo</t>
  </si>
  <si>
    <t>Papa Fresca (sin lavar), Papa Fresca lavada, Papa Precocida</t>
  </si>
  <si>
    <t>Papa Fresca (sin lavar), Papa Saborizada</t>
  </si>
  <si>
    <t>Historiador</t>
  </si>
  <si>
    <t>Papa Criolla, Papa Pastusa</t>
  </si>
  <si>
    <t>Papa Fresca (sin lavar), Papa Frita, Papa Fresca lavada, Papa Precocida</t>
  </si>
  <si>
    <t>Papa Criolla</t>
  </si>
  <si>
    <t>Papa Fresca (sin lavar), Papa Cortada en trozos</t>
  </si>
  <si>
    <t xml:space="preserve">Docente </t>
  </si>
  <si>
    <t>Coordinadora de proyecto</t>
  </si>
  <si>
    <t>Quimico</t>
  </si>
  <si>
    <t>Administradora de empresas en formación</t>
  </si>
  <si>
    <t>Placitas Campesinas, Compra a través de internet</t>
  </si>
  <si>
    <t>no me parece que se deba incentivar este tipo de prácticas</t>
  </si>
  <si>
    <t>Papa Parda, Papa Criolla, Papa Pastusa, Papa Amarilla, Papa Guata, Papa Yema de huevo</t>
  </si>
  <si>
    <t>No compro</t>
  </si>
  <si>
    <t>Papa Congelada, Papa Fresca (sin lavar), Papa Fresca lavada, Papa Precocida</t>
  </si>
  <si>
    <t>Ama casa y estudiante</t>
  </si>
  <si>
    <t>Papa Parda, Papa Criolla, Papa Pastusa, Papa Amarilla, Papa Colorada, Papa Guata, Papa Yema de huevo, Malvaseña</t>
  </si>
  <si>
    <t xml:space="preserve">Redes sociales, Medios de comunicación (tv, radio), Promoción en puntos de venta, Tiendas especializadas, Perifoneo </t>
  </si>
  <si>
    <t>Al precio que estaba $400-$600</t>
  </si>
  <si>
    <t>Se cosecha</t>
  </si>
  <si>
    <t>Papa Fresca (sin lavar), Papa Frita, Papa Congelada, Papa Precocida</t>
  </si>
  <si>
    <t>Profesional Universitario</t>
  </si>
  <si>
    <t>Papa Congelada, Papa Frita, Papa Fresca lavada</t>
  </si>
  <si>
    <t>No recuerdo</t>
  </si>
  <si>
    <t>no sé</t>
  </si>
  <si>
    <t>Menos del valor ofertado</t>
  </si>
  <si>
    <t xml:space="preserve">no sé. </t>
  </si>
  <si>
    <t xml:space="preserve">No sé </t>
  </si>
  <si>
    <t>Estudiante pregrado</t>
  </si>
  <si>
    <t>Al Productor, Placitas Campesinas, Compra a través de internet, Galerías</t>
  </si>
  <si>
    <t>Redes sociales, Medios de comunicación (tv, radio), Tiendas especializadas</t>
  </si>
  <si>
    <t>Papa Congelada, Papa Fresca (sin lavar), Papa Fresca lavada, Papa Saborizada</t>
  </si>
  <si>
    <t xml:space="preserve">Estudiante universitario </t>
  </si>
  <si>
    <t xml:space="preserve">Estudiante de Enfermería </t>
  </si>
  <si>
    <t>comerciante</t>
  </si>
  <si>
    <t xml:space="preserve">chef </t>
  </si>
  <si>
    <t>Contador</t>
  </si>
  <si>
    <t>Papa Parda, Papa Pastusa, Papa Colorada</t>
  </si>
  <si>
    <t>Estuadiante y agricultora</t>
  </si>
  <si>
    <t>Papa Amarilla</t>
  </si>
  <si>
    <t>Tecnologa Gestion Documental</t>
  </si>
  <si>
    <t>Supermercado, Tiendas de Barrio, Galerías</t>
  </si>
  <si>
    <t xml:space="preserve">Topografia </t>
  </si>
  <si>
    <t>Papa Criolla, Papa Amarilla, Papa Colorada, Papa Yema de huevo</t>
  </si>
  <si>
    <t>Licenciada en Literatura</t>
  </si>
  <si>
    <t>Papa Guata, Papa Yema de huevo</t>
  </si>
  <si>
    <t>docente universitaria</t>
  </si>
  <si>
    <t>Papa Criolla, Papa Pastusa, Papa Colorada, Papa Guata</t>
  </si>
  <si>
    <t>no recuerdo</t>
  </si>
  <si>
    <t>Funcionaria pública</t>
  </si>
  <si>
    <t>Yuca, Plátano, Ulluco, Maíz, Verduras y legumbres</t>
  </si>
  <si>
    <t>Lic. Comercio y Contaduría</t>
  </si>
  <si>
    <t>Papa Criolla, Papa Amarilla, Capira</t>
  </si>
  <si>
    <t>Ingeniera ambiental</t>
  </si>
  <si>
    <t>Profesora</t>
  </si>
  <si>
    <t>Empleado</t>
  </si>
  <si>
    <t>Al Productor, Compra a través de internet, A traves de internet pero con facilidad de pagar</t>
  </si>
  <si>
    <t>Redes sociales, Llevarla a los.mercados moviles y galerias con precios de productor consumidor</t>
  </si>
  <si>
    <t>Considero que el precio varia segun el precio de la papa sin lavar</t>
  </si>
  <si>
    <t>Estudiante fonoaudiólogia</t>
  </si>
  <si>
    <t>Nosé</t>
  </si>
  <si>
    <t>Papa Fresca Lavada, Papa Frita, Papa Congelada, Papa Pelada</t>
  </si>
  <si>
    <t>contratista</t>
  </si>
  <si>
    <t>administrador de empresas</t>
  </si>
  <si>
    <t>No compro papa</t>
  </si>
  <si>
    <t>Yuca, Ulluco, Maíz</t>
  </si>
  <si>
    <t>biologa</t>
  </si>
  <si>
    <t xml:space="preserve">Ingeniera Ambiental </t>
  </si>
  <si>
    <t xml:space="preserve">universitario </t>
  </si>
  <si>
    <t>Papa Fresca (sin lavar), Papa Fresca Lavada, Papa Congelada, Papa Pelada</t>
  </si>
  <si>
    <t>Papa Criolla, Papa Amarilla, Papa Colorada, Papa Guata, Papa Yema de huevo</t>
  </si>
  <si>
    <t>Yuca, Plátano, Ulluco, Maíz, Habas, arracacha</t>
  </si>
  <si>
    <t>No tiene comparación</t>
  </si>
  <si>
    <t xml:space="preserve">Actualmente, estudiante administración de empresas </t>
  </si>
  <si>
    <t>Placitas Campesinas, Mercados Móviles</t>
  </si>
  <si>
    <t xml:space="preserve">Precocida y parda </t>
  </si>
  <si>
    <t>Papa Precocida</t>
  </si>
  <si>
    <t>Papa Amarilla, Papa Yema de huevo</t>
  </si>
  <si>
    <t>AUXILIAR ADMINISTRATIVO DE FARMACIA</t>
  </si>
  <si>
    <t>ES LA MISMA PAPA AMARILLA</t>
  </si>
  <si>
    <t>Compra a través de internet</t>
  </si>
  <si>
    <t>Galerías, Supermercados, Directamente al Productor, Mercados Móviles</t>
  </si>
  <si>
    <t>Papa Fresca Lavada, Papa Congelada, Papa Cortada en trozos</t>
  </si>
  <si>
    <t>CONTADOR</t>
  </si>
  <si>
    <t>Papa Frita, Papa Fresca lavada</t>
  </si>
  <si>
    <t>Empleada</t>
  </si>
  <si>
    <t>Profesional en Turismo</t>
  </si>
  <si>
    <t>Papa Frita, Papa Precocida, Papa Cortada en trozos</t>
  </si>
  <si>
    <t>herramientero</t>
  </si>
  <si>
    <t>Empleado publico</t>
  </si>
  <si>
    <t>Papa Parda, Papa Criolla, Papa Colorada, Papa Guata, Papa Yema de huevo</t>
  </si>
  <si>
    <t xml:space="preserve">Estudiante último semestre ingeniería agropecuaria </t>
  </si>
  <si>
    <t xml:space="preserve">Yuca, Plátano, Ulluco, Maíz, Arracacha </t>
  </si>
  <si>
    <t>Al Productor, Compra a través de internet</t>
  </si>
  <si>
    <t>Papa Fresca (sin lavar), Papa Fresca lavada, Papa Precocida, Papa Saborizada</t>
  </si>
  <si>
    <t>$4500 - $ 5000</t>
  </si>
  <si>
    <t>$4500</t>
  </si>
  <si>
    <t>ingeniero de procesos</t>
  </si>
  <si>
    <t>Arquitecto</t>
  </si>
  <si>
    <t>odontologo</t>
  </si>
  <si>
    <t>Niguno</t>
  </si>
  <si>
    <t>Papa Congelada, Papa Frita, Papa Precocida</t>
  </si>
  <si>
    <t>Agricultor</t>
  </si>
  <si>
    <t xml:space="preserve">Estudiante universitario. </t>
  </si>
  <si>
    <t>Papa Criolla, Papa Pastusa, Papa Amarilla, Papa Colorada, Papa Guata</t>
  </si>
  <si>
    <t xml:space="preserve">Universitario </t>
  </si>
  <si>
    <t>operario calificado</t>
  </si>
  <si>
    <t>estudiante independiente</t>
  </si>
  <si>
    <t>no me fijo en el tipo de papa</t>
  </si>
  <si>
    <t>Papa Fresca (sin lavar), Papa Frita, Papa Precocida</t>
  </si>
  <si>
    <t>Bióloga</t>
  </si>
  <si>
    <t xml:space="preserve">Ingeniera Química </t>
  </si>
  <si>
    <t>Papa Fresca Lavada, Papa Frita, Papa Precocida</t>
  </si>
  <si>
    <t>$ 4.300</t>
  </si>
  <si>
    <t>Comunicadora Social</t>
  </si>
  <si>
    <t>Papa Pastusa, Papa Colorada</t>
  </si>
  <si>
    <t>Papa Frita, Papa Cortada en trozos</t>
  </si>
  <si>
    <t>Tecnologo telecomunicaciones</t>
  </si>
  <si>
    <t>Redes sociales, Colocar una carpa en las entradas de barrios con producto a buen precio</t>
  </si>
  <si>
    <t>Lic. en Educ Bas.Enf Educ Fis, Rec y Dpte</t>
  </si>
  <si>
    <t>Mas económica</t>
  </si>
  <si>
    <t>Mas economica</t>
  </si>
  <si>
    <t>docente</t>
  </si>
  <si>
    <t>Topógrafo</t>
  </si>
  <si>
    <t>Mercados Móviles</t>
  </si>
  <si>
    <t xml:space="preserve">Tecnologo en gestion de negocios </t>
  </si>
  <si>
    <t>ADMINISTRACION FINANCIERA</t>
  </si>
  <si>
    <t>MUCHO MENOS DE LO QUE APARECE</t>
  </si>
  <si>
    <t>Galerías, Placitas Campesinas, Directamente al Productor, Mercados Móviles</t>
  </si>
  <si>
    <t xml:space="preserve">Chef y estudiante </t>
  </si>
  <si>
    <t>$700</t>
  </si>
  <si>
    <t>Docencia</t>
  </si>
  <si>
    <t>Papa Parda, Papa Criolla, Papa Amarilla, Papa Guata, Papa Yema de huevo</t>
  </si>
  <si>
    <t>Empresario</t>
  </si>
  <si>
    <t xml:space="preserve">estudiante de medicina </t>
  </si>
  <si>
    <t xml:space="preserve">Comerciante </t>
  </si>
  <si>
    <t>Abogada independiente</t>
  </si>
  <si>
    <t>Papa Fresca Lavada, Papa Frita, Papa Pelada</t>
  </si>
  <si>
    <t>Papa Congelada, Papa Fresca (sin lavar), Papa Frita, Papa Fresca lavada, sin lavar en libras, kilos, bulto.</t>
  </si>
  <si>
    <t>$2.500</t>
  </si>
  <si>
    <t>Ing civil</t>
  </si>
  <si>
    <t>Docente de aula</t>
  </si>
  <si>
    <t>Enfermera</t>
  </si>
  <si>
    <t>Docente Universitaria</t>
  </si>
  <si>
    <t>Redes sociales, Medios de comunicación (tv, radio), Promoción en puntos de venta, Visita de mercados móviles a  todos los barrios</t>
  </si>
  <si>
    <t>Yuca, Plátano, Tortillas de maíz</t>
  </si>
  <si>
    <t>Papa Criolla, Papa Pastusa, Papa Amarilla, Papa Yema de huevo</t>
  </si>
  <si>
    <t xml:space="preserve">Estudiantes y oficios varios </t>
  </si>
  <si>
    <t>Yuca, Maíz, Habichuela, zanahoria</t>
  </si>
  <si>
    <t xml:space="preserve">LICENCIADO EN ARTISTICA </t>
  </si>
  <si>
    <t>Entre $1.500 y $ 1.900</t>
  </si>
  <si>
    <t>Desempleado</t>
  </si>
  <si>
    <t>Estudiante Universitaria</t>
  </si>
  <si>
    <t>Fisioterapeuta</t>
  </si>
  <si>
    <t>Papa</t>
  </si>
  <si>
    <t>Docente Unicauca</t>
  </si>
  <si>
    <t>Geógrafo</t>
  </si>
  <si>
    <t xml:space="preserve">Estudiante de universitario </t>
  </si>
  <si>
    <t>Galerías, Placitas Campesinas, Supermercados, Directamente al Productor</t>
  </si>
  <si>
    <t>Estudiante de administración de empresas</t>
  </si>
  <si>
    <t>Un precio justo y razonable tanto para el productor y consumidor. Es importante concientizar sobre esto</t>
  </si>
  <si>
    <t>Galerías, Tiendas de Barrio, Directamente al Productor, Mercados Móviles</t>
  </si>
  <si>
    <t xml:space="preserve">estudiante derecho </t>
  </si>
  <si>
    <t>En comidas rapidas</t>
  </si>
  <si>
    <t>Yuca, Habas</t>
  </si>
  <si>
    <t xml:space="preserve">Ingeniera ambiental </t>
  </si>
  <si>
    <t>Fruver</t>
  </si>
  <si>
    <t xml:space="preserve">Abogada </t>
  </si>
  <si>
    <t>Galerías, Supermercados, Mercados Móviles</t>
  </si>
  <si>
    <t>Plátano, Ulluco, Quinoa como sustituto de carbohidrato</t>
  </si>
  <si>
    <t xml:space="preserve">Ingeniero forestal </t>
  </si>
  <si>
    <t>Papa Fresca (sin lavar), Papa Fresca Lavada, Papa Congelada, Papa Precocida</t>
  </si>
  <si>
    <t>Al Productor, Supermercado, Compra a través de internet, Tiendas de Barrio</t>
  </si>
  <si>
    <t>ingeniero civil</t>
  </si>
  <si>
    <t>Papa Pastusa, Papa Amarilla, Papa Colorada</t>
  </si>
  <si>
    <t>independendiente</t>
  </si>
  <si>
    <t>medico</t>
  </si>
  <si>
    <t>entre $700 - $1.200</t>
  </si>
  <si>
    <t>Plátano, Habas</t>
  </si>
  <si>
    <t>estudiante y trabajador independiente</t>
  </si>
  <si>
    <t xml:space="preserve">Auxiliares Financiero </t>
  </si>
  <si>
    <t>Persona no binaria</t>
  </si>
  <si>
    <t>Papa Fresca (sin lavar), Papa Fresca Lavada, Papa Frita, Papa Congelada, Papa Precocida, Papa Cortada en trozos</t>
  </si>
  <si>
    <t>Papa Fresca lavada, Papa Precocida, Papa Saborizada</t>
  </si>
  <si>
    <t>Profesora de Danza</t>
  </si>
  <si>
    <t xml:space="preserve">Fisioterapeuta </t>
  </si>
  <si>
    <t>Auxiliar Administrativa</t>
  </si>
  <si>
    <t xml:space="preserve">Yuca, Plátano, Maíz, CIDRA PAPA, ZAPALLO, ARRACACHA </t>
  </si>
  <si>
    <t xml:space="preserve">Ingeniero en Telemática </t>
  </si>
  <si>
    <t>INGENIERO CIVIL</t>
  </si>
  <si>
    <t>fisioterapeuta</t>
  </si>
  <si>
    <t>Papa Colorada, Papa Yema de huevo</t>
  </si>
  <si>
    <t>Galerías, Tiendas de Barrio, Placitas Campesinas, Directamente al Productor, Mercados Móviles</t>
  </si>
  <si>
    <t>Ingeniero Físico</t>
  </si>
  <si>
    <t>contadora publica</t>
  </si>
  <si>
    <t xml:space="preserve">Ingeniero ambiental - Gerente </t>
  </si>
  <si>
    <t>Papa Congelada, Papa Fresca (sin lavar), Papa Frita, Papa Fresca lavada</t>
  </si>
  <si>
    <t>Galerías, Placitas Campesinas, Supermercados, Directamente al Productor, Mercados Móviles</t>
  </si>
  <si>
    <t>Papa Criolla, Papa Amarilla, Papa Colorada</t>
  </si>
  <si>
    <t>Papa lavada</t>
  </si>
  <si>
    <t>Fellow endocrinologia</t>
  </si>
  <si>
    <t>economista</t>
  </si>
  <si>
    <t xml:space="preserve">Estudiante y vendedor </t>
  </si>
  <si>
    <t>Papa Parda, Papa Amarilla, Papa Colorada, Papa Yema de huevo</t>
  </si>
  <si>
    <t>Ama de cass</t>
  </si>
  <si>
    <t>Enfermero</t>
  </si>
  <si>
    <t>Papa Parda, Papa Pastusa, Papa Amarilla, Papa Colorada, Papa Yema de huevo</t>
  </si>
  <si>
    <t>No tengo claro cuál es la papa parda</t>
  </si>
  <si>
    <t>No tengo claro cuál es la papa criolla</t>
  </si>
  <si>
    <t xml:space="preserve">Ingeniero informático </t>
  </si>
  <si>
    <t xml:space="preserve">Independiente </t>
  </si>
  <si>
    <t>Papa Criolla, Papa Amarilla, Papa Colorada, Papa Guata</t>
  </si>
  <si>
    <t>1600 - 1800</t>
  </si>
  <si>
    <t>1600 1800</t>
  </si>
  <si>
    <t>Contador publico</t>
  </si>
  <si>
    <t>Contadora</t>
  </si>
  <si>
    <t xml:space="preserve">Estudiante de administración de empresas </t>
  </si>
  <si>
    <t xml:space="preserve">Estudiante. </t>
  </si>
  <si>
    <t>Fonoaudiologa</t>
  </si>
  <si>
    <t>AUXILIAR CONTABLE</t>
  </si>
  <si>
    <t>Auxiliar Contable</t>
  </si>
  <si>
    <t>Docente de primaria</t>
  </si>
  <si>
    <t xml:space="preserve">Muy pocas veces compro papa congelada  </t>
  </si>
  <si>
    <t>Químico</t>
  </si>
  <si>
    <t xml:space="preserve">Estudiante universitario de pregrado </t>
  </si>
  <si>
    <t>DOCENTE UNIVERSITARIO</t>
  </si>
  <si>
    <t>Redes sociales, Tienda virtual</t>
  </si>
  <si>
    <t>Coordinadora de proyectos</t>
  </si>
  <si>
    <t>Yuca, Ulluco, Habas</t>
  </si>
  <si>
    <t>Estudiante universitario - Trabajador</t>
  </si>
  <si>
    <t xml:space="preserve">Tiendas de Barrio, Galerías, Vendedor ambulante </t>
  </si>
  <si>
    <t xml:space="preserve">comerciante </t>
  </si>
  <si>
    <t>Tiendas de Barrio, Directamente al Productor, Mercados Móviles</t>
  </si>
  <si>
    <t>Ing. Civil</t>
  </si>
  <si>
    <t>Empleado Sena y Profesor Universidad</t>
  </si>
  <si>
    <t>Cocinera y estudiante antropología</t>
  </si>
  <si>
    <t>ADMINISTRATIVO</t>
  </si>
  <si>
    <t xml:space="preserve">Estudiante de Comunicación Social </t>
  </si>
  <si>
    <t>hogar</t>
  </si>
  <si>
    <t>Ing Agropecuario</t>
  </si>
  <si>
    <t>Se confunde esta pregunta con las anteriores</t>
  </si>
  <si>
    <t>Confuso</t>
  </si>
  <si>
    <t>Yuca, Plátano, Arepas, tortillas de maiz, carantanta</t>
  </si>
  <si>
    <t>Papa Yema de huevo</t>
  </si>
  <si>
    <t>Esrudiante</t>
  </si>
  <si>
    <t xml:space="preserve">Camarógrafo </t>
  </si>
  <si>
    <t>MEDICO</t>
  </si>
  <si>
    <t>Ingeniera quimica</t>
  </si>
  <si>
    <t>Tiendas de Barrio, Placitas Campesinas, Mercados Móviles</t>
  </si>
  <si>
    <t xml:space="preserve">Profesional en turismo </t>
  </si>
  <si>
    <t>comunicadora social</t>
  </si>
  <si>
    <t>Tiendas de Barrio, Placitas Campesinas, Supermercados, Mercados Móviles</t>
  </si>
  <si>
    <t>Yuca, Plátano, Maíz, arroz o quinoa</t>
  </si>
  <si>
    <t>Jubilado</t>
  </si>
  <si>
    <t xml:space="preserve">Ya sabemos que en la galería </t>
  </si>
  <si>
    <t>Noooo, si quiero papá, quiero papa</t>
  </si>
  <si>
    <t>docencia</t>
  </si>
  <si>
    <t>menos de mil pesos</t>
  </si>
  <si>
    <t>menos de mil</t>
  </si>
  <si>
    <t>Yuca, cidra papa, zapallo</t>
  </si>
  <si>
    <t>moto taxista, estudiante</t>
  </si>
  <si>
    <t>Etiquetas de fila</t>
  </si>
  <si>
    <t>Total general</t>
  </si>
  <si>
    <t>Cuenta de 5.	¿Cuántas personas viven en su hogar?</t>
  </si>
  <si>
    <t>1 persona</t>
  </si>
  <si>
    <t>2 personas</t>
  </si>
  <si>
    <t>3 personas</t>
  </si>
  <si>
    <t>4 personas</t>
  </si>
  <si>
    <t>5 personas</t>
  </si>
  <si>
    <t>6 personas</t>
  </si>
  <si>
    <t>Cuenta de 7.	¿Con qué frecuencia compran papa en su hogar?</t>
  </si>
  <si>
    <t>Cuenta de 8.	¿Cuántas libras de papa en promedio compran por mes?</t>
  </si>
  <si>
    <t>Etiquetas de columna</t>
  </si>
  <si>
    <t xml:space="preserve">Miembros del Hogar </t>
  </si>
  <si>
    <t xml:space="preserve">Número de Hogares </t>
  </si>
  <si>
    <t xml:space="preserve">N° de personas </t>
  </si>
  <si>
    <t xml:space="preserve">Total </t>
  </si>
  <si>
    <t/>
  </si>
  <si>
    <t>Libras de papa en promedio compradas mensuales por hogar hogar</t>
  </si>
  <si>
    <t xml:space="preserve">Libras de papa </t>
  </si>
  <si>
    <t>Número de integrantes en los hogares</t>
  </si>
  <si>
    <t>Total general de Familias</t>
  </si>
  <si>
    <t>Libras de papa en promedio compradas al mes por hogar hogar</t>
  </si>
  <si>
    <t xml:space="preserve">Libras Totales de papa consumidas al mes </t>
  </si>
  <si>
    <t>Libras de papa en promedio compradas al mes por hogar</t>
  </si>
  <si>
    <t>Estrato 1</t>
  </si>
  <si>
    <t>Estrato 2</t>
  </si>
  <si>
    <t>Estrato 3</t>
  </si>
  <si>
    <t>Estrato 4</t>
  </si>
  <si>
    <t>Estrato 5</t>
  </si>
  <si>
    <t>Estrato 6</t>
  </si>
  <si>
    <t xml:space="preserve">Estrato Socioeconómico y número de personas </t>
  </si>
  <si>
    <t>Más de 6 personas (7)</t>
  </si>
  <si>
    <t xml:space="preserve">Consumo por Estrato Socioeconómico </t>
  </si>
  <si>
    <t>Analisis de Consumo por estrato socioeconómico</t>
  </si>
  <si>
    <t>Estrato socioeconómico</t>
  </si>
  <si>
    <t xml:space="preserve">1 Persona </t>
  </si>
  <si>
    <t xml:space="preserve">2 personas </t>
  </si>
  <si>
    <t xml:space="preserve">4 personas </t>
  </si>
  <si>
    <t xml:space="preserve">3 Personas </t>
  </si>
  <si>
    <t xml:space="preserve">5 personas </t>
  </si>
  <si>
    <t xml:space="preserve">6 personas </t>
  </si>
  <si>
    <t xml:space="preserve">7 personas </t>
  </si>
  <si>
    <t xml:space="preserve">Número de Familias por Estrato Socioeconómico </t>
  </si>
  <si>
    <t>Número de Personas por Estrato Socioeconómico</t>
  </si>
  <si>
    <t>Más de seis personas (7)</t>
  </si>
  <si>
    <t xml:space="preserve">Número de personas </t>
  </si>
  <si>
    <t xml:space="preserve">Consumo Per Cápita </t>
  </si>
  <si>
    <t xml:space="preserve">Número de libras de papa  compradas al mes </t>
  </si>
  <si>
    <t>Valoración de Caracteristicas</t>
  </si>
  <si>
    <t>Uno</t>
  </si>
  <si>
    <t>Dos</t>
  </si>
  <si>
    <t xml:space="preserve">Tres </t>
  </si>
  <si>
    <t>Cuatro</t>
  </si>
  <si>
    <t>Cinco</t>
  </si>
  <si>
    <t>Variedad/Especie</t>
  </si>
  <si>
    <t xml:space="preserve">Precio </t>
  </si>
  <si>
    <t>Sabor</t>
  </si>
  <si>
    <t>Color</t>
  </si>
  <si>
    <t>Calidad</t>
  </si>
  <si>
    <t>Procedencia</t>
  </si>
  <si>
    <t>Precios por libra y variedad</t>
  </si>
  <si>
    <t>Rango de Precios</t>
  </si>
  <si>
    <t>Entre $2.600 - $2800</t>
  </si>
  <si>
    <t>Entre $3.000 - $3200</t>
  </si>
  <si>
    <t>No compramos este tipo de papa</t>
  </si>
  <si>
    <t>No sabe/ No responde</t>
  </si>
  <si>
    <t xml:space="preserve">Papa colorada </t>
  </si>
  <si>
    <t>Papa Y.H.</t>
  </si>
  <si>
    <t>Porcentaje de Hogares que compran/ Variedad</t>
  </si>
  <si>
    <t xml:space="preserve">Promedio </t>
  </si>
  <si>
    <t>Canales de Comercialización</t>
  </si>
  <si>
    <t xml:space="preserve">Número de Personas </t>
  </si>
  <si>
    <t>Porcentaje</t>
  </si>
  <si>
    <t>Compra a través de Internet</t>
  </si>
  <si>
    <t xml:space="preserve">Al Productor </t>
  </si>
  <si>
    <t xml:space="preserve">Presentación </t>
  </si>
  <si>
    <t>Papa Saborizada</t>
  </si>
  <si>
    <t xml:space="preserve">Papa Fresca (Sin lavar) </t>
  </si>
  <si>
    <t>Papa Fresca</t>
  </si>
  <si>
    <t xml:space="preserve">Precios </t>
  </si>
  <si>
    <t>Número de Personas</t>
  </si>
  <si>
    <t>No compramos Papa Fresca</t>
  </si>
  <si>
    <t>Más de $7500</t>
  </si>
  <si>
    <t xml:space="preserve">No compra Papa Frita </t>
  </si>
  <si>
    <t>No sabe / No responde</t>
  </si>
  <si>
    <t>Precios</t>
  </si>
  <si>
    <t>Más de $1.600</t>
  </si>
  <si>
    <t>No compran Papa Lavada</t>
  </si>
  <si>
    <t>Más de $4.500</t>
  </si>
  <si>
    <t>No compra Papa Precocida</t>
  </si>
  <si>
    <t>No Sabe / No responde</t>
  </si>
  <si>
    <t>No compra Papa Precocida Saborizada</t>
  </si>
  <si>
    <t>LUGAR DONDE REGULARMENTE COMPRAN PAPA</t>
  </si>
  <si>
    <t>Lugar</t>
  </si>
  <si>
    <t>PRODUCTOS SUSTITUTOS</t>
  </si>
  <si>
    <t xml:space="preserve">Producto </t>
  </si>
  <si>
    <t xml:space="preserve">Plátano </t>
  </si>
  <si>
    <t>Arracacha</t>
  </si>
  <si>
    <t>D.A.P. x Libra de PAPA CONGELADA</t>
  </si>
  <si>
    <t>D.A.P. x Libra dePAPA FRESCA (sin lavar)</t>
  </si>
  <si>
    <t>D.A.P. x Libra de PAPA FRITA</t>
  </si>
  <si>
    <t>D.A.P. x Libra de PAPA FRESCA LAVADA</t>
  </si>
  <si>
    <t>D.A.P. x Libra de PAPA PRECOCIDA</t>
  </si>
  <si>
    <t>D.A.P. x Libra de PAPA PRECOCIDA SABORIZADA</t>
  </si>
  <si>
    <t xml:space="preserve">No compraríamos Papa Congelada </t>
  </si>
  <si>
    <t>Cuenta de Marca temporal</t>
  </si>
  <si>
    <t>Mujeres/Var/Especie</t>
  </si>
  <si>
    <t>Hombres/Var/Especie</t>
  </si>
  <si>
    <t>Mujeres/Precio</t>
  </si>
  <si>
    <t>Hombres/Precio</t>
  </si>
  <si>
    <t>Mujeres/Sabor</t>
  </si>
  <si>
    <t>Hombres/Sabor</t>
  </si>
  <si>
    <t>Mujeres/Color</t>
  </si>
  <si>
    <t>Hombres/Color</t>
  </si>
  <si>
    <t>Mujeres/Calidad</t>
  </si>
  <si>
    <t>Hombres/Calidad</t>
  </si>
  <si>
    <t>Mujeres/Procedencia</t>
  </si>
  <si>
    <t>Hombres/Procedencia</t>
  </si>
  <si>
    <t>Mujeres/DAP P.Congelada</t>
  </si>
  <si>
    <t>Hombres/DAP P.Congelada</t>
  </si>
  <si>
    <t>Mujeres/ DAP. P. Fresca sin lavar</t>
  </si>
  <si>
    <t>Precio medio</t>
  </si>
  <si>
    <t xml:space="preserve">Mujeres/ DAP P. Lavada </t>
  </si>
  <si>
    <t>Hombres/ DAP P. Lavada</t>
  </si>
  <si>
    <t>Hombres/ DAP. P. Fresca sin lavar</t>
  </si>
  <si>
    <t>Variedad</t>
  </si>
  <si>
    <t>Número de Libras</t>
  </si>
  <si>
    <t>Papa Colorada</t>
  </si>
  <si>
    <t>Papa Yema de Huevo</t>
  </si>
  <si>
    <t>Porcentaje de Personas</t>
  </si>
  <si>
    <t xml:space="preserve">TOTAL </t>
  </si>
  <si>
    <t xml:space="preserve">Consumo por variedad, porcentaje y número de personas </t>
  </si>
  <si>
    <t xml:space="preserve">Demanda Potencial </t>
  </si>
  <si>
    <t>Precio</t>
  </si>
  <si>
    <t>Precio Medio</t>
  </si>
  <si>
    <t xml:space="preserve">Papa Colorada </t>
  </si>
  <si>
    <t>Precio Promedio</t>
  </si>
  <si>
    <t xml:space="preserve">Precios medios </t>
  </si>
  <si>
    <t>Demanda Potencial Mensual por Variedad</t>
  </si>
  <si>
    <t>Cálculo de Número de personas</t>
  </si>
  <si>
    <t>Número de personas</t>
  </si>
  <si>
    <t xml:space="preserve">Precios medios por presentación </t>
  </si>
  <si>
    <t>Precios medios</t>
  </si>
  <si>
    <t>(+$ 656)</t>
  </si>
  <si>
    <t>Demanda Potencial por Presentación de Papa</t>
  </si>
  <si>
    <t>Demanda Potencial</t>
  </si>
  <si>
    <t>Consumo Per cápita</t>
  </si>
  <si>
    <t>Calcular demanda potencial por 3 productos priorizados (papa congelada, sin lavar, lavada)</t>
  </si>
  <si>
    <t>Cálculo realizado con la pregunta 21</t>
  </si>
  <si>
    <t>Presentación</t>
  </si>
  <si>
    <t>Demanda Potencial por Presentación de Papa (final)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</si>
</sst>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\ #,##0;[Red]\-&quot;$&quot;\ #,##0"/>
    <numFmt numFmtId="44" formatCode="_-&quot;$&quot;\ * #,##0.00_-;\-&quot;$&quot;\ * #,##0.00_-;_-&quot;$&quot;\ * &quot;-&quot;??_-;_-@_-"/>
    <numFmt numFmtId="164" formatCode="m/d/yyyy\ h:mm:ss"/>
    <numFmt numFmtId="165" formatCode="0.0"/>
    <numFmt numFmtId="166" formatCode="&quot;$&quot;\ #,##0"/>
  </numFmts>
  <fonts count="8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sz val="10"/>
      <color theme="1"/>
      <name val="Arial"/>
      <family val="2"/>
      <scheme val="minor"/>
    </font>
    <font>
      <sz val="8"/>
      <name val="Arial"/>
      <family val="2"/>
      <scheme val="minor"/>
    </font>
    <font>
      <sz val="10"/>
      <color rgb="FF000000"/>
      <name val="Arial"/>
      <family val="2"/>
      <scheme val="minor"/>
    </font>
    <font>
      <i/>
      <sz val="10"/>
      <color rgb="FF00000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113">
    <xf numFmtId="0" fontId="0" fillId="0" borderId="0" xfId="0"/>
    <xf numFmtId="0" fontId="1" fillId="0" borderId="0" xfId="0" applyFont="1"/>
    <xf numFmtId="164" fontId="1" fillId="0" borderId="0" xfId="0" applyNumberFormat="1" applyFont="1"/>
    <xf numFmtId="3" fontId="1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1" fontId="0" fillId="0" borderId="0" xfId="0" applyNumberFormat="1" applyAlignment="1">
      <alignment horizontal="center"/>
    </xf>
    <xf numFmtId="1" fontId="3" fillId="0" borderId="0" xfId="0" applyNumberFormat="1" applyFont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10" fontId="0" fillId="0" borderId="0" xfId="1" applyNumberFormat="1" applyFont="1"/>
    <xf numFmtId="0" fontId="0" fillId="0" borderId="1" xfId="0" applyBorder="1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0" xfId="0" pivotButton="1" applyAlignment="1">
      <alignment horizontal="center" vertical="center"/>
    </xf>
    <xf numFmtId="0" fontId="0" fillId="0" borderId="1" xfId="0" applyBorder="1"/>
    <xf numFmtId="0" fontId="3" fillId="0" borderId="0" xfId="0" applyFont="1"/>
    <xf numFmtId="0" fontId="3" fillId="0" borderId="1" xfId="0" applyFont="1" applyBorder="1"/>
    <xf numFmtId="0" fontId="6" fillId="0" borderId="0" xfId="0" applyFont="1"/>
    <xf numFmtId="0" fontId="3" fillId="0" borderId="1" xfId="0" applyFont="1" applyBorder="1" applyAlignment="1">
      <alignment horizontal="left"/>
    </xf>
    <xf numFmtId="0" fontId="4" fillId="0" borderId="0" xfId="0" applyFont="1" applyAlignment="1">
      <alignment horizontal="center" vertical="center"/>
    </xf>
    <xf numFmtId="165" fontId="0" fillId="0" borderId="0" xfId="0" applyNumberFormat="1" applyAlignment="1">
      <alignment horizontal="center"/>
    </xf>
    <xf numFmtId="165" fontId="0" fillId="0" borderId="1" xfId="0" applyNumberForma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0" fillId="2" borderId="0" xfId="0" applyFill="1"/>
    <xf numFmtId="10" fontId="0" fillId="0" borderId="0" xfId="1" applyNumberFormat="1" applyFont="1" applyAlignment="1">
      <alignment horizontal="center" vertical="center"/>
    </xf>
    <xf numFmtId="10" fontId="0" fillId="0" borderId="0" xfId="0" applyNumberFormat="1"/>
    <xf numFmtId="10" fontId="7" fillId="0" borderId="0" xfId="0" applyNumberFormat="1" applyFont="1"/>
    <xf numFmtId="0" fontId="6" fillId="0" borderId="0" xfId="0" applyFont="1" applyAlignment="1">
      <alignment horizontal="center"/>
    </xf>
    <xf numFmtId="10" fontId="0" fillId="0" borderId="0" xfId="0" applyNumberFormat="1" applyAlignment="1">
      <alignment horizontal="center"/>
    </xf>
    <xf numFmtId="0" fontId="3" fillId="0" borderId="4" xfId="0" applyFont="1" applyBorder="1" applyAlignment="1">
      <alignment horizontal="center" vertical="center"/>
    </xf>
    <xf numFmtId="9" fontId="0" fillId="0" borderId="0" xfId="0" applyNumberFormat="1"/>
    <xf numFmtId="6" fontId="0" fillId="0" borderId="0" xfId="0" applyNumberFormat="1"/>
    <xf numFmtId="6" fontId="0" fillId="0" borderId="0" xfId="0" applyNumberFormat="1" applyAlignment="1">
      <alignment horizontal="left" vertical="center"/>
    </xf>
    <xf numFmtId="2" fontId="0" fillId="0" borderId="0" xfId="0" applyNumberFormat="1"/>
    <xf numFmtId="1" fontId="0" fillId="0" borderId="0" xfId="1" applyNumberFormat="1" applyFont="1"/>
    <xf numFmtId="1" fontId="0" fillId="0" borderId="0" xfId="1" applyNumberFormat="1" applyFont="1" applyAlignment="1">
      <alignment horizont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6" fontId="0" fillId="0" borderId="0" xfId="0" applyNumberFormat="1" applyAlignment="1">
      <alignment horizontal="left"/>
    </xf>
    <xf numFmtId="166" fontId="0" fillId="0" borderId="0" xfId="0" applyNumberFormat="1" applyAlignment="1">
      <alignment horizontal="left"/>
    </xf>
    <xf numFmtId="0" fontId="0" fillId="0" borderId="4" xfId="0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6" fontId="3" fillId="0" borderId="4" xfId="0" applyNumberFormat="1" applyFont="1" applyBorder="1"/>
    <xf numFmtId="6" fontId="3" fillId="0" borderId="0" xfId="0" applyNumberFormat="1" applyFont="1"/>
    <xf numFmtId="6" fontId="6" fillId="0" borderId="0" xfId="0" applyNumberFormat="1" applyFont="1"/>
    <xf numFmtId="166" fontId="3" fillId="0" borderId="0" xfId="0" applyNumberFormat="1" applyFont="1"/>
    <xf numFmtId="166" fontId="3" fillId="0" borderId="0" xfId="2" applyNumberFormat="1" applyFont="1"/>
    <xf numFmtId="164" fontId="0" fillId="0" borderId="0" xfId="0" applyNumberFormat="1"/>
    <xf numFmtId="3" fontId="0" fillId="0" borderId="0" xfId="0" applyNumberFormat="1"/>
    <xf numFmtId="0" fontId="0" fillId="3" borderId="0" xfId="0" applyFill="1"/>
    <xf numFmtId="0" fontId="0" fillId="0" borderId="0" xfId="0" applyAlignment="1">
      <alignment wrapText="1"/>
    </xf>
    <xf numFmtId="0" fontId="0" fillId="0" borderId="0" xfId="0" applyAlignment="1">
      <alignment horizontal="left" vertical="center" wrapText="1"/>
    </xf>
    <xf numFmtId="1" fontId="0" fillId="0" borderId="0" xfId="0" applyNumberFormat="1"/>
    <xf numFmtId="0" fontId="0" fillId="4" borderId="0" xfId="0" applyFill="1"/>
    <xf numFmtId="9" fontId="3" fillId="0" borderId="0" xfId="0" applyNumberFormat="1" applyFont="1" applyAlignment="1">
      <alignment horizontal="center"/>
    </xf>
    <xf numFmtId="0" fontId="6" fillId="0" borderId="1" xfId="0" applyFont="1" applyBorder="1"/>
    <xf numFmtId="10" fontId="0" fillId="0" borderId="1" xfId="1" applyNumberFormat="1" applyFont="1" applyBorder="1"/>
    <xf numFmtId="1" fontId="0" fillId="0" borderId="1" xfId="0" applyNumberFormat="1" applyBorder="1"/>
    <xf numFmtId="0" fontId="6" fillId="0" borderId="1" xfId="0" applyFont="1" applyBorder="1" applyAlignment="1">
      <alignment horizontal="center" vertical="center"/>
    </xf>
    <xf numFmtId="166" fontId="0" fillId="0" borderId="0" xfId="0" applyNumberFormat="1" applyAlignment="1">
      <alignment horizontal="center"/>
    </xf>
    <xf numFmtId="166" fontId="0" fillId="0" borderId="0" xfId="0" applyNumberFormat="1"/>
    <xf numFmtId="166" fontId="0" fillId="0" borderId="1" xfId="0" applyNumberFormat="1" applyBorder="1"/>
    <xf numFmtId="1" fontId="3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right"/>
    </xf>
    <xf numFmtId="166" fontId="0" fillId="0" borderId="0" xfId="0" applyNumberFormat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1" fontId="0" fillId="0" borderId="0" xfId="0" applyNumberFormat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0" fontId="0" fillId="0" borderId="1" xfId="0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1" fontId="3" fillId="0" borderId="0" xfId="0" applyNumberFormat="1" applyFont="1" applyAlignment="1">
      <alignment vertical="center"/>
    </xf>
    <xf numFmtId="166" fontId="3" fillId="0" borderId="0" xfId="0" applyNumberFormat="1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0" fillId="0" borderId="5" xfId="0" applyBorder="1" applyAlignment="1">
      <alignment vertical="center"/>
    </xf>
    <xf numFmtId="1" fontId="0" fillId="0" borderId="5" xfId="0" applyNumberFormat="1" applyBorder="1" applyAlignment="1">
      <alignment horizontal="center" vertical="center"/>
    </xf>
    <xf numFmtId="166" fontId="0" fillId="0" borderId="5" xfId="0" applyNumberFormat="1" applyBorder="1" applyAlignment="1">
      <alignment horizontal="center" vertical="center"/>
    </xf>
    <xf numFmtId="165" fontId="0" fillId="0" borderId="5" xfId="0" applyNumberFormat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1" fontId="0" fillId="5" borderId="0" xfId="0" applyNumberFormat="1" applyFill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0" fillId="2" borderId="0" xfId="0" applyFill="1" applyAlignment="1">
      <alignment horizontal="center"/>
    </xf>
    <xf numFmtId="6" fontId="3" fillId="0" borderId="1" xfId="0" applyNumberFormat="1" applyFont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0" fillId="0" borderId="0" xfId="0" applyNumberFormat="1"/>
  </cellXfs>
  <cellStyles count="3">
    <cellStyle name="Moneda" xfId="2" builtinId="4"/>
    <cellStyle name="Normal" xfId="0" builtinId="0"/>
    <cellStyle name="Porcentaje" xfId="1" builtinId="5"/>
  </cellStyles>
  <dxfs count="57">
    <dxf>
      <numFmt numFmtId="14" formatCode="0.00%"/>
    </dxf>
    <dxf>
      <alignment wrapText="1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4" formatCode="0.00%"/>
    </dxf>
    <dxf>
      <alignment wrapText="1"/>
    </dxf>
    <dxf>
      <numFmt numFmtId="14" formatCode="0.00%"/>
    </dxf>
    <dxf>
      <alignment horizontal="left"/>
    </dxf>
    <dxf>
      <alignment vertical="center"/>
    </dxf>
    <dxf>
      <alignment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numFmt numFmtId="164" formatCode="m/d/yyyy\ h:mm:ss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</dxf>
  </dxfs>
  <tableStyles count="0" defaultTableStyle="TableStyleMedium2" defaultPivotStyle="PivotStyleLight16"/>
  <colors>
    <mruColors>
      <color rgb="FFDE14E3"/>
      <color rgb="FFF12FF6"/>
      <color rgb="FFC85600"/>
      <color rgb="FF31EC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calcChain" Target="calcChain.xml"/><Relationship Id="rId5" Type="http://schemas.openxmlformats.org/officeDocument/2006/relationships/pivotCacheDefinition" Target="pivotCache/pivotCacheDefinition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Número de personas</a:t>
            </a:r>
            <a:r>
              <a:rPr lang="es-CO" baseline="0"/>
              <a:t> que viven en el hogar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34121900989785919"/>
          <c:y val="0.161582894754736"/>
          <c:w val="0.31756217784523916"/>
          <c:h val="0.54627276188921969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D2E-4352-AA93-C93D7484D3F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795-4759-BC4D-1E3A7ADC077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795-4759-BC4D-1E3A7ADC077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795-4759-BC4D-1E3A7ADC077F}"/>
              </c:ext>
            </c:extLst>
          </c:dPt>
          <c:dPt>
            <c:idx val="4"/>
            <c:bubble3D val="0"/>
            <c:spPr>
              <a:solidFill>
                <a:schemeClr val="bg2">
                  <a:lumMod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D2E-4352-AA93-C93D7484D3F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2795-4759-BC4D-1E3A7ADC077F}"/>
              </c:ext>
            </c:extLst>
          </c:dPt>
          <c:dPt>
            <c:idx val="6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DD2E-4352-AA93-C93D7484D3F1}"/>
              </c:ext>
            </c:extLst>
          </c:dPt>
          <c:dLbls>
            <c:dLbl>
              <c:idx val="0"/>
              <c:layout>
                <c:manualLayout>
                  <c:x val="-8.5193134743699207E-3"/>
                  <c:y val="8.2585369833952111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2E-4352-AA93-C93D7484D3F1}"/>
                </c:ext>
              </c:extLst>
            </c:dLbl>
            <c:dLbl>
              <c:idx val="6"/>
              <c:layout>
                <c:manualLayout>
                  <c:x val="2.5661701925813489E-3"/>
                  <c:y val="1.23288183536643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D2E-4352-AA93-C93D7484D3F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'Datos '!$B$130:$B$136</c:f>
              <c:strCache>
                <c:ptCount val="7"/>
                <c:pt idx="0">
                  <c:v>1 persona</c:v>
                </c:pt>
                <c:pt idx="1">
                  <c:v>2 personas</c:v>
                </c:pt>
                <c:pt idx="2">
                  <c:v>3 personas</c:v>
                </c:pt>
                <c:pt idx="3">
                  <c:v>4 personas</c:v>
                </c:pt>
                <c:pt idx="4">
                  <c:v>5 personas</c:v>
                </c:pt>
                <c:pt idx="5">
                  <c:v>6 personas</c:v>
                </c:pt>
                <c:pt idx="6">
                  <c:v>Más de 6 personas</c:v>
                </c:pt>
              </c:strCache>
            </c:strRef>
          </c:cat>
          <c:val>
            <c:numRef>
              <c:f>'Datos '!$C$130:$C$136</c:f>
              <c:numCache>
                <c:formatCode>General</c:formatCode>
                <c:ptCount val="7"/>
                <c:pt idx="0">
                  <c:v>28</c:v>
                </c:pt>
                <c:pt idx="1">
                  <c:v>94</c:v>
                </c:pt>
                <c:pt idx="2">
                  <c:v>158</c:v>
                </c:pt>
                <c:pt idx="3">
                  <c:v>143</c:v>
                </c:pt>
                <c:pt idx="4">
                  <c:v>83</c:v>
                </c:pt>
                <c:pt idx="5">
                  <c:v>32</c:v>
                </c:pt>
                <c:pt idx="6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2E-4352-AA93-C93D7484D3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6198929576574015E-2"/>
          <c:y val="0.76106204017243961"/>
          <c:w val="0.93764210384846469"/>
          <c:h val="0.2216668026600301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D.A.P Papa Precocida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'!$C$549</c:f>
              <c:strCache>
                <c:ptCount val="1"/>
                <c:pt idx="0">
                  <c:v>Número de Personas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'!$B$550:$B$558</c:f>
              <c:strCache>
                <c:ptCount val="9"/>
                <c:pt idx="0">
                  <c:v>$ 3.500</c:v>
                </c:pt>
                <c:pt idx="1">
                  <c:v>$ 3.700</c:v>
                </c:pt>
                <c:pt idx="2">
                  <c:v>$ 3.900</c:v>
                </c:pt>
                <c:pt idx="3">
                  <c:v>$ 4.100</c:v>
                </c:pt>
                <c:pt idx="4">
                  <c:v>$ 4.300</c:v>
                </c:pt>
                <c:pt idx="5">
                  <c:v>$ 4.500</c:v>
                </c:pt>
                <c:pt idx="6">
                  <c:v>Más de $4.500</c:v>
                </c:pt>
                <c:pt idx="7">
                  <c:v>No compra Papa Precocida</c:v>
                </c:pt>
                <c:pt idx="8">
                  <c:v>No Sabe / No responde</c:v>
                </c:pt>
              </c:strCache>
            </c:strRef>
          </c:cat>
          <c:val>
            <c:numRef>
              <c:f>'Datos '!$C$550:$C$558</c:f>
              <c:numCache>
                <c:formatCode>General</c:formatCode>
                <c:ptCount val="9"/>
                <c:pt idx="0">
                  <c:v>61</c:v>
                </c:pt>
                <c:pt idx="1">
                  <c:v>20</c:v>
                </c:pt>
                <c:pt idx="2">
                  <c:v>13</c:v>
                </c:pt>
                <c:pt idx="3">
                  <c:v>15</c:v>
                </c:pt>
                <c:pt idx="4">
                  <c:v>2</c:v>
                </c:pt>
                <c:pt idx="5">
                  <c:v>11</c:v>
                </c:pt>
                <c:pt idx="6">
                  <c:v>3</c:v>
                </c:pt>
                <c:pt idx="7">
                  <c:v>435</c:v>
                </c:pt>
                <c:pt idx="8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1F-4AD3-AC89-51C8E409D1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22511408"/>
        <c:axId val="2122509328"/>
      </c:barChart>
      <c:catAx>
        <c:axId val="2122511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22509328"/>
        <c:crosses val="autoZero"/>
        <c:auto val="1"/>
        <c:lblAlgn val="ctr"/>
        <c:lblOffset val="100"/>
        <c:noMultiLvlLbl val="0"/>
      </c:catAx>
      <c:valAx>
        <c:axId val="212250932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122511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Lugares de</a:t>
            </a:r>
            <a:r>
              <a:rPr lang="es-CO" baseline="0"/>
              <a:t> </a:t>
            </a:r>
            <a:r>
              <a:rPr lang="es-CO"/>
              <a:t>compra</a:t>
            </a:r>
            <a:r>
              <a:rPr lang="es-CO" baseline="0"/>
              <a:t> de papa</a:t>
            </a:r>
            <a:r>
              <a:rPr lang="es-CO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0070C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C44-4B90-B559-B36EF93ECE6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DC44-4B90-B559-B36EF93ECE6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C44-4B90-B559-B36EF93ECE68}"/>
              </c:ext>
            </c:extLst>
          </c:dPt>
          <c:dPt>
            <c:idx val="4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C44-4B90-B559-B36EF93ECE68}"/>
              </c:ext>
            </c:extLst>
          </c:dPt>
          <c:dPt>
            <c:idx val="5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C44-4B90-B559-B36EF93ECE6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'!$B$588:$B$593</c:f>
              <c:strCache>
                <c:ptCount val="6"/>
                <c:pt idx="0">
                  <c:v>Galerías</c:v>
                </c:pt>
                <c:pt idx="1">
                  <c:v>Placitas Campesinas</c:v>
                </c:pt>
                <c:pt idx="2">
                  <c:v>Tiendas de Barrio</c:v>
                </c:pt>
                <c:pt idx="3">
                  <c:v>Supermercados</c:v>
                </c:pt>
                <c:pt idx="4">
                  <c:v>Mercados Móviles</c:v>
                </c:pt>
                <c:pt idx="5">
                  <c:v>Directamente al Productor</c:v>
                </c:pt>
              </c:strCache>
            </c:strRef>
          </c:cat>
          <c:val>
            <c:numRef>
              <c:f>'Datos '!$C$588:$C$593</c:f>
              <c:numCache>
                <c:formatCode>General</c:formatCode>
                <c:ptCount val="6"/>
                <c:pt idx="0">
                  <c:v>430</c:v>
                </c:pt>
                <c:pt idx="1">
                  <c:v>325</c:v>
                </c:pt>
                <c:pt idx="2">
                  <c:v>206</c:v>
                </c:pt>
                <c:pt idx="3">
                  <c:v>129</c:v>
                </c:pt>
                <c:pt idx="4">
                  <c:v>58</c:v>
                </c:pt>
                <c:pt idx="5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44-4B90-B559-B36EF93EC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22524304"/>
        <c:axId val="2122528048"/>
      </c:barChart>
      <c:catAx>
        <c:axId val="212252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22528048"/>
        <c:crosses val="autoZero"/>
        <c:auto val="1"/>
        <c:lblAlgn val="ctr"/>
        <c:lblOffset val="100"/>
        <c:noMultiLvlLbl val="0"/>
      </c:catAx>
      <c:valAx>
        <c:axId val="212252804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12252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Productos Sustitutos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747-4D84-AF9D-0422595A1FF8}"/>
              </c:ext>
            </c:extLst>
          </c:dPt>
          <c:dPt>
            <c:idx val="1"/>
            <c:invertIfNegative val="0"/>
            <c:bubble3D val="0"/>
            <c:spPr>
              <a:solidFill>
                <a:srgbClr val="C85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6747-4D84-AF9D-0422595A1FF8}"/>
              </c:ext>
            </c:extLst>
          </c:dPt>
          <c:dPt>
            <c:idx val="2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747-4D84-AF9D-0422595A1FF8}"/>
              </c:ext>
            </c:extLst>
          </c:dPt>
          <c:dPt>
            <c:idx val="3"/>
            <c:invertIfNegative val="0"/>
            <c:bubble3D val="0"/>
            <c:spPr>
              <a:solidFill>
                <a:srgbClr val="DE14E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6747-4D84-AF9D-0422595A1FF8}"/>
              </c:ext>
            </c:extLst>
          </c:dPt>
          <c:dPt>
            <c:idx val="4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747-4D84-AF9D-0422595A1FF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6747-4D84-AF9D-0422595A1FF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'!$B$614:$B$619</c:f>
              <c:strCache>
                <c:ptCount val="6"/>
                <c:pt idx="0">
                  <c:v>Plátano </c:v>
                </c:pt>
                <c:pt idx="1">
                  <c:v>Yuca</c:v>
                </c:pt>
                <c:pt idx="2">
                  <c:v>Maíz</c:v>
                </c:pt>
                <c:pt idx="3">
                  <c:v>Ulluco</c:v>
                </c:pt>
                <c:pt idx="4">
                  <c:v>Habas</c:v>
                </c:pt>
                <c:pt idx="5">
                  <c:v>Arracacha</c:v>
                </c:pt>
              </c:strCache>
            </c:strRef>
          </c:cat>
          <c:val>
            <c:numRef>
              <c:f>'Datos '!$C$614:$C$619</c:f>
              <c:numCache>
                <c:formatCode>General</c:formatCode>
                <c:ptCount val="6"/>
                <c:pt idx="0">
                  <c:v>487</c:v>
                </c:pt>
                <c:pt idx="1">
                  <c:v>377</c:v>
                </c:pt>
                <c:pt idx="2">
                  <c:v>221</c:v>
                </c:pt>
                <c:pt idx="3">
                  <c:v>158</c:v>
                </c:pt>
                <c:pt idx="4">
                  <c:v>50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47-4D84-AF9D-0422595A1F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00108304"/>
        <c:axId val="1900109552"/>
      </c:barChart>
      <c:catAx>
        <c:axId val="1900108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0109552"/>
        <c:crosses val="autoZero"/>
        <c:auto val="1"/>
        <c:lblAlgn val="ctr"/>
        <c:lblOffset val="100"/>
        <c:noMultiLvlLbl val="0"/>
      </c:catAx>
      <c:valAx>
        <c:axId val="190010955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00108304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D.A.</a:t>
            </a:r>
            <a:r>
              <a:rPr lang="es-CO" baseline="0"/>
              <a:t> P. Papa Precocida Saborizada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'!$B$570:$B$576</c:f>
              <c:strCache>
                <c:ptCount val="7"/>
                <c:pt idx="0">
                  <c:v>$ 5.500</c:v>
                </c:pt>
                <c:pt idx="1">
                  <c:v>$ 6.000</c:v>
                </c:pt>
                <c:pt idx="2">
                  <c:v>$ 6.500</c:v>
                </c:pt>
                <c:pt idx="3">
                  <c:v>$ 7.000</c:v>
                </c:pt>
                <c:pt idx="4">
                  <c:v>$ 8.500</c:v>
                </c:pt>
                <c:pt idx="5">
                  <c:v>No compra Papa Precocida Saborizada</c:v>
                </c:pt>
                <c:pt idx="6">
                  <c:v>No Sabe / No responde</c:v>
                </c:pt>
              </c:strCache>
            </c:strRef>
          </c:cat>
          <c:val>
            <c:numRef>
              <c:f>'Datos '!$C$570:$C$576</c:f>
              <c:numCache>
                <c:formatCode>General</c:formatCode>
                <c:ptCount val="7"/>
                <c:pt idx="0">
                  <c:v>51</c:v>
                </c:pt>
                <c:pt idx="1">
                  <c:v>22</c:v>
                </c:pt>
                <c:pt idx="2">
                  <c:v>11</c:v>
                </c:pt>
                <c:pt idx="3">
                  <c:v>6</c:v>
                </c:pt>
                <c:pt idx="4">
                  <c:v>2</c:v>
                </c:pt>
                <c:pt idx="5">
                  <c:v>466</c:v>
                </c:pt>
                <c:pt idx="6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3A-4C84-8CC1-F47459DC63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6163296"/>
        <c:axId val="2036161632"/>
      </c:barChart>
      <c:catAx>
        <c:axId val="2036163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36161632"/>
        <c:crosses val="autoZero"/>
        <c:auto val="1"/>
        <c:lblAlgn val="ctr"/>
        <c:lblOffset val="100"/>
        <c:noMultiLvlLbl val="0"/>
      </c:catAx>
      <c:valAx>
        <c:axId val="203616163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036163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D.A.P</a:t>
            </a:r>
            <a:r>
              <a:rPr lang="en-US" baseline="0"/>
              <a:t> Papa Lavada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'!$C$508</c:f>
              <c:strCache>
                <c:ptCount val="1"/>
                <c:pt idx="0">
                  <c:v>Número de Personas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'!$B$509:$B$518</c:f>
              <c:strCache>
                <c:ptCount val="10"/>
                <c:pt idx="0">
                  <c:v>$ 100</c:v>
                </c:pt>
                <c:pt idx="1">
                  <c:v>$ 200</c:v>
                </c:pt>
                <c:pt idx="2">
                  <c:v>$ 400</c:v>
                </c:pt>
                <c:pt idx="3">
                  <c:v>$ 800</c:v>
                </c:pt>
                <c:pt idx="4">
                  <c:v>$ 1.000</c:v>
                </c:pt>
                <c:pt idx="5">
                  <c:v>$ 1.200</c:v>
                </c:pt>
                <c:pt idx="6">
                  <c:v>$ 1.400</c:v>
                </c:pt>
                <c:pt idx="7">
                  <c:v>Más de $1.600</c:v>
                </c:pt>
                <c:pt idx="8">
                  <c:v>No compran Papa Lavada</c:v>
                </c:pt>
                <c:pt idx="9">
                  <c:v>No sabe/ No responde</c:v>
                </c:pt>
              </c:strCache>
            </c:strRef>
          </c:cat>
          <c:val>
            <c:numRef>
              <c:f>'Datos '!$C$509:$C$518</c:f>
              <c:numCache>
                <c:formatCode>General</c:formatCode>
                <c:ptCount val="10"/>
                <c:pt idx="0">
                  <c:v>41</c:v>
                </c:pt>
                <c:pt idx="1">
                  <c:v>110</c:v>
                </c:pt>
                <c:pt idx="2">
                  <c:v>92</c:v>
                </c:pt>
                <c:pt idx="3">
                  <c:v>53</c:v>
                </c:pt>
                <c:pt idx="4">
                  <c:v>56</c:v>
                </c:pt>
                <c:pt idx="5">
                  <c:v>23</c:v>
                </c:pt>
                <c:pt idx="6">
                  <c:v>33</c:v>
                </c:pt>
                <c:pt idx="7">
                  <c:v>31</c:v>
                </c:pt>
                <c:pt idx="8">
                  <c:v>120</c:v>
                </c:pt>
                <c:pt idx="9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F1-4B90-BCE7-5F7BE8EE89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22512240"/>
        <c:axId val="2122508080"/>
      </c:barChart>
      <c:catAx>
        <c:axId val="212251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22508080"/>
        <c:crosses val="autoZero"/>
        <c:auto val="1"/>
        <c:lblAlgn val="ctr"/>
        <c:lblOffset val="100"/>
        <c:noMultiLvlLbl val="0"/>
      </c:catAx>
      <c:valAx>
        <c:axId val="212250808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12251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 Encuesta_ consumo de papa por hogar (567 respuestas) FINAL.xlsx]Datos !TablaDinámica7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Variedad</a:t>
            </a:r>
            <a:r>
              <a:rPr lang="en-US" baseline="0"/>
              <a:t>/Especie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'!$C$635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'!$B$636:$B$641</c:f>
              <c:strCach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strCache>
            </c:strRef>
          </c:cat>
          <c:val>
            <c:numRef>
              <c:f>'Datos '!$C$636:$C$641</c:f>
              <c:numCache>
                <c:formatCode>0.00%</c:formatCode>
                <c:ptCount val="5"/>
                <c:pt idx="0">
                  <c:v>8.2595870206489674E-2</c:v>
                </c:pt>
                <c:pt idx="1">
                  <c:v>9.4395280235988199E-2</c:v>
                </c:pt>
                <c:pt idx="2">
                  <c:v>0.21828908554572271</c:v>
                </c:pt>
                <c:pt idx="3">
                  <c:v>0.24483775811209441</c:v>
                </c:pt>
                <c:pt idx="4">
                  <c:v>0.35988200589970504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7D-4F0E-9DD3-A0BE5D752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5839680"/>
        <c:axId val="825840096"/>
      </c:barChart>
      <c:catAx>
        <c:axId val="82583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5840096"/>
        <c:crosses val="autoZero"/>
        <c:auto val="1"/>
        <c:lblAlgn val="ctr"/>
        <c:lblOffset val="100"/>
        <c:noMultiLvlLbl val="0"/>
      </c:catAx>
      <c:valAx>
        <c:axId val="825840096"/>
        <c:scaling>
          <c:orientation val="minMax"/>
        </c:scaling>
        <c:delete val="1"/>
        <c:axPos val="l"/>
        <c:numFmt formatCode="0.00%" sourceLinked="1"/>
        <c:majorTickMark val="none"/>
        <c:minorTickMark val="none"/>
        <c:tickLblPos val="nextTo"/>
        <c:crossAx val="825839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 Encuesta_ consumo de papa por hogar (567 respuestas) FINAL.xlsx]Datos !TablaDinámica8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Variedad/Especie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'!$C$644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'!$B$645:$B$650</c:f>
              <c:strCach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strCache>
            </c:strRef>
          </c:cat>
          <c:val>
            <c:numRef>
              <c:f>'Datos '!$C$645:$C$650</c:f>
              <c:numCache>
                <c:formatCode>0.00%</c:formatCode>
                <c:ptCount val="5"/>
                <c:pt idx="0">
                  <c:v>9.7777777777777783E-2</c:v>
                </c:pt>
                <c:pt idx="1">
                  <c:v>0.10222222222222223</c:v>
                </c:pt>
                <c:pt idx="2">
                  <c:v>0.2</c:v>
                </c:pt>
                <c:pt idx="3">
                  <c:v>0.22666666666666666</c:v>
                </c:pt>
                <c:pt idx="4">
                  <c:v>0.37333333333333335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B3-457F-9837-5BC285A14A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6591616"/>
        <c:axId val="826580800"/>
      </c:barChart>
      <c:catAx>
        <c:axId val="826591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6580800"/>
        <c:crosses val="autoZero"/>
        <c:auto val="1"/>
        <c:lblAlgn val="ctr"/>
        <c:lblOffset val="100"/>
        <c:noMultiLvlLbl val="0"/>
      </c:catAx>
      <c:valAx>
        <c:axId val="826580800"/>
        <c:scaling>
          <c:orientation val="minMax"/>
        </c:scaling>
        <c:delete val="1"/>
        <c:axPos val="l"/>
        <c:numFmt formatCode="0.00%" sourceLinked="1"/>
        <c:majorTickMark val="none"/>
        <c:minorTickMark val="none"/>
        <c:tickLblPos val="nextTo"/>
        <c:crossAx val="826591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 Encuesta_ consumo de papa por hogar (567 respuestas) FINAL.xlsx]Datos !TablaDinámica10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Precio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'!$C$656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'!$B$657:$B$662</c:f>
              <c:strCach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strCache>
            </c:strRef>
          </c:cat>
          <c:val>
            <c:numRef>
              <c:f>'Datos '!$C$657:$C$662</c:f>
              <c:numCache>
                <c:formatCode>0.00%</c:formatCode>
                <c:ptCount val="5"/>
                <c:pt idx="0">
                  <c:v>5.0147492625368731E-2</c:v>
                </c:pt>
                <c:pt idx="1">
                  <c:v>5.3097345132743362E-2</c:v>
                </c:pt>
                <c:pt idx="2">
                  <c:v>0.10324483775811209</c:v>
                </c:pt>
                <c:pt idx="3">
                  <c:v>0.16814159292035399</c:v>
                </c:pt>
                <c:pt idx="4">
                  <c:v>0.62536873156342188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E-4D98-ABB2-F812034FEE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6579552"/>
        <c:axId val="826592448"/>
      </c:barChart>
      <c:catAx>
        <c:axId val="82657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6592448"/>
        <c:crosses val="autoZero"/>
        <c:auto val="1"/>
        <c:lblAlgn val="ctr"/>
        <c:lblOffset val="100"/>
        <c:noMultiLvlLbl val="0"/>
      </c:catAx>
      <c:valAx>
        <c:axId val="826592448"/>
        <c:scaling>
          <c:orientation val="minMax"/>
        </c:scaling>
        <c:delete val="1"/>
        <c:axPos val="l"/>
        <c:numFmt formatCode="0.00%" sourceLinked="1"/>
        <c:majorTickMark val="none"/>
        <c:minorTickMark val="none"/>
        <c:tickLblPos val="nextTo"/>
        <c:crossAx val="826579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 Encuesta_ consumo de papa por hogar (567 respuestas) FINAL.xlsx]Datos !TablaDinámica11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Precio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'!$C$667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'!$B$668:$B$673</c:f>
              <c:strCach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strCache>
            </c:strRef>
          </c:cat>
          <c:val>
            <c:numRef>
              <c:f>'Datos '!$C$668:$C$673</c:f>
              <c:numCache>
                <c:formatCode>0.00%</c:formatCode>
                <c:ptCount val="5"/>
                <c:pt idx="0">
                  <c:v>0.04</c:v>
                </c:pt>
                <c:pt idx="1">
                  <c:v>0.08</c:v>
                </c:pt>
                <c:pt idx="2">
                  <c:v>0.17333333333333334</c:v>
                </c:pt>
                <c:pt idx="3">
                  <c:v>0.18222222222222223</c:v>
                </c:pt>
                <c:pt idx="4">
                  <c:v>0.52444444444444449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C2-4E42-B7E1-5E866546D5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6593280"/>
        <c:axId val="826579136"/>
      </c:barChart>
      <c:catAx>
        <c:axId val="82659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6579136"/>
        <c:crosses val="autoZero"/>
        <c:auto val="1"/>
        <c:lblAlgn val="ctr"/>
        <c:lblOffset val="100"/>
        <c:noMultiLvlLbl val="0"/>
      </c:catAx>
      <c:valAx>
        <c:axId val="826579136"/>
        <c:scaling>
          <c:orientation val="minMax"/>
        </c:scaling>
        <c:delete val="1"/>
        <c:axPos val="l"/>
        <c:numFmt formatCode="0.00%" sourceLinked="1"/>
        <c:majorTickMark val="none"/>
        <c:minorTickMark val="none"/>
        <c:tickLblPos val="nextTo"/>
        <c:crossAx val="82659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 Encuesta_ consumo de papa por hogar (567 respuestas) FINAL.xlsx]Datos !TablaDinámica12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Sabor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'!$C$678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'!$B$679:$B$684</c:f>
              <c:strCach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strCache>
            </c:strRef>
          </c:cat>
          <c:val>
            <c:numRef>
              <c:f>'Datos '!$C$679:$C$684</c:f>
              <c:numCache>
                <c:formatCode>0.00%</c:formatCode>
                <c:ptCount val="5"/>
                <c:pt idx="0">
                  <c:v>4.1297935103244837E-2</c:v>
                </c:pt>
                <c:pt idx="1">
                  <c:v>5.3097345132743362E-2</c:v>
                </c:pt>
                <c:pt idx="2">
                  <c:v>0.12094395280235988</c:v>
                </c:pt>
                <c:pt idx="3">
                  <c:v>0.27138643067846607</c:v>
                </c:pt>
                <c:pt idx="4">
                  <c:v>0.51327433628318586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47-4404-B93F-0281869972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6577888"/>
        <c:axId val="826582880"/>
      </c:barChart>
      <c:catAx>
        <c:axId val="826577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6582880"/>
        <c:crosses val="autoZero"/>
        <c:auto val="1"/>
        <c:lblAlgn val="ctr"/>
        <c:lblOffset val="100"/>
        <c:noMultiLvlLbl val="0"/>
      </c:catAx>
      <c:valAx>
        <c:axId val="826582880"/>
        <c:scaling>
          <c:orientation val="minMax"/>
        </c:scaling>
        <c:delete val="1"/>
        <c:axPos val="l"/>
        <c:numFmt formatCode="0.00%" sourceLinked="1"/>
        <c:majorTickMark val="none"/>
        <c:minorTickMark val="none"/>
        <c:tickLblPos val="nextTo"/>
        <c:crossAx val="826577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 Encuesta_ consumo de papa por hogar (567 respuestas) FINAL.xlsx]Datos !TablaDinámica2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Frecuencia de compra de papa en el hogar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7030A0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6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tx2">
              <a:lumMod val="65000"/>
              <a:lumOff val="3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rgbClr val="FF0000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'Datos '!$C$158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6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5A1-4202-B0CA-CD9B09F17601}"/>
              </c:ext>
            </c:extLst>
          </c:dPt>
          <c:dPt>
            <c:idx val="1"/>
            <c:bubble3D val="0"/>
            <c:spPr>
              <a:solidFill>
                <a:schemeClr val="tx2">
                  <a:lumMod val="65000"/>
                  <a:lumOff val="3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5A1-4202-B0CA-CD9B09F1760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5A1-4202-B0CA-CD9B09F17601}"/>
              </c:ext>
            </c:extLst>
          </c:dPt>
          <c:dPt>
            <c:idx val="3"/>
            <c:bubble3D val="0"/>
            <c:explosion val="13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5A1-4202-B0CA-CD9B09F17601}"/>
              </c:ext>
            </c:extLst>
          </c:dPt>
          <c:dPt>
            <c:idx val="4"/>
            <c:bubble3D val="0"/>
            <c:explosion val="17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960D-4E95-A78E-4BB03934C72E}"/>
              </c:ext>
            </c:extLst>
          </c:dPt>
          <c:dPt>
            <c:idx val="5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A5A1-4202-B0CA-CD9B09F1760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'Datos '!$B$159:$B$165</c:f>
              <c:strCache>
                <c:ptCount val="6"/>
                <c:pt idx="0">
                  <c:v>Semanalmente</c:v>
                </c:pt>
                <c:pt idx="1">
                  <c:v>Cada 15 días</c:v>
                </c:pt>
                <c:pt idx="2">
                  <c:v>Mensualmente</c:v>
                </c:pt>
                <c:pt idx="3">
                  <c:v>Cada 2 meses</c:v>
                </c:pt>
                <c:pt idx="4">
                  <c:v>Cada trimestre o más</c:v>
                </c:pt>
                <c:pt idx="5">
                  <c:v>No compran papa</c:v>
                </c:pt>
              </c:strCache>
            </c:strRef>
          </c:cat>
          <c:val>
            <c:numRef>
              <c:f>'Datos '!$C$159:$C$165</c:f>
              <c:numCache>
                <c:formatCode>General</c:formatCode>
                <c:ptCount val="6"/>
                <c:pt idx="0">
                  <c:v>355</c:v>
                </c:pt>
                <c:pt idx="1">
                  <c:v>156</c:v>
                </c:pt>
                <c:pt idx="2">
                  <c:v>40</c:v>
                </c:pt>
                <c:pt idx="3">
                  <c:v>9</c:v>
                </c:pt>
                <c:pt idx="4">
                  <c:v>6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0D-4E95-A78E-4BB03934C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2"/>
    </a:solidFill>
    <a:ln w="9525" cap="flat" cmpd="sng" algn="ctr">
      <a:solidFill>
        <a:schemeClr val="bg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 Encuesta_ consumo de papa por hogar (567 respuestas) FINAL.xlsx]Datos !TablaDinámica13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Sabor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'!$C$688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'!$B$689:$B$694</c:f>
              <c:strCach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strCache>
            </c:strRef>
          </c:cat>
          <c:val>
            <c:numRef>
              <c:f>'Datos '!$C$689:$C$694</c:f>
              <c:numCache>
                <c:formatCode>0.00%</c:formatCode>
                <c:ptCount val="5"/>
                <c:pt idx="0">
                  <c:v>3.111111111111111E-2</c:v>
                </c:pt>
                <c:pt idx="1">
                  <c:v>0.08</c:v>
                </c:pt>
                <c:pt idx="2">
                  <c:v>0.18222222222222223</c:v>
                </c:pt>
                <c:pt idx="3">
                  <c:v>0.25777777777777777</c:v>
                </c:pt>
                <c:pt idx="4">
                  <c:v>0.44888888888888889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54-403B-A82F-41D50518BC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5840512"/>
        <c:axId val="825840928"/>
      </c:barChart>
      <c:catAx>
        <c:axId val="82584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5840928"/>
        <c:crosses val="autoZero"/>
        <c:auto val="1"/>
        <c:lblAlgn val="ctr"/>
        <c:lblOffset val="100"/>
        <c:noMultiLvlLbl val="0"/>
      </c:catAx>
      <c:valAx>
        <c:axId val="825840928"/>
        <c:scaling>
          <c:orientation val="minMax"/>
        </c:scaling>
        <c:delete val="1"/>
        <c:axPos val="l"/>
        <c:numFmt formatCode="0.00%" sourceLinked="1"/>
        <c:majorTickMark val="none"/>
        <c:minorTickMark val="none"/>
        <c:tickLblPos val="nextTo"/>
        <c:crossAx val="825840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 Encuesta_ consumo de papa por hogar (567 respuestas) FINAL.xlsx]Datos !TablaDinámica14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Color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'!$C$699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'!$B$700:$B$705</c:f>
              <c:strCach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strCache>
            </c:strRef>
          </c:cat>
          <c:val>
            <c:numRef>
              <c:f>'Datos '!$C$700:$C$705</c:f>
              <c:numCache>
                <c:formatCode>0.00%</c:formatCode>
                <c:ptCount val="5"/>
                <c:pt idx="0">
                  <c:v>4.4247787610619468E-2</c:v>
                </c:pt>
                <c:pt idx="1">
                  <c:v>7.0796460176991149E-2</c:v>
                </c:pt>
                <c:pt idx="2">
                  <c:v>0.19469026548672566</c:v>
                </c:pt>
                <c:pt idx="3">
                  <c:v>0.32743362831858408</c:v>
                </c:pt>
                <c:pt idx="4">
                  <c:v>0.36283185840707965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68-4B4A-9D1A-18742C16A1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61606096"/>
        <c:axId val="861618576"/>
      </c:barChart>
      <c:catAx>
        <c:axId val="861606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1618576"/>
        <c:crosses val="autoZero"/>
        <c:auto val="1"/>
        <c:lblAlgn val="ctr"/>
        <c:lblOffset val="100"/>
        <c:noMultiLvlLbl val="0"/>
      </c:catAx>
      <c:valAx>
        <c:axId val="861618576"/>
        <c:scaling>
          <c:orientation val="minMax"/>
        </c:scaling>
        <c:delete val="1"/>
        <c:axPos val="l"/>
        <c:numFmt formatCode="0.00%" sourceLinked="1"/>
        <c:majorTickMark val="none"/>
        <c:minorTickMark val="none"/>
        <c:tickLblPos val="nextTo"/>
        <c:crossAx val="86160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 Encuesta_ consumo de papa por hogar (567 respuestas) FINAL.xlsx]Datos !TablaDinámica15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Color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'!$C$709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'!$B$710:$B$715</c:f>
              <c:strCach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strCache>
            </c:strRef>
          </c:cat>
          <c:val>
            <c:numRef>
              <c:f>'Datos '!$C$710:$C$715</c:f>
              <c:numCache>
                <c:formatCode>0.00%</c:formatCode>
                <c:ptCount val="5"/>
                <c:pt idx="0">
                  <c:v>7.5555555555555556E-2</c:v>
                </c:pt>
                <c:pt idx="1">
                  <c:v>0.1111111111111111</c:v>
                </c:pt>
                <c:pt idx="2">
                  <c:v>0.2088888888888889</c:v>
                </c:pt>
                <c:pt idx="3">
                  <c:v>0.26222222222222225</c:v>
                </c:pt>
                <c:pt idx="4">
                  <c:v>0.34222222222222221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FE-4A14-8674-F0B07DB4FF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61623984"/>
        <c:axId val="861614832"/>
      </c:barChart>
      <c:catAx>
        <c:axId val="861623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1614832"/>
        <c:crosses val="autoZero"/>
        <c:auto val="1"/>
        <c:lblAlgn val="ctr"/>
        <c:lblOffset val="100"/>
        <c:noMultiLvlLbl val="0"/>
      </c:catAx>
      <c:valAx>
        <c:axId val="861614832"/>
        <c:scaling>
          <c:orientation val="minMax"/>
        </c:scaling>
        <c:delete val="1"/>
        <c:axPos val="l"/>
        <c:numFmt formatCode="0.00%" sourceLinked="1"/>
        <c:majorTickMark val="none"/>
        <c:minorTickMark val="none"/>
        <c:tickLblPos val="nextTo"/>
        <c:crossAx val="861623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 Encuesta_ consumo de papa por hogar (567 respuestas) FINAL.xlsx]Datos !TablaDinámica16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Calidad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'!$C$721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'!$B$722:$B$727</c:f>
              <c:strCach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strCache>
            </c:strRef>
          </c:cat>
          <c:val>
            <c:numRef>
              <c:f>'Datos '!$C$722:$C$727</c:f>
              <c:numCache>
                <c:formatCode>0.00%</c:formatCode>
                <c:ptCount val="5"/>
                <c:pt idx="0">
                  <c:v>1.1799410029498525E-2</c:v>
                </c:pt>
                <c:pt idx="1">
                  <c:v>2.9498525073746312E-2</c:v>
                </c:pt>
                <c:pt idx="2">
                  <c:v>7.9646017699115043E-2</c:v>
                </c:pt>
                <c:pt idx="3">
                  <c:v>0.21533923303834809</c:v>
                </c:pt>
                <c:pt idx="4">
                  <c:v>0.66371681415929207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4F-410A-9616-9E59B81E08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61626480"/>
        <c:axId val="861618160"/>
      </c:barChart>
      <c:catAx>
        <c:axId val="86162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1618160"/>
        <c:crosses val="autoZero"/>
        <c:auto val="1"/>
        <c:lblAlgn val="ctr"/>
        <c:lblOffset val="100"/>
        <c:noMultiLvlLbl val="0"/>
      </c:catAx>
      <c:valAx>
        <c:axId val="861618160"/>
        <c:scaling>
          <c:orientation val="minMax"/>
        </c:scaling>
        <c:delete val="1"/>
        <c:axPos val="l"/>
        <c:numFmt formatCode="0.00%" sourceLinked="1"/>
        <c:majorTickMark val="none"/>
        <c:minorTickMark val="none"/>
        <c:tickLblPos val="nextTo"/>
        <c:crossAx val="861626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 Encuesta_ consumo de papa por hogar (567 respuestas) FINAL.xlsx]Datos !TablaDinámica17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Calidad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'!$C$733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'!$B$734:$B$739</c:f>
              <c:strCach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strCache>
            </c:strRef>
          </c:cat>
          <c:val>
            <c:numRef>
              <c:f>'Datos '!$C$734:$C$739</c:f>
              <c:numCache>
                <c:formatCode>0.00%</c:formatCode>
                <c:ptCount val="5"/>
                <c:pt idx="0">
                  <c:v>4.4444444444444444E-3</c:v>
                </c:pt>
                <c:pt idx="1">
                  <c:v>2.2222222222222223E-2</c:v>
                </c:pt>
                <c:pt idx="2">
                  <c:v>9.7777777777777783E-2</c:v>
                </c:pt>
                <c:pt idx="3">
                  <c:v>0.25777777777777777</c:v>
                </c:pt>
                <c:pt idx="4">
                  <c:v>0.61777777777777776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9B-489E-A495-36B9BE4175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61619824"/>
        <c:axId val="861625648"/>
      </c:barChart>
      <c:catAx>
        <c:axId val="86161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1625648"/>
        <c:crosses val="autoZero"/>
        <c:auto val="1"/>
        <c:lblAlgn val="ctr"/>
        <c:lblOffset val="100"/>
        <c:noMultiLvlLbl val="0"/>
      </c:catAx>
      <c:valAx>
        <c:axId val="861625648"/>
        <c:scaling>
          <c:orientation val="minMax"/>
        </c:scaling>
        <c:delete val="1"/>
        <c:axPos val="l"/>
        <c:numFmt formatCode="0.00%" sourceLinked="1"/>
        <c:majorTickMark val="none"/>
        <c:minorTickMark val="none"/>
        <c:tickLblPos val="nextTo"/>
        <c:crossAx val="86161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 Encuesta_ consumo de papa por hogar (567 respuestas) FINAL.xlsx]Datos !TablaDinámica18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Procedencia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'!$C$745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'!$B$746:$B$751</c:f>
              <c:strCach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strCache>
            </c:strRef>
          </c:cat>
          <c:val>
            <c:numRef>
              <c:f>'Datos '!$C$746:$C$751</c:f>
              <c:numCache>
                <c:formatCode>0.00%</c:formatCode>
                <c:ptCount val="5"/>
                <c:pt idx="0">
                  <c:v>0.25073746312684364</c:v>
                </c:pt>
                <c:pt idx="1">
                  <c:v>0.15044247787610621</c:v>
                </c:pt>
                <c:pt idx="2">
                  <c:v>0.21238938053097345</c:v>
                </c:pt>
                <c:pt idx="3">
                  <c:v>0.21533923303834809</c:v>
                </c:pt>
                <c:pt idx="4">
                  <c:v>0.17109144542772861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59-49CF-8077-7201922CC9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6602432"/>
        <c:axId val="826601184"/>
      </c:barChart>
      <c:catAx>
        <c:axId val="826602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6601184"/>
        <c:crosses val="autoZero"/>
        <c:auto val="1"/>
        <c:lblAlgn val="ctr"/>
        <c:lblOffset val="100"/>
        <c:noMultiLvlLbl val="0"/>
      </c:catAx>
      <c:valAx>
        <c:axId val="826601184"/>
        <c:scaling>
          <c:orientation val="minMax"/>
        </c:scaling>
        <c:delete val="1"/>
        <c:axPos val="l"/>
        <c:numFmt formatCode="0.00%" sourceLinked="1"/>
        <c:majorTickMark val="none"/>
        <c:minorTickMark val="none"/>
        <c:tickLblPos val="nextTo"/>
        <c:crossAx val="826602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 Encuesta_ consumo de papa por hogar (567 respuestas) FINAL.xlsx]Datos !TablaDinámica19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Procedencia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'!$C$757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'!$B$758:$B$763</c:f>
              <c:strCach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strCache>
            </c:strRef>
          </c:cat>
          <c:val>
            <c:numRef>
              <c:f>'Datos '!$C$758:$C$763</c:f>
              <c:numCache>
                <c:formatCode>0.00%</c:formatCode>
                <c:ptCount val="5"/>
                <c:pt idx="0">
                  <c:v>0.24888888888888888</c:v>
                </c:pt>
                <c:pt idx="1">
                  <c:v>0.17333333333333334</c:v>
                </c:pt>
                <c:pt idx="2">
                  <c:v>0.21777777777777776</c:v>
                </c:pt>
                <c:pt idx="3">
                  <c:v>0.16</c:v>
                </c:pt>
                <c:pt idx="4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D3-42B4-9FFA-D6413A8B8D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6574560"/>
        <c:axId val="826588704"/>
      </c:barChart>
      <c:catAx>
        <c:axId val="82657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6588704"/>
        <c:crosses val="autoZero"/>
        <c:auto val="1"/>
        <c:lblAlgn val="ctr"/>
        <c:lblOffset val="100"/>
        <c:noMultiLvlLbl val="0"/>
      </c:catAx>
      <c:valAx>
        <c:axId val="826588704"/>
        <c:scaling>
          <c:orientation val="minMax"/>
        </c:scaling>
        <c:delete val="1"/>
        <c:axPos val="l"/>
        <c:numFmt formatCode="0.00%" sourceLinked="1"/>
        <c:majorTickMark val="none"/>
        <c:minorTickMark val="none"/>
        <c:tickLblPos val="nextTo"/>
        <c:crossAx val="826574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 Encuesta_ consumo de papa por hogar (567 respuestas) FINAL.xlsx]Datos !TablaDinámica20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Mujeres/ DAPxL. P.Congelada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1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4">
              <a:lumMod val="60000"/>
              <a:lumOff val="4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rgbClr val="7030A0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2.0582786319951973E-2"/>
              <c:y val="1.319415000512983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1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1.5355968027626036E-2"/>
              <c:y val="6.6436663851081143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1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>
        <c:manualLayout>
          <c:layoutTarget val="inner"/>
          <c:xMode val="edge"/>
          <c:yMode val="edge"/>
          <c:x val="7.8152012248468961E-2"/>
          <c:y val="0.3082152230971128"/>
          <c:w val="0.35480708661417321"/>
          <c:h val="0.5913451443569554"/>
        </c:manualLayout>
      </c:layout>
      <c:pieChart>
        <c:varyColors val="1"/>
        <c:ser>
          <c:idx val="0"/>
          <c:order val="0"/>
          <c:tx>
            <c:strRef>
              <c:f>'Datos '!$C$775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BE0-42D8-A234-1B002B429DC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3003-4C25-BEEE-28C2434BA89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003-4C25-BEEE-28C2434BA89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BE0-42D8-A234-1B002B429DC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BE0-42D8-A234-1B002B429DC7}"/>
              </c:ext>
            </c:extLst>
          </c:dPt>
          <c:dPt>
            <c:idx val="5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003-4C25-BEEE-28C2434BA89D}"/>
              </c:ext>
            </c:extLst>
          </c:dPt>
          <c:dLbls>
            <c:dLbl>
              <c:idx val="1"/>
              <c:layout>
                <c:manualLayout>
                  <c:x val="-2.0582786319951973E-2"/>
                  <c:y val="1.3194150005129832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003-4C25-BEEE-28C2434BA89D}"/>
                </c:ext>
              </c:extLst>
            </c:dLbl>
            <c:dLbl>
              <c:idx val="2"/>
              <c:layout>
                <c:manualLayout>
                  <c:x val="1.5355968027626036E-2"/>
                  <c:y val="6.6436663851081143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003-4C25-BEEE-28C2434BA8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'Datos '!$B$776:$B$782</c:f>
              <c:strCache>
                <c:ptCount val="6"/>
                <c:pt idx="0">
                  <c:v>$ 3.500</c:v>
                </c:pt>
                <c:pt idx="1">
                  <c:v>$ 4.500</c:v>
                </c:pt>
                <c:pt idx="2">
                  <c:v>$ 5.000</c:v>
                </c:pt>
                <c:pt idx="3">
                  <c:v>$ 5.500</c:v>
                </c:pt>
                <c:pt idx="4">
                  <c:v>$ 6.000</c:v>
                </c:pt>
                <c:pt idx="5">
                  <c:v>$ 6.500</c:v>
                </c:pt>
              </c:strCache>
            </c:strRef>
          </c:cat>
          <c:val>
            <c:numRef>
              <c:f>'Datos '!$C$776:$C$782</c:f>
              <c:numCache>
                <c:formatCode>General</c:formatCode>
                <c:ptCount val="6"/>
                <c:pt idx="0">
                  <c:v>1</c:v>
                </c:pt>
                <c:pt idx="1">
                  <c:v>44</c:v>
                </c:pt>
                <c:pt idx="2">
                  <c:v>25</c:v>
                </c:pt>
                <c:pt idx="3">
                  <c:v>9</c:v>
                </c:pt>
                <c:pt idx="4">
                  <c:v>6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03-4C25-BEEE-28C2434BA8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0465946899935"/>
          <c:y val="0.11797180761693719"/>
          <c:w val="0.21245533344248799"/>
          <c:h val="0.8247373397019254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 Encuesta_ consumo de papa por hogar (567 respuestas) FINAL.xlsx]Datos !TablaDinámica21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Hombres/ DAPxL. P.Congelada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1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4.5639763779527559E-3"/>
              <c:y val="1.0042286380869058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1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9.25488845144357E-2"/>
              <c:y val="0.13816090696996208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1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'Datos '!$C$795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4DE-4011-9E60-4E4A27E6AA7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64DE-4011-9E60-4E4A27E6AA7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587-4ACF-9D2D-405C7FE9BE6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587-4ACF-9D2D-405C7FE9BE64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C587-4ACF-9D2D-405C7FE9BE64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C587-4ACF-9D2D-405C7FE9BE64}"/>
              </c:ext>
            </c:extLst>
          </c:dPt>
          <c:dLbls>
            <c:dLbl>
              <c:idx val="1"/>
              <c:layout>
                <c:manualLayout>
                  <c:x val="-9.25488845144357E-2"/>
                  <c:y val="0.13816090696996208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4DE-4011-9E60-4E4A27E6AA72}"/>
                </c:ext>
              </c:extLst>
            </c:dLbl>
            <c:dLbl>
              <c:idx val="2"/>
              <c:layout>
                <c:manualLayout>
                  <c:x val="-4.5639763779527559E-3"/>
                  <c:y val="1.0042286380869058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587-4ACF-9D2D-405C7FE9BE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'Datos '!$B$796:$B$802</c:f>
              <c:strCache>
                <c:ptCount val="6"/>
                <c:pt idx="0">
                  <c:v>$ 3.500</c:v>
                </c:pt>
                <c:pt idx="1">
                  <c:v>$ 4.500</c:v>
                </c:pt>
                <c:pt idx="2">
                  <c:v>$ 5.000</c:v>
                </c:pt>
                <c:pt idx="3">
                  <c:v>$ 5.500</c:v>
                </c:pt>
                <c:pt idx="4">
                  <c:v>$ 6.000</c:v>
                </c:pt>
                <c:pt idx="5">
                  <c:v>$ 6.500</c:v>
                </c:pt>
              </c:strCache>
            </c:strRef>
          </c:cat>
          <c:val>
            <c:numRef>
              <c:f>'Datos '!$C$796:$C$802</c:f>
              <c:numCache>
                <c:formatCode>0.00%</c:formatCode>
                <c:ptCount val="6"/>
                <c:pt idx="0">
                  <c:v>1.5625E-2</c:v>
                </c:pt>
                <c:pt idx="1">
                  <c:v>0.625</c:v>
                </c:pt>
                <c:pt idx="2">
                  <c:v>0.234375</c:v>
                </c:pt>
                <c:pt idx="3">
                  <c:v>7.8125E-2</c:v>
                </c:pt>
                <c:pt idx="4">
                  <c:v>1.5625E-2</c:v>
                </c:pt>
                <c:pt idx="5">
                  <c:v>3.125E-2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DE-4011-9E60-4E4A27E6AA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036045494313206"/>
          <c:y val="0.211463619130942"/>
          <c:w val="0.1918617672790901"/>
          <c:h val="0.628461286089238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 Encuesta_ consumo de papa por hogar (567 respuestas) FINAL.xlsx]Datos !TablaDinámica22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Mujeres</a:t>
            </a:r>
            <a:r>
              <a:rPr lang="en-US" baseline="0"/>
              <a:t> DAPxL P. Fresca (sin lavar)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1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rgbClr val="7030A0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'Datos '!$C$818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DCBA-4F7F-8894-B5E342358B2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9D1-4476-B21C-AE28F5FA910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9D1-4476-B21C-AE28F5FA910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89D1-4476-B21C-AE28F5FA910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89D1-4476-B21C-AE28F5FA9107}"/>
              </c:ext>
            </c:extLst>
          </c:dPt>
          <c:dPt>
            <c:idx val="5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CBA-4F7F-8894-B5E342358B22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89D1-4476-B21C-AE28F5FA91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'Datos '!$B$819:$B$826</c:f>
              <c:strCache>
                <c:ptCount val="7"/>
                <c:pt idx="0">
                  <c:v>Entre $1.000 - $1200</c:v>
                </c:pt>
                <c:pt idx="1">
                  <c:v>Entre $1.400 - $1.600</c:v>
                </c:pt>
                <c:pt idx="2">
                  <c:v>Entre $1.800 - $2.000</c:v>
                </c:pt>
                <c:pt idx="3">
                  <c:v>Entre $2.200 - $2.400</c:v>
                </c:pt>
                <c:pt idx="4">
                  <c:v>Entre $2.600 - $2.800</c:v>
                </c:pt>
                <c:pt idx="5">
                  <c:v>Entre $3.000 - $3.200</c:v>
                </c:pt>
                <c:pt idx="6">
                  <c:v>Más de $3.400</c:v>
                </c:pt>
              </c:strCache>
            </c:strRef>
          </c:cat>
          <c:val>
            <c:numRef>
              <c:f>'Datos '!$C$819:$C$826</c:f>
              <c:numCache>
                <c:formatCode>General</c:formatCode>
                <c:ptCount val="7"/>
                <c:pt idx="0">
                  <c:v>119</c:v>
                </c:pt>
                <c:pt idx="1">
                  <c:v>88</c:v>
                </c:pt>
                <c:pt idx="2">
                  <c:v>76</c:v>
                </c:pt>
                <c:pt idx="3">
                  <c:v>19</c:v>
                </c:pt>
                <c:pt idx="4">
                  <c:v>17</c:v>
                </c:pt>
                <c:pt idx="5">
                  <c:v>6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BA-4F7F-8894-B5E342358B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972047244094489"/>
          <c:y val="0.20232137649460485"/>
          <c:w val="0.32805730533683292"/>
          <c:h val="0.623597987751531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 Encuesta_ consumo de papa por hogar (567 respuestas) FINAL.xlsx]Datos 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Consumo</a:t>
            </a:r>
            <a:r>
              <a:rPr lang="en-US" baseline="0"/>
              <a:t> promedio mensual de papa por hogar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rgbClr val="F12FF6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rgbClr val="FFC000"/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tx2">
              <a:lumMod val="50000"/>
              <a:lumOff val="50000"/>
            </a:schemeClr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'Datos '!$C$194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EDD-466E-8BE2-FE5AB76D798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EDD-466E-8BE2-FE5AB76D798D}"/>
              </c:ext>
            </c:extLst>
          </c:dPt>
          <c:dPt>
            <c:idx val="2"/>
            <c:bubble3D val="0"/>
            <c:spPr>
              <a:solidFill>
                <a:srgbClr val="F12FF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EDD-466E-8BE2-FE5AB76D798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EDD-466E-8BE2-FE5AB76D798D}"/>
              </c:ext>
            </c:extLst>
          </c:dPt>
          <c:dPt>
            <c:idx val="4"/>
            <c:bubble3D val="0"/>
            <c:spPr>
              <a:solidFill>
                <a:srgbClr val="FFC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EDD-466E-8BE2-FE5AB76D798D}"/>
              </c:ext>
            </c:extLst>
          </c:dPt>
          <c:dPt>
            <c:idx val="5"/>
            <c:bubble3D val="0"/>
            <c:explosion val="6"/>
            <c:spPr>
              <a:solidFill>
                <a:schemeClr val="tx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EDD-466E-8BE2-FE5AB76D798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'Datos '!$B$195:$B$201</c:f>
              <c:strCache>
                <c:ptCount val="6"/>
                <c:pt idx="0">
                  <c:v>Entre 5 y 10 libras</c:v>
                </c:pt>
                <c:pt idx="1">
                  <c:v>Entre 11 y 15 libras</c:v>
                </c:pt>
                <c:pt idx="2">
                  <c:v>Entre 16 y 20 libras</c:v>
                </c:pt>
                <c:pt idx="3">
                  <c:v>Entre 21 y 25 libras</c:v>
                </c:pt>
                <c:pt idx="4">
                  <c:v>Más de 25 libras</c:v>
                </c:pt>
                <c:pt idx="5">
                  <c:v>No compran papa</c:v>
                </c:pt>
              </c:strCache>
            </c:strRef>
          </c:cat>
          <c:val>
            <c:numRef>
              <c:f>'Datos '!$C$195:$C$201</c:f>
              <c:numCache>
                <c:formatCode>General</c:formatCode>
                <c:ptCount val="6"/>
                <c:pt idx="0">
                  <c:v>308</c:v>
                </c:pt>
                <c:pt idx="1">
                  <c:v>107</c:v>
                </c:pt>
                <c:pt idx="2">
                  <c:v>65</c:v>
                </c:pt>
                <c:pt idx="3">
                  <c:v>32</c:v>
                </c:pt>
                <c:pt idx="4">
                  <c:v>50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E1-4367-A88B-0D75BE5B09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 Encuesta_ consumo de papa por hogar (567 respuestas) FINAL.xlsx]Datos !TablaDinámica23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Hombres DAPxL P. Fresca (sin lavar)</a:t>
            </a:r>
            <a:endParaRPr lang="es-CO" sz="1400">
              <a:effectLst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rgbClr val="000000">
                    <a:lumMod val="65000"/>
                    <a:lumOff val="35000"/>
                  </a:srgbClr>
                </a:solidFill>
              </a:defRPr>
            </a:pP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7030A0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'Datos '!$C$839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9E4-4223-9C7C-5B29F36FE4C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9E4-4223-9C7C-5B29F36FE4C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9E4-4223-9C7C-5B29F36FE4C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9E4-4223-9C7C-5B29F36FE4C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9E4-4223-9C7C-5B29F36FE4C6}"/>
              </c:ext>
            </c:extLst>
          </c:dPt>
          <c:dPt>
            <c:idx val="5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40EB-4EF6-AE43-4E64DEDE2550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D9E4-4223-9C7C-5B29F36FE4C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'Datos '!$B$840:$B$847</c:f>
              <c:strCache>
                <c:ptCount val="7"/>
                <c:pt idx="0">
                  <c:v>Entre $1.000 - $1200</c:v>
                </c:pt>
                <c:pt idx="1">
                  <c:v>Entre $1.400 - $1.600</c:v>
                </c:pt>
                <c:pt idx="2">
                  <c:v>Entre $1.800 - $2.000</c:v>
                </c:pt>
                <c:pt idx="3">
                  <c:v>Entre $2.200 - $2.400</c:v>
                </c:pt>
                <c:pt idx="4">
                  <c:v>Entre $2.600 - $2.800</c:v>
                </c:pt>
                <c:pt idx="5">
                  <c:v>Entre $3.000 - $3.200</c:v>
                </c:pt>
                <c:pt idx="6">
                  <c:v>Más de $3.400</c:v>
                </c:pt>
              </c:strCache>
            </c:strRef>
          </c:cat>
          <c:val>
            <c:numRef>
              <c:f>'Datos '!$C$840:$C$847</c:f>
              <c:numCache>
                <c:formatCode>General</c:formatCode>
                <c:ptCount val="7"/>
                <c:pt idx="0">
                  <c:v>66</c:v>
                </c:pt>
                <c:pt idx="1">
                  <c:v>74</c:v>
                </c:pt>
                <c:pt idx="2">
                  <c:v>33</c:v>
                </c:pt>
                <c:pt idx="3">
                  <c:v>23</c:v>
                </c:pt>
                <c:pt idx="4">
                  <c:v>9</c:v>
                </c:pt>
                <c:pt idx="5">
                  <c:v>5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EB-4EF6-AE43-4E64DEDE25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 Encuesta_ consumo de papa por hogar (567 respuestas) FINAL.xlsx]Datos !TablaDinámica24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Mujeres</a:t>
            </a:r>
            <a:r>
              <a:rPr lang="en-US" baseline="0"/>
              <a:t> </a:t>
            </a:r>
            <a:r>
              <a:rPr lang="en-US"/>
              <a:t>DAPxL P. Lavada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1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2.2445100612423448E-2"/>
              <c:y val="2.3358850976961214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1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9.2951662292213473E-3"/>
              <c:y val="-2.9196194225721783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1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3.4929133858267715E-2"/>
              <c:y val="-1.3980752405949256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1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5.2275809273840774E-3"/>
              <c:y val="-4.6847112860892388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1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2.9710958005249345E-2"/>
              <c:y val="4.2044692330125401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1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'Datos '!$C$861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8B5-45FE-9A37-E460EE8E72F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47CB-4718-9913-0BC2DBE3B14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8B5-45FE-9A37-E460EE8E72F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47CB-4718-9913-0BC2DBE3B14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7CB-4718-9913-0BC2DBE3B14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7CB-4718-9913-0BC2DBE3B14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47CB-4718-9913-0BC2DBE3B14B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B8B5-45FE-9A37-E460EE8E72FF}"/>
              </c:ext>
            </c:extLst>
          </c:dPt>
          <c:dLbls>
            <c:dLbl>
              <c:idx val="1"/>
              <c:layout>
                <c:manualLayout>
                  <c:x val="-2.2445100612423448E-2"/>
                  <c:y val="2.335885097696121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7CB-4718-9913-0BC2DBE3B14B}"/>
                </c:ext>
              </c:extLst>
            </c:dLbl>
            <c:dLbl>
              <c:idx val="2"/>
              <c:layout>
                <c:manualLayout>
                  <c:x val="5.2275809273840774E-3"/>
                  <c:y val="-4.6847112860892388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8B5-45FE-9A37-E460EE8E72FF}"/>
                </c:ext>
              </c:extLst>
            </c:dLbl>
            <c:dLbl>
              <c:idx val="3"/>
              <c:layout>
                <c:manualLayout>
                  <c:x val="-9.2951662292213473E-3"/>
                  <c:y val="-2.9196194225721783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7CB-4718-9913-0BC2DBE3B14B}"/>
                </c:ext>
              </c:extLst>
            </c:dLbl>
            <c:dLbl>
              <c:idx val="4"/>
              <c:layout>
                <c:manualLayout>
                  <c:x val="-3.4929133858267715E-2"/>
                  <c:y val="-1.3980752405949256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7CB-4718-9913-0BC2DBE3B14B}"/>
                </c:ext>
              </c:extLst>
            </c:dLbl>
            <c:dLbl>
              <c:idx val="6"/>
              <c:layout>
                <c:manualLayout>
                  <c:x val="-2.9710958005249345E-2"/>
                  <c:y val="4.2044692330125401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7CB-4718-9913-0BC2DBE3B14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'Datos '!$B$862:$B$870</c:f>
              <c:strCache>
                <c:ptCount val="8"/>
                <c:pt idx="0">
                  <c:v>$ 100</c:v>
                </c:pt>
                <c:pt idx="1">
                  <c:v>$200</c:v>
                </c:pt>
                <c:pt idx="2">
                  <c:v>$ 400</c:v>
                </c:pt>
                <c:pt idx="3">
                  <c:v>$ 800</c:v>
                </c:pt>
                <c:pt idx="4">
                  <c:v>$ 1000</c:v>
                </c:pt>
                <c:pt idx="5">
                  <c:v>$ 1200</c:v>
                </c:pt>
                <c:pt idx="6">
                  <c:v>$ 1400</c:v>
                </c:pt>
                <c:pt idx="7">
                  <c:v>Más de $ 1600</c:v>
                </c:pt>
              </c:strCache>
            </c:strRef>
          </c:cat>
          <c:val>
            <c:numRef>
              <c:f>'Datos '!$C$862:$C$870</c:f>
              <c:numCache>
                <c:formatCode>General</c:formatCode>
                <c:ptCount val="8"/>
                <c:pt idx="0">
                  <c:v>17</c:v>
                </c:pt>
                <c:pt idx="1">
                  <c:v>61</c:v>
                </c:pt>
                <c:pt idx="2">
                  <c:v>59</c:v>
                </c:pt>
                <c:pt idx="3">
                  <c:v>37</c:v>
                </c:pt>
                <c:pt idx="4">
                  <c:v>32</c:v>
                </c:pt>
                <c:pt idx="5">
                  <c:v>14</c:v>
                </c:pt>
                <c:pt idx="6">
                  <c:v>18</c:v>
                </c:pt>
                <c:pt idx="7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CB-4718-9913-0BC2DBE3B1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 Encuesta_ consumo de papa por hogar (567 respuestas) FINAL.xlsx]Datos !TablaDinámica25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Hombres </a:t>
            </a:r>
            <a:r>
              <a:rPr lang="en-US" sz="1400" b="0" i="0" u="none" strike="noStrike" baseline="0">
                <a:effectLst/>
              </a:rPr>
              <a:t>DAPxL P. Lavada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2.3788385826771653E-2"/>
              <c:y val="1.2878025663458734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1.0303258967629047E-2"/>
              <c:y val="3.9695975503062114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6.1241251093613301E-3"/>
              <c:y val="2.173264800233304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rgbClr val="7030A0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1.1837379702537183E-2"/>
              <c:y val="-1.285068533100029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2.2727799650043744E-2"/>
              <c:y val="3.4464129483814526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2.460411198600175E-2"/>
              <c:y val="4.2869641294838144E-4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tx2">
              <a:lumMod val="75000"/>
              <a:lumOff val="25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5.9664260717410328E-3"/>
              <c:y val="-1.086869349664625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'Datos '!$C$886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C6CF-4B47-88A8-B715E136D4C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6CF-4B47-88A8-B715E136D4C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6EF-4FC6-A981-723C3EBE462F}"/>
              </c:ext>
            </c:extLst>
          </c:dPt>
          <c:dPt>
            <c:idx val="3"/>
            <c:bubble3D val="0"/>
            <c:spPr>
              <a:solidFill>
                <a:schemeClr val="tx2">
                  <a:lumMod val="75000"/>
                  <a:lumOff val="2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C6CF-4B47-88A8-B715E136D4CB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6CF-4B47-88A8-B715E136D4C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C6CF-4B47-88A8-B715E136D4C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6CF-4B47-88A8-B715E136D4CB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C6CF-4B47-88A8-B715E136D4CB}"/>
              </c:ext>
            </c:extLst>
          </c:dPt>
          <c:dLbls>
            <c:dLbl>
              <c:idx val="0"/>
              <c:layout>
                <c:manualLayout>
                  <c:x val="-6.1241251093613301E-3"/>
                  <c:y val="2.1732648002333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6CF-4B47-88A8-B715E136D4CB}"/>
                </c:ext>
              </c:extLst>
            </c:dLbl>
            <c:dLbl>
              <c:idx val="1"/>
              <c:layout>
                <c:manualLayout>
                  <c:x val="-1.0303258967629047E-2"/>
                  <c:y val="3.96959755030621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6CF-4B47-88A8-B715E136D4CB}"/>
                </c:ext>
              </c:extLst>
            </c:dLbl>
            <c:dLbl>
              <c:idx val="2"/>
              <c:layout>
                <c:manualLayout>
                  <c:x val="-2.460411198600175E-2"/>
                  <c:y val="4.2869641294838144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6EF-4FC6-A981-723C3EBE462F}"/>
                </c:ext>
              </c:extLst>
            </c:dLbl>
            <c:dLbl>
              <c:idx val="3"/>
              <c:layout>
                <c:manualLayout>
                  <c:x val="-5.9664260717410328E-3"/>
                  <c:y val="-1.08686934966462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6CF-4B47-88A8-B715E136D4CB}"/>
                </c:ext>
              </c:extLst>
            </c:dLbl>
            <c:dLbl>
              <c:idx val="4"/>
              <c:layout>
                <c:manualLayout>
                  <c:x val="-1.1837379702537183E-2"/>
                  <c:y val="-1.28506853310002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6CF-4B47-88A8-B715E136D4CB}"/>
                </c:ext>
              </c:extLst>
            </c:dLbl>
            <c:dLbl>
              <c:idx val="6"/>
              <c:layout>
                <c:manualLayout>
                  <c:x val="-2.2727799650043744E-2"/>
                  <c:y val="3.44641294838145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6CF-4B47-88A8-B715E136D4CB}"/>
                </c:ext>
              </c:extLst>
            </c:dLbl>
            <c:dLbl>
              <c:idx val="7"/>
              <c:layout>
                <c:manualLayout>
                  <c:x val="2.3788385826771653E-2"/>
                  <c:y val="1.28780256634587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6CF-4B47-88A8-B715E136D4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'Datos '!$B$887:$B$895</c:f>
              <c:strCache>
                <c:ptCount val="8"/>
                <c:pt idx="0">
                  <c:v>$ 100</c:v>
                </c:pt>
                <c:pt idx="1">
                  <c:v>$200</c:v>
                </c:pt>
                <c:pt idx="2">
                  <c:v>$ 400</c:v>
                </c:pt>
                <c:pt idx="3">
                  <c:v>$ 800</c:v>
                </c:pt>
                <c:pt idx="4">
                  <c:v>$ 1000</c:v>
                </c:pt>
                <c:pt idx="5">
                  <c:v>$ 1200</c:v>
                </c:pt>
                <c:pt idx="6">
                  <c:v>$ 1400</c:v>
                </c:pt>
                <c:pt idx="7">
                  <c:v>Más de $ 1600</c:v>
                </c:pt>
              </c:strCache>
            </c:strRef>
          </c:cat>
          <c:val>
            <c:numRef>
              <c:f>'Datos '!$C$887:$C$895</c:f>
              <c:numCache>
                <c:formatCode>General</c:formatCode>
                <c:ptCount val="8"/>
                <c:pt idx="0">
                  <c:v>24</c:v>
                </c:pt>
                <c:pt idx="1">
                  <c:v>48</c:v>
                </c:pt>
                <c:pt idx="2">
                  <c:v>33</c:v>
                </c:pt>
                <c:pt idx="3">
                  <c:v>16</c:v>
                </c:pt>
                <c:pt idx="4">
                  <c:v>23</c:v>
                </c:pt>
                <c:pt idx="5">
                  <c:v>9</c:v>
                </c:pt>
                <c:pt idx="6">
                  <c:v>14</c:v>
                </c:pt>
                <c:pt idx="7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CF-4B47-88A8-B715E136D4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tx2"/>
                </a:solidFill>
              </a:rPr>
              <a:t>Género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DA7-4227-B5CF-B85C0B74732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DA7-4227-B5CF-B85C0B74732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'Datos '!$B$9:$B$11</c:f>
              <c:strCache>
                <c:ptCount val="3"/>
                <c:pt idx="0">
                  <c:v>Hombre</c:v>
                </c:pt>
                <c:pt idx="1">
                  <c:v>Mujer</c:v>
                </c:pt>
                <c:pt idx="2">
                  <c:v>No binario</c:v>
                </c:pt>
              </c:strCache>
            </c:strRef>
          </c:cat>
          <c:val>
            <c:numRef>
              <c:f>'Datos '!$C$9:$C$11</c:f>
              <c:numCache>
                <c:formatCode>General</c:formatCode>
                <c:ptCount val="3"/>
                <c:pt idx="0">
                  <c:v>225</c:v>
                </c:pt>
                <c:pt idx="1">
                  <c:v>339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A7-4227-B5CF-B85C0B7473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 Encuesta_ consumo de papa por hogar (567 respuestas) FINAL.xlsx]Datos !TablaDinámica27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chemeClr val="tx2"/>
                </a:solidFill>
              </a:rPr>
              <a:t>Rango de edad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'Datos '!$C$24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'Datos '!$B$25:$B$30</c:f>
              <c:strCache>
                <c:ptCount val="5"/>
                <c:pt idx="0">
                  <c:v>De 18 a 30 años</c:v>
                </c:pt>
                <c:pt idx="1">
                  <c:v>De 31 a 40 años</c:v>
                </c:pt>
                <c:pt idx="2">
                  <c:v>De 41 a 50 años</c:v>
                </c:pt>
                <c:pt idx="3">
                  <c:v>Más de 50 años</c:v>
                </c:pt>
                <c:pt idx="4">
                  <c:v>Menor de 18 años</c:v>
                </c:pt>
              </c:strCache>
            </c:strRef>
          </c:cat>
          <c:val>
            <c:numRef>
              <c:f>'Datos '!$C$25:$C$30</c:f>
              <c:numCache>
                <c:formatCode>General</c:formatCode>
                <c:ptCount val="5"/>
                <c:pt idx="0">
                  <c:v>359</c:v>
                </c:pt>
                <c:pt idx="1">
                  <c:v>82</c:v>
                </c:pt>
                <c:pt idx="2">
                  <c:v>69</c:v>
                </c:pt>
                <c:pt idx="3">
                  <c:v>53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BB-4F4D-883B-B3D5F1666B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 Encuesta_ consumo de papa por hogar (567 respuestas) FINAL.xlsx]Datos !TablaDinámica28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2"/>
                </a:solidFill>
              </a:rPr>
              <a:t>¿Cuantas</a:t>
            </a:r>
            <a:r>
              <a:rPr lang="en-US" baseline="0">
                <a:solidFill>
                  <a:schemeClr val="tx2"/>
                </a:solidFill>
              </a:rPr>
              <a:t> personas viven en su hogar</a:t>
            </a:r>
            <a:r>
              <a:rPr lang="en-US">
                <a:solidFill>
                  <a:schemeClr val="tx2"/>
                </a:solidFill>
              </a:rPr>
              <a:t>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'Datos '!$C$42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'Datos '!$B$43:$B$49</c:f>
              <c:strCach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</c:strCache>
            </c:strRef>
          </c:cat>
          <c:val>
            <c:numRef>
              <c:f>'Datos '!$C$43:$C$49</c:f>
              <c:numCache>
                <c:formatCode>General</c:formatCode>
                <c:ptCount val="6"/>
                <c:pt idx="0">
                  <c:v>172</c:v>
                </c:pt>
                <c:pt idx="1">
                  <c:v>167</c:v>
                </c:pt>
                <c:pt idx="2">
                  <c:v>120</c:v>
                </c:pt>
                <c:pt idx="3">
                  <c:v>85</c:v>
                </c:pt>
                <c:pt idx="4">
                  <c:v>20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75-455F-ABA1-D5810D3D19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Valoración de Características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'!$B$317</c:f>
              <c:strCache>
                <c:ptCount val="1"/>
                <c:pt idx="0">
                  <c:v>Uno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'!$C$316:$H$316</c:f>
              <c:strCache>
                <c:ptCount val="6"/>
                <c:pt idx="0">
                  <c:v>Variedad/Especie</c:v>
                </c:pt>
                <c:pt idx="1">
                  <c:v>Precio </c:v>
                </c:pt>
                <c:pt idx="2">
                  <c:v>Sabor</c:v>
                </c:pt>
                <c:pt idx="3">
                  <c:v>Color</c:v>
                </c:pt>
                <c:pt idx="4">
                  <c:v>Calidad</c:v>
                </c:pt>
                <c:pt idx="5">
                  <c:v>Procedencia</c:v>
                </c:pt>
              </c:strCache>
            </c:strRef>
          </c:cat>
          <c:val>
            <c:numRef>
              <c:f>'Datos '!$C$317:$H$317</c:f>
              <c:numCache>
                <c:formatCode>General</c:formatCode>
                <c:ptCount val="6"/>
                <c:pt idx="0">
                  <c:v>50</c:v>
                </c:pt>
                <c:pt idx="1">
                  <c:v>27</c:v>
                </c:pt>
                <c:pt idx="2">
                  <c:v>21</c:v>
                </c:pt>
                <c:pt idx="3">
                  <c:v>33</c:v>
                </c:pt>
                <c:pt idx="4">
                  <c:v>5</c:v>
                </c:pt>
                <c:pt idx="5">
                  <c:v>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BC-4D85-AD23-0CA352721E49}"/>
            </c:ext>
          </c:extLst>
        </c:ser>
        <c:ser>
          <c:idx val="1"/>
          <c:order val="1"/>
          <c:tx>
            <c:strRef>
              <c:f>'Datos '!$B$318</c:f>
              <c:strCache>
                <c:ptCount val="1"/>
                <c:pt idx="0">
                  <c:v>Dos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'!$C$316:$H$316</c:f>
              <c:strCache>
                <c:ptCount val="6"/>
                <c:pt idx="0">
                  <c:v>Variedad/Especie</c:v>
                </c:pt>
                <c:pt idx="1">
                  <c:v>Precio </c:v>
                </c:pt>
                <c:pt idx="2">
                  <c:v>Sabor</c:v>
                </c:pt>
                <c:pt idx="3">
                  <c:v>Color</c:v>
                </c:pt>
                <c:pt idx="4">
                  <c:v>Calidad</c:v>
                </c:pt>
                <c:pt idx="5">
                  <c:v>Procedencia</c:v>
                </c:pt>
              </c:strCache>
            </c:strRef>
          </c:cat>
          <c:val>
            <c:numRef>
              <c:f>'Datos '!$C$318:$H$318</c:f>
              <c:numCache>
                <c:formatCode>General</c:formatCode>
                <c:ptCount val="6"/>
                <c:pt idx="0">
                  <c:v>56</c:v>
                </c:pt>
                <c:pt idx="1">
                  <c:v>36</c:v>
                </c:pt>
                <c:pt idx="2">
                  <c:v>36</c:v>
                </c:pt>
                <c:pt idx="3">
                  <c:v>49</c:v>
                </c:pt>
                <c:pt idx="4">
                  <c:v>15</c:v>
                </c:pt>
                <c:pt idx="5">
                  <c:v>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BC-4D85-AD23-0CA352721E49}"/>
            </c:ext>
          </c:extLst>
        </c:ser>
        <c:ser>
          <c:idx val="2"/>
          <c:order val="2"/>
          <c:tx>
            <c:strRef>
              <c:f>'Datos '!$B$319</c:f>
              <c:strCache>
                <c:ptCount val="1"/>
                <c:pt idx="0">
                  <c:v>Tres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'!$C$316:$H$316</c:f>
              <c:strCache>
                <c:ptCount val="6"/>
                <c:pt idx="0">
                  <c:v>Variedad/Especie</c:v>
                </c:pt>
                <c:pt idx="1">
                  <c:v>Precio </c:v>
                </c:pt>
                <c:pt idx="2">
                  <c:v>Sabor</c:v>
                </c:pt>
                <c:pt idx="3">
                  <c:v>Color</c:v>
                </c:pt>
                <c:pt idx="4">
                  <c:v>Calidad</c:v>
                </c:pt>
                <c:pt idx="5">
                  <c:v>Procedencia</c:v>
                </c:pt>
              </c:strCache>
            </c:strRef>
          </c:cat>
          <c:val>
            <c:numRef>
              <c:f>'Datos '!$C$319:$H$319</c:f>
              <c:numCache>
                <c:formatCode>General</c:formatCode>
                <c:ptCount val="6"/>
                <c:pt idx="0">
                  <c:v>120</c:v>
                </c:pt>
                <c:pt idx="1">
                  <c:v>74</c:v>
                </c:pt>
                <c:pt idx="2">
                  <c:v>82</c:v>
                </c:pt>
                <c:pt idx="3">
                  <c:v>114</c:v>
                </c:pt>
                <c:pt idx="4">
                  <c:v>49</c:v>
                </c:pt>
                <c:pt idx="5">
                  <c:v>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BC-4D85-AD23-0CA352721E49}"/>
            </c:ext>
          </c:extLst>
        </c:ser>
        <c:ser>
          <c:idx val="3"/>
          <c:order val="3"/>
          <c:tx>
            <c:strRef>
              <c:f>'Datos '!$B$320</c:f>
              <c:strCache>
                <c:ptCount val="1"/>
                <c:pt idx="0">
                  <c:v>Cuatro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'!$C$316:$H$316</c:f>
              <c:strCache>
                <c:ptCount val="6"/>
                <c:pt idx="0">
                  <c:v>Variedad/Especie</c:v>
                </c:pt>
                <c:pt idx="1">
                  <c:v>Precio </c:v>
                </c:pt>
                <c:pt idx="2">
                  <c:v>Sabor</c:v>
                </c:pt>
                <c:pt idx="3">
                  <c:v>Color</c:v>
                </c:pt>
                <c:pt idx="4">
                  <c:v>Calidad</c:v>
                </c:pt>
                <c:pt idx="5">
                  <c:v>Procedencia</c:v>
                </c:pt>
              </c:strCache>
            </c:strRef>
          </c:cat>
          <c:val>
            <c:numRef>
              <c:f>'Datos '!$C$320:$H$320</c:f>
              <c:numCache>
                <c:formatCode>General</c:formatCode>
                <c:ptCount val="6"/>
                <c:pt idx="0">
                  <c:v>134</c:v>
                </c:pt>
                <c:pt idx="1">
                  <c:v>99</c:v>
                </c:pt>
                <c:pt idx="2">
                  <c:v>150</c:v>
                </c:pt>
                <c:pt idx="3">
                  <c:v>170</c:v>
                </c:pt>
                <c:pt idx="4">
                  <c:v>131</c:v>
                </c:pt>
                <c:pt idx="5">
                  <c:v>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BC-4D85-AD23-0CA352721E49}"/>
            </c:ext>
          </c:extLst>
        </c:ser>
        <c:ser>
          <c:idx val="4"/>
          <c:order val="4"/>
          <c:tx>
            <c:strRef>
              <c:f>'Datos '!$B$321</c:f>
              <c:strCache>
                <c:ptCount val="1"/>
                <c:pt idx="0">
                  <c:v>Cinco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'!$C$316:$H$316</c:f>
              <c:strCache>
                <c:ptCount val="6"/>
                <c:pt idx="0">
                  <c:v>Variedad/Especie</c:v>
                </c:pt>
                <c:pt idx="1">
                  <c:v>Precio </c:v>
                </c:pt>
                <c:pt idx="2">
                  <c:v>Sabor</c:v>
                </c:pt>
                <c:pt idx="3">
                  <c:v>Color</c:v>
                </c:pt>
                <c:pt idx="4">
                  <c:v>Calidad</c:v>
                </c:pt>
                <c:pt idx="5">
                  <c:v>Procedencia</c:v>
                </c:pt>
              </c:strCache>
            </c:strRef>
          </c:cat>
          <c:val>
            <c:numRef>
              <c:f>'Datos '!$C$321:$H$321</c:f>
              <c:numCache>
                <c:formatCode>General</c:formatCode>
                <c:ptCount val="6"/>
                <c:pt idx="0">
                  <c:v>207</c:v>
                </c:pt>
                <c:pt idx="1">
                  <c:v>331</c:v>
                </c:pt>
                <c:pt idx="2">
                  <c:v>278</c:v>
                </c:pt>
                <c:pt idx="3">
                  <c:v>201</c:v>
                </c:pt>
                <c:pt idx="4">
                  <c:v>367</c:v>
                </c:pt>
                <c:pt idx="5">
                  <c:v>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BC-4D85-AD23-0CA352721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88319968"/>
        <c:axId val="688320384"/>
      </c:barChart>
      <c:catAx>
        <c:axId val="68831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88320384"/>
        <c:crosses val="autoZero"/>
        <c:auto val="1"/>
        <c:lblAlgn val="ctr"/>
        <c:lblOffset val="100"/>
        <c:noMultiLvlLbl val="0"/>
      </c:catAx>
      <c:valAx>
        <c:axId val="68832038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688319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Canales</a:t>
            </a:r>
            <a:r>
              <a:rPr lang="en-US" baseline="0"/>
              <a:t> de Comercialización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'Datos '!$C$406</c:f>
              <c:strCache>
                <c:ptCount val="1"/>
                <c:pt idx="0">
                  <c:v>Número de Personas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647-49B8-98AF-CD9BAF1C696B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7647-49B8-98AF-CD9BAF1C696B}"/>
              </c:ext>
            </c:extLst>
          </c:dPt>
          <c:dPt>
            <c:idx val="2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647-49B8-98AF-CD9BAF1C69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7647-49B8-98AF-CD9BAF1C696B}"/>
              </c:ext>
            </c:extLst>
          </c:dPt>
          <c:dPt>
            <c:idx val="4"/>
            <c:invertIfNegative val="0"/>
            <c:bubble3D val="0"/>
            <c:spPr>
              <a:solidFill>
                <a:srgbClr val="358B5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647-49B8-98AF-CD9BAF1C696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'!$B$407:$B$412</c:f>
              <c:strCache>
                <c:ptCount val="6"/>
                <c:pt idx="0">
                  <c:v>Compra a través de Internet</c:v>
                </c:pt>
                <c:pt idx="1">
                  <c:v>Supermercado</c:v>
                </c:pt>
                <c:pt idx="2">
                  <c:v>Tiendas de Barrio</c:v>
                </c:pt>
                <c:pt idx="3">
                  <c:v>Placitas Campesinas</c:v>
                </c:pt>
                <c:pt idx="4">
                  <c:v>Galerías</c:v>
                </c:pt>
                <c:pt idx="5">
                  <c:v>Al Productor </c:v>
                </c:pt>
              </c:strCache>
            </c:strRef>
          </c:cat>
          <c:val>
            <c:numRef>
              <c:f>'Datos '!$C$407:$C$412</c:f>
              <c:numCache>
                <c:formatCode>General</c:formatCode>
                <c:ptCount val="6"/>
                <c:pt idx="0">
                  <c:v>49</c:v>
                </c:pt>
                <c:pt idx="1">
                  <c:v>103</c:v>
                </c:pt>
                <c:pt idx="2">
                  <c:v>197</c:v>
                </c:pt>
                <c:pt idx="3">
                  <c:v>329</c:v>
                </c:pt>
                <c:pt idx="4">
                  <c:v>351</c:v>
                </c:pt>
                <c:pt idx="5">
                  <c:v>410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47-49B8-98AF-CD9BAF1C69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70025151"/>
        <c:axId val="1370023903"/>
      </c:barChart>
      <c:catAx>
        <c:axId val="137002515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70023903"/>
        <c:crosses val="autoZero"/>
        <c:auto val="1"/>
        <c:lblAlgn val="ctr"/>
        <c:lblOffset val="100"/>
        <c:noMultiLvlLbl val="0"/>
      </c:catAx>
      <c:valAx>
        <c:axId val="1370023903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3700251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Presentación</a:t>
            </a:r>
            <a:r>
              <a:rPr lang="en-US" baseline="0"/>
              <a:t> de la papa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'!$C$437</c:f>
              <c:strCache>
                <c:ptCount val="1"/>
                <c:pt idx="0">
                  <c:v>Número de personas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65000"/>
                  <a:lumOff val="3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E4B-472B-9358-8EEB078A4F94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DE4B-472B-9358-8EEB078A4F9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E4B-472B-9358-8EEB078A4F94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E4B-472B-9358-8EEB078A4F94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E4B-472B-9358-8EEB078A4F94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4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DE4B-472B-9358-8EEB078A4F9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'!$B$438:$B$443</c:f>
              <c:strCache>
                <c:ptCount val="6"/>
                <c:pt idx="0">
                  <c:v>Papa Fresca (Sin lavar) </c:v>
                </c:pt>
                <c:pt idx="1">
                  <c:v>Papa Fresca Lavada</c:v>
                </c:pt>
                <c:pt idx="2">
                  <c:v>Papa Congelada</c:v>
                </c:pt>
                <c:pt idx="3">
                  <c:v>Papa Frita</c:v>
                </c:pt>
                <c:pt idx="4">
                  <c:v>Papa Precocida</c:v>
                </c:pt>
                <c:pt idx="5">
                  <c:v>Papa Saborizada</c:v>
                </c:pt>
              </c:strCache>
            </c:strRef>
          </c:cat>
          <c:val>
            <c:numRef>
              <c:f>'Datos '!$C$438:$C$443</c:f>
              <c:numCache>
                <c:formatCode>General</c:formatCode>
                <c:ptCount val="6"/>
                <c:pt idx="0">
                  <c:v>467</c:v>
                </c:pt>
                <c:pt idx="1">
                  <c:v>263</c:v>
                </c:pt>
                <c:pt idx="2">
                  <c:v>62</c:v>
                </c:pt>
                <c:pt idx="3">
                  <c:v>36</c:v>
                </c:pt>
                <c:pt idx="4">
                  <c:v>35</c:v>
                </c:pt>
                <c:pt idx="5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4B-472B-9358-8EEB078A4F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76999935"/>
        <c:axId val="1276997855"/>
      </c:barChart>
      <c:catAx>
        <c:axId val="127699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76997855"/>
        <c:crosses val="autoZero"/>
        <c:auto val="1"/>
        <c:lblAlgn val="ctr"/>
        <c:lblOffset val="100"/>
        <c:noMultiLvlLbl val="0"/>
      </c:catAx>
      <c:valAx>
        <c:axId val="1276997855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2769999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D.A.P.</a:t>
            </a:r>
            <a:r>
              <a:rPr lang="en-US" baseline="0"/>
              <a:t> Papa Congelada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'!$C$465</c:f>
              <c:strCache>
                <c:ptCount val="1"/>
                <c:pt idx="0">
                  <c:v>Número de Personas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'!$B$466:$B$473</c:f>
              <c:strCache>
                <c:ptCount val="8"/>
                <c:pt idx="0">
                  <c:v>$ 3.500</c:v>
                </c:pt>
                <c:pt idx="1">
                  <c:v>$ 4.500</c:v>
                </c:pt>
                <c:pt idx="2">
                  <c:v>$ 5.000</c:v>
                </c:pt>
                <c:pt idx="3">
                  <c:v>$ 5.500</c:v>
                </c:pt>
                <c:pt idx="4">
                  <c:v>$ 6.000</c:v>
                </c:pt>
                <c:pt idx="5">
                  <c:v>$ 6.500</c:v>
                </c:pt>
                <c:pt idx="6">
                  <c:v>No compraríamos Papa Congelada </c:v>
                </c:pt>
                <c:pt idx="7">
                  <c:v>No sabe/ No responde</c:v>
                </c:pt>
              </c:strCache>
            </c:strRef>
          </c:cat>
          <c:val>
            <c:numRef>
              <c:f>'Datos '!$C$466:$C$473</c:f>
              <c:numCache>
                <c:formatCode>0</c:formatCode>
                <c:ptCount val="8"/>
                <c:pt idx="0">
                  <c:v>2</c:v>
                </c:pt>
                <c:pt idx="1">
                  <c:v>84</c:v>
                </c:pt>
                <c:pt idx="2">
                  <c:v>41</c:v>
                </c:pt>
                <c:pt idx="3">
                  <c:v>15</c:v>
                </c:pt>
                <c:pt idx="4">
                  <c:v>7</c:v>
                </c:pt>
                <c:pt idx="5">
                  <c:v>4</c:v>
                </c:pt>
                <c:pt idx="6">
                  <c:v>402</c:v>
                </c:pt>
                <c:pt idx="7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70-4918-BE37-D86BDC5A5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6168704"/>
        <c:axId val="2036170368"/>
      </c:barChart>
      <c:catAx>
        <c:axId val="2036168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36170368"/>
        <c:crosses val="autoZero"/>
        <c:auto val="1"/>
        <c:lblAlgn val="ctr"/>
        <c:lblOffset val="100"/>
        <c:noMultiLvlLbl val="0"/>
      </c:catAx>
      <c:valAx>
        <c:axId val="2036170368"/>
        <c:scaling>
          <c:orientation val="minMax"/>
        </c:scaling>
        <c:delete val="1"/>
        <c:axPos val="l"/>
        <c:numFmt formatCode="0" sourceLinked="1"/>
        <c:majorTickMark val="none"/>
        <c:minorTickMark val="none"/>
        <c:tickLblPos val="nextTo"/>
        <c:crossAx val="2036168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D.A.P. Papa Fresca</a:t>
            </a:r>
            <a:r>
              <a:rPr lang="en-US" baseline="0"/>
              <a:t> (sin lavar)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'!$C$484</c:f>
              <c:strCache>
                <c:ptCount val="1"/>
                <c:pt idx="0">
                  <c:v>Papa Fresca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'!$B$485:$B$493</c:f>
              <c:strCache>
                <c:ptCount val="9"/>
                <c:pt idx="0">
                  <c:v>Entre $1.000 - $1.200</c:v>
                </c:pt>
                <c:pt idx="1">
                  <c:v>Entre $1.400 - $1.600</c:v>
                </c:pt>
                <c:pt idx="2">
                  <c:v>Entre $1.800 - $2.000</c:v>
                </c:pt>
                <c:pt idx="3">
                  <c:v>Entre $2.200 - $2.400</c:v>
                </c:pt>
                <c:pt idx="4">
                  <c:v>Entre $2.600 - $2800</c:v>
                </c:pt>
                <c:pt idx="5">
                  <c:v>Entre $3.000 - $3200</c:v>
                </c:pt>
                <c:pt idx="6">
                  <c:v>Más de $3.400</c:v>
                </c:pt>
                <c:pt idx="7">
                  <c:v>No compramos Papa Fresca</c:v>
                </c:pt>
                <c:pt idx="8">
                  <c:v>No sabe/ No responde</c:v>
                </c:pt>
              </c:strCache>
            </c:strRef>
          </c:cat>
          <c:val>
            <c:numRef>
              <c:f>'Datos '!$C$485:$C$493</c:f>
              <c:numCache>
                <c:formatCode>0</c:formatCode>
                <c:ptCount val="9"/>
                <c:pt idx="0">
                  <c:v>186</c:v>
                </c:pt>
                <c:pt idx="1">
                  <c:v>164</c:v>
                </c:pt>
                <c:pt idx="2">
                  <c:v>109</c:v>
                </c:pt>
                <c:pt idx="3">
                  <c:v>42</c:v>
                </c:pt>
                <c:pt idx="4">
                  <c:v>26</c:v>
                </c:pt>
                <c:pt idx="5">
                  <c:v>11</c:v>
                </c:pt>
                <c:pt idx="6">
                  <c:v>8</c:v>
                </c:pt>
                <c:pt idx="7">
                  <c:v>3</c:v>
                </c:pt>
                <c:pt idx="8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61-49D3-8B11-BA960231D8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14903808"/>
        <c:axId val="2114924192"/>
      </c:barChart>
      <c:catAx>
        <c:axId val="2114903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14924192"/>
        <c:crosses val="autoZero"/>
        <c:auto val="1"/>
        <c:lblAlgn val="ctr"/>
        <c:lblOffset val="100"/>
        <c:noMultiLvlLbl val="0"/>
      </c:catAx>
      <c:valAx>
        <c:axId val="2114924192"/>
        <c:scaling>
          <c:orientation val="minMax"/>
        </c:scaling>
        <c:delete val="1"/>
        <c:axPos val="l"/>
        <c:numFmt formatCode="0" sourceLinked="1"/>
        <c:majorTickMark val="none"/>
        <c:minorTickMark val="none"/>
        <c:tickLblPos val="nextTo"/>
        <c:crossAx val="2114903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D.A.P</a:t>
            </a:r>
            <a:r>
              <a:rPr lang="es-CO" baseline="0"/>
              <a:t> Papa Frita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'!$C$529</c:f>
              <c:strCache>
                <c:ptCount val="1"/>
                <c:pt idx="0">
                  <c:v>Número de Personas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'!$B$530:$B$538</c:f>
              <c:strCache>
                <c:ptCount val="9"/>
                <c:pt idx="0">
                  <c:v>$ 6.500</c:v>
                </c:pt>
                <c:pt idx="1">
                  <c:v>$ 6.700</c:v>
                </c:pt>
                <c:pt idx="2">
                  <c:v>$ 6.900</c:v>
                </c:pt>
                <c:pt idx="3">
                  <c:v>$ 7.100</c:v>
                </c:pt>
                <c:pt idx="4">
                  <c:v>$ 7.300</c:v>
                </c:pt>
                <c:pt idx="5">
                  <c:v>$ 7.500</c:v>
                </c:pt>
                <c:pt idx="6">
                  <c:v>Más de $7500</c:v>
                </c:pt>
                <c:pt idx="7">
                  <c:v>No compra Papa Frita </c:v>
                </c:pt>
                <c:pt idx="8">
                  <c:v>No sabe / No responde</c:v>
                </c:pt>
              </c:strCache>
            </c:strRef>
          </c:cat>
          <c:val>
            <c:numRef>
              <c:f>'Datos '!$C$530:$C$538</c:f>
              <c:numCache>
                <c:formatCode>0</c:formatCode>
                <c:ptCount val="9"/>
                <c:pt idx="0">
                  <c:v>124</c:v>
                </c:pt>
                <c:pt idx="1">
                  <c:v>21</c:v>
                </c:pt>
                <c:pt idx="2">
                  <c:v>12</c:v>
                </c:pt>
                <c:pt idx="3">
                  <c:v>16</c:v>
                </c:pt>
                <c:pt idx="4">
                  <c:v>3</c:v>
                </c:pt>
                <c:pt idx="5">
                  <c:v>6</c:v>
                </c:pt>
                <c:pt idx="6">
                  <c:v>4</c:v>
                </c:pt>
                <c:pt idx="7">
                  <c:v>359</c:v>
                </c:pt>
                <c:pt idx="8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EC-4BDE-99F2-1157AD176A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14900480"/>
        <c:axId val="2114912544"/>
      </c:barChart>
      <c:catAx>
        <c:axId val="2114900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14912544"/>
        <c:crosses val="autoZero"/>
        <c:auto val="1"/>
        <c:lblAlgn val="ctr"/>
        <c:lblOffset val="100"/>
        <c:noMultiLvlLbl val="0"/>
      </c:catAx>
      <c:valAx>
        <c:axId val="2114912544"/>
        <c:scaling>
          <c:orientation val="minMax"/>
        </c:scaling>
        <c:delete val="1"/>
        <c:axPos val="l"/>
        <c:numFmt formatCode="0" sourceLinked="1"/>
        <c:majorTickMark val="none"/>
        <c:minorTickMark val="none"/>
        <c:tickLblPos val="nextTo"/>
        <c:crossAx val="2114900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8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99060</xdr:colOff>
      <xdr:row>119</xdr:row>
      <xdr:rowOff>15240</xdr:rowOff>
    </xdr:from>
    <xdr:to>
      <xdr:col>11</xdr:col>
      <xdr:colOff>106680</xdr:colOff>
      <xdr:row>136</xdr:row>
      <xdr:rowOff>106680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1717962-789E-AB22-0BE0-0FCD442BEBC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222673</xdr:colOff>
      <xdr:row>158</xdr:row>
      <xdr:rowOff>77894</xdr:rowOff>
    </xdr:from>
    <xdr:to>
      <xdr:col>6</xdr:col>
      <xdr:colOff>501226</xdr:colOff>
      <xdr:row>176</xdr:row>
      <xdr:rowOff>70274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C2D1015-31C3-96B8-7D19-DD272635122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213360</xdr:colOff>
      <xdr:row>194</xdr:row>
      <xdr:rowOff>160020</xdr:rowOff>
    </xdr:from>
    <xdr:to>
      <xdr:col>11</xdr:col>
      <xdr:colOff>274320</xdr:colOff>
      <xdr:row>211</xdr:row>
      <xdr:rowOff>53340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33B1640-94A9-BFB9-C78D-E464E774A5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719667</xdr:colOff>
      <xdr:row>322</xdr:row>
      <xdr:rowOff>29634</xdr:rowOff>
    </xdr:from>
    <xdr:to>
      <xdr:col>8</xdr:col>
      <xdr:colOff>16933</xdr:colOff>
      <xdr:row>338</xdr:row>
      <xdr:rowOff>63500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F5FAEAE8-8CFF-1A0C-D692-A35FEEB2DE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600075</xdr:colOff>
      <xdr:row>413</xdr:row>
      <xdr:rowOff>90488</xdr:rowOff>
    </xdr:from>
    <xdr:to>
      <xdr:col>3</xdr:col>
      <xdr:colOff>276225</xdr:colOff>
      <xdr:row>429</xdr:row>
      <xdr:rowOff>90488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61CB0AF8-F6E8-13D5-945E-2EB32FA9EE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714374</xdr:colOff>
      <xdr:row>438</xdr:row>
      <xdr:rowOff>61913</xdr:rowOff>
    </xdr:from>
    <xdr:to>
      <xdr:col>9</xdr:col>
      <xdr:colOff>123825</xdr:colOff>
      <xdr:row>454</xdr:row>
      <xdr:rowOff>61913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9BF5C94-0C8F-DF63-3E1F-5ECD2A45D7D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438150</xdr:colOff>
      <xdr:row>463</xdr:row>
      <xdr:rowOff>52388</xdr:rowOff>
    </xdr:from>
    <xdr:to>
      <xdr:col>10</xdr:col>
      <xdr:colOff>771525</xdr:colOff>
      <xdr:row>477</xdr:row>
      <xdr:rowOff>95250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80530B6D-181A-0EAC-F472-78AD2A6F3C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314325</xdr:colOff>
      <xdr:row>482</xdr:row>
      <xdr:rowOff>42863</xdr:rowOff>
    </xdr:from>
    <xdr:to>
      <xdr:col>11</xdr:col>
      <xdr:colOff>295275</xdr:colOff>
      <xdr:row>498</xdr:row>
      <xdr:rowOff>28575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1716235B-0591-804E-782A-EFA32C8E188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6</xdr:col>
      <xdr:colOff>647700</xdr:colOff>
      <xdr:row>526</xdr:row>
      <xdr:rowOff>23813</xdr:rowOff>
    </xdr:from>
    <xdr:to>
      <xdr:col>11</xdr:col>
      <xdr:colOff>628650</xdr:colOff>
      <xdr:row>542</xdr:row>
      <xdr:rowOff>23813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992ED8BA-68B0-D613-DB7E-DF934E071A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857250</xdr:colOff>
      <xdr:row>547</xdr:row>
      <xdr:rowOff>157163</xdr:rowOff>
    </xdr:from>
    <xdr:to>
      <xdr:col>11</xdr:col>
      <xdr:colOff>838200</xdr:colOff>
      <xdr:row>563</xdr:row>
      <xdr:rowOff>157163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B87947EB-A33F-B2D0-D4C7-1E2428B418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1028699</xdr:colOff>
      <xdr:row>584</xdr:row>
      <xdr:rowOff>100013</xdr:rowOff>
    </xdr:from>
    <xdr:to>
      <xdr:col>9</xdr:col>
      <xdr:colOff>123825</xdr:colOff>
      <xdr:row>600</xdr:row>
      <xdr:rowOff>100013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808913B8-FB41-DFF3-6B69-8A18B7E8DED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</xdr:col>
      <xdr:colOff>1066800</xdr:colOff>
      <xdr:row>610</xdr:row>
      <xdr:rowOff>33338</xdr:rowOff>
    </xdr:from>
    <xdr:to>
      <xdr:col>7</xdr:col>
      <xdr:colOff>142875</xdr:colOff>
      <xdr:row>626</xdr:row>
      <xdr:rowOff>33338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06F15C1F-3C46-19DD-5837-11C4476A32C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7</xdr:col>
      <xdr:colOff>0</xdr:colOff>
      <xdr:row>564</xdr:row>
      <xdr:rowOff>52388</xdr:rowOff>
    </xdr:from>
    <xdr:to>
      <xdr:col>11</xdr:col>
      <xdr:colOff>1019175</xdr:colOff>
      <xdr:row>580</xdr:row>
      <xdr:rowOff>52388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AA1B9E0F-FCF0-DBBF-7E2E-9ECB01FC6A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6</xdr:col>
      <xdr:colOff>419100</xdr:colOff>
      <xdr:row>507</xdr:row>
      <xdr:rowOff>47625</xdr:rowOff>
    </xdr:from>
    <xdr:to>
      <xdr:col>11</xdr:col>
      <xdr:colOff>400050</xdr:colOff>
      <xdr:row>523</xdr:row>
      <xdr:rowOff>47625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2B5477BF-A651-40C8-B038-F1FDBE0977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</xdr:col>
      <xdr:colOff>459921</xdr:colOff>
      <xdr:row>633</xdr:row>
      <xdr:rowOff>123144</xdr:rowOff>
    </xdr:from>
    <xdr:to>
      <xdr:col>6</xdr:col>
      <xdr:colOff>574221</xdr:colOff>
      <xdr:row>640</xdr:row>
      <xdr:rowOff>107495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6351AF55-F4A9-6A62-ADC1-83D58785DB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349703</xdr:colOff>
      <xdr:row>642</xdr:row>
      <xdr:rowOff>56470</xdr:rowOff>
    </xdr:from>
    <xdr:to>
      <xdr:col>6</xdr:col>
      <xdr:colOff>464003</xdr:colOff>
      <xdr:row>650</xdr:row>
      <xdr:rowOff>4082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69278C52-6AD6-1562-5D2A-2069EB5355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3</xdr:col>
      <xdr:colOff>571500</xdr:colOff>
      <xdr:row>654</xdr:row>
      <xdr:rowOff>71438</xdr:rowOff>
    </xdr:from>
    <xdr:to>
      <xdr:col>6</xdr:col>
      <xdr:colOff>685800</xdr:colOff>
      <xdr:row>662</xdr:row>
      <xdr:rowOff>123825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2806E585-2C3E-2178-A22E-142B5F5F96D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3</xdr:col>
      <xdr:colOff>600075</xdr:colOff>
      <xdr:row>665</xdr:row>
      <xdr:rowOff>14288</xdr:rowOff>
    </xdr:from>
    <xdr:to>
      <xdr:col>6</xdr:col>
      <xdr:colOff>714375</xdr:colOff>
      <xdr:row>673</xdr:row>
      <xdr:rowOff>133350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58506F4A-87FB-51D9-12E4-DBD296FE95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</xdr:col>
      <xdr:colOff>609600</xdr:colOff>
      <xdr:row>675</xdr:row>
      <xdr:rowOff>100013</xdr:rowOff>
    </xdr:from>
    <xdr:to>
      <xdr:col>6</xdr:col>
      <xdr:colOff>723900</xdr:colOff>
      <xdr:row>684</xdr:row>
      <xdr:rowOff>85725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E294D3E8-BCB4-07F6-CDC0-AF16645B47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</xdr:col>
      <xdr:colOff>714375</xdr:colOff>
      <xdr:row>686</xdr:row>
      <xdr:rowOff>71438</xdr:rowOff>
    </xdr:from>
    <xdr:to>
      <xdr:col>6</xdr:col>
      <xdr:colOff>828675</xdr:colOff>
      <xdr:row>696</xdr:row>
      <xdr:rowOff>38100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EDC5A104-644E-D064-051D-3706D64E6F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</xdr:col>
      <xdr:colOff>685800</xdr:colOff>
      <xdr:row>698</xdr:row>
      <xdr:rowOff>23813</xdr:rowOff>
    </xdr:from>
    <xdr:to>
      <xdr:col>6</xdr:col>
      <xdr:colOff>800100</xdr:colOff>
      <xdr:row>706</xdr:row>
      <xdr:rowOff>114300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94C6578D-F365-0C81-6AD9-B3D8A4FA26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</xdr:col>
      <xdr:colOff>752475</xdr:colOff>
      <xdr:row>707</xdr:row>
      <xdr:rowOff>109538</xdr:rowOff>
    </xdr:from>
    <xdr:to>
      <xdr:col>6</xdr:col>
      <xdr:colOff>866775</xdr:colOff>
      <xdr:row>717</xdr:row>
      <xdr:rowOff>9525</xdr:rowOff>
    </xdr:to>
    <xdr:graphicFrame macro="">
      <xdr:nvGraphicFramePr>
        <xdr:cNvPr id="23" name="Gráfico 22">
          <a:extLst>
            <a:ext uri="{FF2B5EF4-FFF2-40B4-BE49-F238E27FC236}">
              <a16:creationId xmlns:a16="http://schemas.microsoft.com/office/drawing/2014/main" id="{A1629605-4292-B423-C876-FD71652ACA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</xdr:col>
      <xdr:colOff>523875</xdr:colOff>
      <xdr:row>720</xdr:row>
      <xdr:rowOff>52388</xdr:rowOff>
    </xdr:from>
    <xdr:to>
      <xdr:col>6</xdr:col>
      <xdr:colOff>638175</xdr:colOff>
      <xdr:row>728</xdr:row>
      <xdr:rowOff>133350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id="{3ABF8FDD-1F70-DECA-E9DC-3D5D1BDD39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3</xdr:col>
      <xdr:colOff>485775</xdr:colOff>
      <xdr:row>730</xdr:row>
      <xdr:rowOff>52388</xdr:rowOff>
    </xdr:from>
    <xdr:to>
      <xdr:col>6</xdr:col>
      <xdr:colOff>600075</xdr:colOff>
      <xdr:row>739</xdr:row>
      <xdr:rowOff>0</xdr:rowOff>
    </xdr:to>
    <xdr:graphicFrame macro="">
      <xdr:nvGraphicFramePr>
        <xdr:cNvPr id="25" name="Gráfico 24">
          <a:extLst>
            <a:ext uri="{FF2B5EF4-FFF2-40B4-BE49-F238E27FC236}">
              <a16:creationId xmlns:a16="http://schemas.microsoft.com/office/drawing/2014/main" id="{16BAAC56-AA23-B983-5D69-01E3DC9A0E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3</xdr:col>
      <xdr:colOff>523875</xdr:colOff>
      <xdr:row>743</xdr:row>
      <xdr:rowOff>14288</xdr:rowOff>
    </xdr:from>
    <xdr:to>
      <xdr:col>6</xdr:col>
      <xdr:colOff>638175</xdr:colOff>
      <xdr:row>751</xdr:row>
      <xdr:rowOff>76200</xdr:rowOff>
    </xdr:to>
    <xdr:graphicFrame macro="">
      <xdr:nvGraphicFramePr>
        <xdr:cNvPr id="26" name="Gráfico 25">
          <a:extLst>
            <a:ext uri="{FF2B5EF4-FFF2-40B4-BE49-F238E27FC236}">
              <a16:creationId xmlns:a16="http://schemas.microsoft.com/office/drawing/2014/main" id="{75138D0A-D095-AD85-7AEF-93B9DC1DC4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</xdr:col>
      <xdr:colOff>476250</xdr:colOff>
      <xdr:row>755</xdr:row>
      <xdr:rowOff>100013</xdr:rowOff>
    </xdr:from>
    <xdr:to>
      <xdr:col>6</xdr:col>
      <xdr:colOff>590550</xdr:colOff>
      <xdr:row>765</xdr:row>
      <xdr:rowOff>95250</xdr:rowOff>
    </xdr:to>
    <xdr:graphicFrame macro="">
      <xdr:nvGraphicFramePr>
        <xdr:cNvPr id="27" name="Gráfico 26">
          <a:extLst>
            <a:ext uri="{FF2B5EF4-FFF2-40B4-BE49-F238E27FC236}">
              <a16:creationId xmlns:a16="http://schemas.microsoft.com/office/drawing/2014/main" id="{7353DD6E-CEB7-99FE-E28E-FAD9017AAE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6</xdr:col>
      <xdr:colOff>161924</xdr:colOff>
      <xdr:row>772</xdr:row>
      <xdr:rowOff>23813</xdr:rowOff>
    </xdr:from>
    <xdr:to>
      <xdr:col>11</xdr:col>
      <xdr:colOff>266699</xdr:colOff>
      <xdr:row>788</xdr:row>
      <xdr:rowOff>0</xdr:rowOff>
    </xdr:to>
    <xdr:graphicFrame macro="">
      <xdr:nvGraphicFramePr>
        <xdr:cNvPr id="28" name="Gráfico 27">
          <a:extLst>
            <a:ext uri="{FF2B5EF4-FFF2-40B4-BE49-F238E27FC236}">
              <a16:creationId xmlns:a16="http://schemas.microsoft.com/office/drawing/2014/main" id="{70D01311-6668-FCDE-5443-9681D69166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5</xdr:col>
      <xdr:colOff>2200275</xdr:colOff>
      <xdr:row>790</xdr:row>
      <xdr:rowOff>157163</xdr:rowOff>
    </xdr:from>
    <xdr:to>
      <xdr:col>10</xdr:col>
      <xdr:colOff>685800</xdr:colOff>
      <xdr:row>806</xdr:row>
      <xdr:rowOff>157163</xdr:rowOff>
    </xdr:to>
    <xdr:graphicFrame macro="">
      <xdr:nvGraphicFramePr>
        <xdr:cNvPr id="29" name="Gráfico 28">
          <a:extLst>
            <a:ext uri="{FF2B5EF4-FFF2-40B4-BE49-F238E27FC236}">
              <a16:creationId xmlns:a16="http://schemas.microsoft.com/office/drawing/2014/main" id="{DFF1A00B-5BB7-A0CC-D9B1-262DC83601F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6</xdr:col>
      <xdr:colOff>114300</xdr:colOff>
      <xdr:row>816</xdr:row>
      <xdr:rowOff>42863</xdr:rowOff>
    </xdr:from>
    <xdr:to>
      <xdr:col>11</xdr:col>
      <xdr:colOff>95250</xdr:colOff>
      <xdr:row>832</xdr:row>
      <xdr:rowOff>42863</xdr:rowOff>
    </xdr:to>
    <xdr:graphicFrame macro="">
      <xdr:nvGraphicFramePr>
        <xdr:cNvPr id="30" name="Gráfico 29">
          <a:extLst>
            <a:ext uri="{FF2B5EF4-FFF2-40B4-BE49-F238E27FC236}">
              <a16:creationId xmlns:a16="http://schemas.microsoft.com/office/drawing/2014/main" id="{632F1015-9376-1774-F743-8947C865A5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6</xdr:col>
      <xdr:colOff>57150</xdr:colOff>
      <xdr:row>836</xdr:row>
      <xdr:rowOff>80963</xdr:rowOff>
    </xdr:from>
    <xdr:to>
      <xdr:col>11</xdr:col>
      <xdr:colOff>38100</xdr:colOff>
      <xdr:row>852</xdr:row>
      <xdr:rowOff>80963</xdr:rowOff>
    </xdr:to>
    <xdr:graphicFrame macro="">
      <xdr:nvGraphicFramePr>
        <xdr:cNvPr id="31" name="Gráfico 30">
          <a:extLst>
            <a:ext uri="{FF2B5EF4-FFF2-40B4-BE49-F238E27FC236}">
              <a16:creationId xmlns:a16="http://schemas.microsoft.com/office/drawing/2014/main" id="{BB0B8437-C489-DEA6-E214-8B5A6DC63D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5</xdr:col>
      <xdr:colOff>1343025</xdr:colOff>
      <xdr:row>859</xdr:row>
      <xdr:rowOff>100013</xdr:rowOff>
    </xdr:from>
    <xdr:to>
      <xdr:col>9</xdr:col>
      <xdr:colOff>685800</xdr:colOff>
      <xdr:row>875</xdr:row>
      <xdr:rowOff>100013</xdr:rowOff>
    </xdr:to>
    <xdr:graphicFrame macro="">
      <xdr:nvGraphicFramePr>
        <xdr:cNvPr id="32" name="Gráfico 31">
          <a:extLst>
            <a:ext uri="{FF2B5EF4-FFF2-40B4-BE49-F238E27FC236}">
              <a16:creationId xmlns:a16="http://schemas.microsoft.com/office/drawing/2014/main" id="{D65223FE-1872-DB30-7ABD-1808CDB7A6A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6</xdr:col>
      <xdr:colOff>323850</xdr:colOff>
      <xdr:row>882</xdr:row>
      <xdr:rowOff>52388</xdr:rowOff>
    </xdr:from>
    <xdr:to>
      <xdr:col>11</xdr:col>
      <xdr:colOff>304800</xdr:colOff>
      <xdr:row>898</xdr:row>
      <xdr:rowOff>52388</xdr:rowOff>
    </xdr:to>
    <xdr:graphicFrame macro="">
      <xdr:nvGraphicFramePr>
        <xdr:cNvPr id="33" name="Gráfico 32">
          <a:extLst>
            <a:ext uri="{FF2B5EF4-FFF2-40B4-BE49-F238E27FC236}">
              <a16:creationId xmlns:a16="http://schemas.microsoft.com/office/drawing/2014/main" id="{6B270975-46B8-A0B9-8358-3011485DF7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</xdr:col>
      <xdr:colOff>800100</xdr:colOff>
      <xdr:row>4</xdr:row>
      <xdr:rowOff>38100</xdr:rowOff>
    </xdr:from>
    <xdr:to>
      <xdr:col>6</xdr:col>
      <xdr:colOff>1104900</xdr:colOff>
      <xdr:row>20</xdr:row>
      <xdr:rowOff>71966</xdr:rowOff>
    </xdr:to>
    <xdr:graphicFrame macro="">
      <xdr:nvGraphicFramePr>
        <xdr:cNvPr id="34" name="Gráfico 33">
          <a:extLst>
            <a:ext uri="{FF2B5EF4-FFF2-40B4-BE49-F238E27FC236}">
              <a16:creationId xmlns:a16="http://schemas.microsoft.com/office/drawing/2014/main" id="{95197EA3-CD15-8262-DBEC-32B83E43528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3</xdr:col>
      <xdr:colOff>596899</xdr:colOff>
      <xdr:row>21</xdr:row>
      <xdr:rowOff>105833</xdr:rowOff>
    </xdr:from>
    <xdr:to>
      <xdr:col>6</xdr:col>
      <xdr:colOff>901699</xdr:colOff>
      <xdr:row>37</xdr:row>
      <xdr:rowOff>139700</xdr:rowOff>
    </xdr:to>
    <xdr:graphicFrame macro="">
      <xdr:nvGraphicFramePr>
        <xdr:cNvPr id="35" name="Gráfico 34">
          <a:extLst>
            <a:ext uri="{FF2B5EF4-FFF2-40B4-BE49-F238E27FC236}">
              <a16:creationId xmlns:a16="http://schemas.microsoft.com/office/drawing/2014/main" id="{10828900-B570-F00C-A913-C760963E7C6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3</xdr:col>
      <xdr:colOff>503767</xdr:colOff>
      <xdr:row>40</xdr:row>
      <xdr:rowOff>88900</xdr:rowOff>
    </xdr:from>
    <xdr:to>
      <xdr:col>6</xdr:col>
      <xdr:colOff>808567</xdr:colOff>
      <xdr:row>56</xdr:row>
      <xdr:rowOff>122766</xdr:rowOff>
    </xdr:to>
    <xdr:graphicFrame macro="">
      <xdr:nvGraphicFramePr>
        <xdr:cNvPr id="36" name="Gráfico 35">
          <a:extLst>
            <a:ext uri="{FF2B5EF4-FFF2-40B4-BE49-F238E27FC236}">
              <a16:creationId xmlns:a16="http://schemas.microsoft.com/office/drawing/2014/main" id="{7D1AB9E8-F0DA-4ACF-BCCD-41B0F1D8483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an Sebastián Pantoja Hurtado" refreshedDate="44869.813353819445" createdVersion="8" refreshedVersion="8" minRefreshableVersion="3" recordCount="567" xr:uid="{6DAC3D53-5033-4B9D-B386-7528AD9889BB}">
  <cacheSource type="worksheet">
    <worksheetSource name="Tabla1"/>
  </cacheSource>
  <cacheFields count="35">
    <cacheField name="Marca temporal" numFmtId="164">
      <sharedItems containsSemiMixedTypes="0" containsNonDate="0" containsDate="1" containsString="0" minDate="2022-02-10T21:48:13" maxDate="2022-04-19T16:16:51"/>
    </cacheField>
    <cacheField name="1._x0009_Nivel de escolaridad" numFmtId="0">
      <sharedItems/>
    </cacheField>
    <cacheField name="2._x0009_¿En que rango se encuentra su edad?" numFmtId="0">
      <sharedItems count="5">
        <s v="De 18 a 30 años"/>
        <s v="De 31 a 40 años"/>
        <s v="De 41 a 50 años"/>
        <s v="Menor de 18 años"/>
        <s v="Más de 50 años"/>
      </sharedItems>
    </cacheField>
    <cacheField name="3._x0009_Género" numFmtId="0">
      <sharedItems count="5">
        <s v="Hombre"/>
        <s v="Mujer"/>
        <s v="Helicóptero apache de combate "/>
        <s v="No binario"/>
        <s v="Persona no binaria"/>
      </sharedItems>
    </cacheField>
    <cacheField name="4._x0009_Estrato socioeconómico" numFmtId="0">
      <sharedItems containsSemiMixedTypes="0" containsString="0" containsNumber="1" containsInteger="1" minValue="1" maxValue="6" count="6">
        <n v="3"/>
        <n v="1"/>
        <n v="2"/>
        <n v="5"/>
        <n v="4"/>
        <n v="6"/>
      </sharedItems>
    </cacheField>
    <cacheField name="5._x0009_¿Cuántas personas viven en su hogar?" numFmtId="0">
      <sharedItems containsMixedTypes="1" containsNumber="1" containsInteger="1" minValue="1" maxValue="6" count="7">
        <n v="4"/>
        <s v="Más de 6 personas"/>
        <n v="3"/>
        <n v="5"/>
        <n v="1"/>
        <n v="2"/>
        <n v="6"/>
      </sharedItems>
    </cacheField>
    <cacheField name="6. ¿Cuál es su profesión u oficio?" numFmtId="0">
      <sharedItems/>
    </cacheField>
    <cacheField name="7._x0009_¿Con qué frecuencia compran papa en su hogar?" numFmtId="0">
      <sharedItems count="6">
        <s v="Semanalmente"/>
        <s v="Cada 15 días"/>
        <s v="Mensualmente"/>
        <s v="Cada 2 meses"/>
        <s v="Cada trimestre o más"/>
        <s v="No compran papa"/>
      </sharedItems>
    </cacheField>
    <cacheField name="8._x0009_¿Cuántas libras de papa en promedio compran por mes?" numFmtId="0">
      <sharedItems count="6">
        <s v="Entre 21 y 25 libras"/>
        <s v="Entre 5 y 10 libras"/>
        <s v="Entre 11 y 15 libras"/>
        <s v="Entre 16 y 20 libras"/>
        <s v="Más de 25 libras"/>
        <s v="No compran papa"/>
      </sharedItems>
    </cacheField>
    <cacheField name="9._x0009_¿Qué tipo de papa compran? (Puede seleccionar varias opciones)" numFmtId="0">
      <sharedItems count="94">
        <s v="Papa Parda, Papa Criolla, Papa Pastusa, Papa Amarilla, Papa Colorada, Papa Guata, Papa Yema de huevo"/>
        <s v="Papa Parda, Papa Amarilla"/>
        <s v="Papa Parda, Papa Amarilla, Papa Colorada, Papa Guata"/>
        <s v="Papa Parda, Papa Amarilla, Papa Guata"/>
        <s v="Papa Criolla, Papa Amarilla"/>
        <s v="Papa Parda, Papa Criolla"/>
        <s v="Papa Criolla, Papa Pastusa, Papa Amarilla, Papa Colorada"/>
        <s v="Papa Parda, Papa Pastusa, Papa Amarilla"/>
        <s v="Papa Parda, Papa Criolla, Papa Amarilla"/>
        <s v="Papa Parda, Papa Amarilla, Papa Colorada"/>
        <s v="Papa Amarilla, Papa Guata"/>
        <s v="Papa Parda, Papa Criolla, Papa Colorada"/>
        <s v="Papa Pastusa"/>
        <s v="Papa Pastusa, Papa Amarilla"/>
        <s v="Papa Parda, Papa Criolla, Papa Guata"/>
        <s v="Papa Parda, Papa Criolla, Papa Pastusa, Papa Amarilla"/>
        <s v="Papa Parda, Papa Criolla, Papa Pastusa"/>
        <s v="Papa Criolla, Papa Pastusa, Papa Amarilla"/>
        <s v="Papa Parda, Papa Colorada, Papa Guata"/>
        <s v="Papa Parda"/>
        <s v="Papa Parda, Papa Pastusa"/>
        <s v="Papa Parda, Papa Criolla, Papa Pastusa, Papa Amarilla, Papa Guata"/>
        <s v="Papa Parda, Papa Criolla, Papa Pastusa, Papa Colorada, Papa Guata"/>
        <s v="Papa Parda, Papa Criolla, Papa Pastusa, Papa Amarilla, Papa Colorada"/>
        <s v="Papa Criolla, Papa Pastusa, Papa Yema de huevo"/>
        <s v="Papa Amarilla, Papa Colorada, Papa Guata"/>
        <s v="Papa Parda, Papa Guata"/>
        <s v="Papa Criolla, Papa Amarilla, Papa Guata, Papa Yema de huevo"/>
        <s v="Papa Parda, Papa Colorada, Papa Yema de huevo"/>
        <s v="Papa Parda, Papa Criolla, Papa Amarilla, Papa Colorada, Papa Guata"/>
        <s v="Papa Criolla, Papa Amarilla, Papa Guata"/>
        <s v="Papa Parda, Papa Pastusa, Papa Amarilla, Papa Colorada, Papa Guata"/>
        <s v="Papa Amarilla, Papa Guata, Papa Yema de huevo"/>
        <s v="Papa Parda, Papa Criolla, Papa Amarilla, Papa Yema de huevo"/>
        <s v="Papa Criolla, Papa Pastusa, Papa Amarilla, Papa Guata"/>
        <s v="Papa Parda, Papa Pastusa, Papa Amarilla, Papa Colorada"/>
        <s v="Papa Parda, Papa Pastusa, Papa Amarilla, Papa Guata"/>
        <s v="Papa Parda, Papa Colorada"/>
        <s v="Papa Colorada, Papa Guata"/>
        <s v="Papa Parda, Papa Criolla, Papa Amarilla, Papa Colorada"/>
        <s v="Papa Parda, Papa Criolla, Papa Amarilla, Papa Colorada, Papa Yema de huevo"/>
        <s v="Papa Parda, Papa Criolla, Papa Amarilla, Papa Colorada, Papa Guata, Papa Yema de huevo"/>
        <s v="Papa Parda, Papa Criolla, Papa Pastusa, Papa Amarilla, Papa Colorada, Papa Guata"/>
        <s v="Papa Parda, Papa Yema de huevo"/>
        <s v="Papa Pastusa, Papa Amarilla, Papa Colorada, Papa Guata"/>
        <s v="Papa Parda, Papa Criolla, Papa Colorada, Papa Guata"/>
        <s v="Papa Parda, Papa Criolla, Papa Pastusa, Papa Amarilla, Papa Colorada, Papa Yema de huevo"/>
        <s v="Papa Parda, Papa Criolla, Papa Yema de huevo"/>
        <s v="Papa Criolla, Papa Amarilla, Capiro"/>
        <s v="Papa Criolla, Papa Guata"/>
        <s v="Papa Amarilla, Papa Colorada"/>
        <s v="Papa Parda, Papa Amarilla, Papa Yema de huevo"/>
        <s v="Papa Parda, Papa Criolla, Papa Amarilla, Papa Guata"/>
        <s v="Papa Guata"/>
        <s v="Papa Pastusa, Papa Guata"/>
        <s v="Papa Parda, Papa Amarilla, Papa Guata, Papa Yema de huevo"/>
        <s v="Papa Parda, Papa Criolla, Papa Pastusa, Papa Guata"/>
        <s v="Papa Parda, Papa Pastusa, Papa Guata"/>
        <s v="Papa Criolla, Papa Colorada, Papa Guata"/>
        <s v="Papa Criolla, Papa Colorada"/>
        <s v="Papa Parda, Papa Amarilla, Papa Colorada, Papa Guata, Papa Yema de huevo"/>
        <s v="Papa Colorada, Papa Guata, Papa Yema de huevo"/>
        <s v="Papa Amarilla, Papa Colorada, Papa Guata, Papa Yema de huevo"/>
        <s v="Papa Parda, Papa Pastusa, Papa Amarilla, Papa Guata, Papa Yema de huevo"/>
        <s v="Papa Parda, Papa Criolla, Papa Colorada, Papa Yema de huevo"/>
        <s v="Papa Criolla, Papa Pastusa, Papa Guata"/>
        <s v="Papa Parda, Papa Colorada, Papa Guata, Papa Yema de huevo"/>
        <s v="Papa Criolla, Papa Pastusa"/>
        <s v="Papa Criolla"/>
        <s v="Papa Parda, Papa Criolla, Papa Pastusa, Papa Amarilla, Papa Guata, Papa Yema de huevo"/>
        <s v="Papa Parda, Papa Criolla, Papa Pastusa, Papa Amarilla, Papa Colorada, Papa Guata, Papa Yema de huevo, Malvaseña"/>
        <s v="Papa Parda, Papa Pastusa, Papa Colorada"/>
        <s v="Papa Amarilla"/>
        <s v="Papa Criolla, Papa Amarilla, Papa Colorada, Papa Yema de huevo"/>
        <s v="Papa Guata, Papa Yema de huevo"/>
        <s v="Papa Criolla, Papa Pastusa, Papa Colorada, Papa Guata"/>
        <s v="Papa Criolla, Papa Amarilla, Capira"/>
        <s v="No compro papa"/>
        <s v="Papa Criolla, Papa Amarilla, Papa Colorada, Papa Guata, Papa Yema de huevo"/>
        <s v="Precocida y parda "/>
        <s v="Papa Amarilla, Papa Yema de huevo"/>
        <s v="Papa Parda, Papa Criolla, Papa Colorada, Papa Guata, Papa Yema de huevo"/>
        <s v="Papa Criolla, Papa Pastusa, Papa Amarilla, Papa Colorada, Papa Guata"/>
        <s v="no me fijo en el tipo de papa"/>
        <s v="Papa Pastusa, Papa Colorada"/>
        <s v="Papa Parda, Papa Criolla, Papa Amarilla, Papa Guata, Papa Yema de huevo"/>
        <s v="Papa Criolla, Papa Pastusa, Papa Amarilla, Papa Yema de huevo"/>
        <s v="Papa Pastusa, Papa Amarilla, Papa Colorada"/>
        <s v="Papa Colorada, Papa Yema de huevo"/>
        <s v="Papa Criolla, Papa Amarilla, Papa Colorada"/>
        <s v="Papa Parda, Papa Amarilla, Papa Colorada, Papa Yema de huevo"/>
        <s v="Papa Parda, Papa Pastusa, Papa Amarilla, Papa Colorada, Papa Yema de huevo"/>
        <s v="Papa Criolla, Papa Amarilla, Papa Colorada, Papa Guata"/>
        <s v="Papa Yema de huevo"/>
      </sharedItems>
    </cacheField>
    <cacheField name="10._x0009_¿En qué presentación compran papa? (Puede seleccionar varias opciones)" numFmtId="0">
      <sharedItems/>
    </cacheField>
    <cacheField name="11._x0009_Siendo 1 la calificación más baja y 5 la calificación más alta, indique qué tanto valoran las siguientes características cuando compran papa [Variedad/Especie]" numFmtId="0">
      <sharedItems containsSemiMixedTypes="0" containsString="0" containsNumber="1" containsInteger="1" minValue="1" maxValue="5"/>
    </cacheField>
    <cacheField name="11._x0009_Siendo 1 la calificación más baja y 5 la calificación más alta, indique qué tanto valoran las siguientes características cuando compran papa [Precio]" numFmtId="0">
      <sharedItems containsSemiMixedTypes="0" containsString="0" containsNumber="1" containsInteger="1" minValue="1" maxValue="5"/>
    </cacheField>
    <cacheField name="11._x0009_Siendo 1 la calificación más baja y 5 la calificación más alta, indique qué tanto valoran las siguientes características cuando compran papa [Sabor]" numFmtId="0">
      <sharedItems containsSemiMixedTypes="0" containsString="0" containsNumber="1" containsInteger="1" minValue="1" maxValue="5"/>
    </cacheField>
    <cacheField name="11._x0009_Siendo 1 la calificación más baja y 5 la calificación más alta, indique qué tanto valoran las siguientes características cuando compran papa [Color]" numFmtId="0">
      <sharedItems containsSemiMixedTypes="0" containsString="0" containsNumber="1" containsInteger="1" minValue="1" maxValue="5"/>
    </cacheField>
    <cacheField name="11._x0009_Siendo 1 la calificación más baja y 5 la calificación más alta, indique qué tanto valoran las siguientes características cuando compran papa [Calidad]" numFmtId="0">
      <sharedItems containsSemiMixedTypes="0" containsString="0" containsNumber="1" containsInteger="1" minValue="1" maxValue="5"/>
    </cacheField>
    <cacheField name="11._x0009_Siendo 1 la calificación más baja y 5 la calificación más alta, indique qué tanto valoran las siguientes características cuando compran papa [Procedencia]" numFmtId="0">
      <sharedItems containsSemiMixedTypes="0" containsString="0" containsNumber="1" containsInteger="1" minValue="1" maxValue="5"/>
    </cacheField>
    <cacheField name="12._x0009_¿Cuánto pagan por una libra de papa parda? " numFmtId="0">
      <sharedItems/>
    </cacheField>
    <cacheField name="13._x0009_¿Cuánto pagan por una libra de papa criolla?" numFmtId="0">
      <sharedItems/>
    </cacheField>
    <cacheField name="14._x0009_¿Cuánto pagan por una libra de papa pastusa?" numFmtId="0">
      <sharedItems/>
    </cacheField>
    <cacheField name="15._x0009_¿Cuánto pagan por una libra de papa amarilla?" numFmtId="0">
      <sharedItems/>
    </cacheField>
    <cacheField name="16._x0009_¿Cuánto pagan por una libra de papa colorada?" numFmtId="0">
      <sharedItems/>
    </cacheField>
    <cacheField name="17._x0009_¿Cuánto pagan por una libra de papa guata?" numFmtId="0">
      <sharedItems/>
    </cacheField>
    <cacheField name="18._x0009_¿Cuánto pagan por una libra de papa yema de huevo?" numFmtId="0">
      <sharedItems/>
    </cacheField>
    <cacheField name="19._x0009_¿A través de cuál de los siguientes canales de comercialización le gustaría adquirir la papa? (Puede seleccionar varias opciones)." numFmtId="0">
      <sharedItems count="49">
        <s v="Al Productor, Supermercado, Placitas Campesinas, Compra a través de internet, Tiendas de Barrio, Galerías"/>
        <s v="Galerías"/>
        <s v="Al Productor, Placitas Campesinas"/>
        <s v="Al Productor, Placitas Campesinas, Galerías"/>
        <s v="Supermercado, Placitas Campesinas, Tiendas de Barrio, Galerías"/>
        <s v="Al Productor, Tiendas de Barrio, Galerías"/>
        <s v="Al Productor"/>
        <s v="Al Productor, Placitas Campesinas, Compra a través de internet, Tiendas de Barrio"/>
        <s v="Placitas Campesinas"/>
        <s v="Al Productor, Galerías"/>
        <s v="Al Productor, Placitas Campesinas, Tiendas de Barrio, Galerías"/>
        <s v="Al Productor, Supermercado, Placitas Campesinas, Tiendas de Barrio, Galerías"/>
        <s v="Al Productor, Placitas Campesinas, Tiendas de Barrio"/>
        <s v="Al Productor, Supermercado, Placitas Campesinas"/>
        <s v="Placitas Campesinas, Tiendas de Barrio, Galerías"/>
        <s v="Al Productor, Compra a través de internet, Tiendas de Barrio"/>
        <s v="Al Productor, Tiendas de Barrio"/>
        <s v="Placitas Campesinas, Galerías"/>
        <s v="Al Productor, Placitas Campesinas, Compra a través de internet, Tiendas de Barrio, Galerías"/>
        <s v="Tiendas de Barrio, Galerías"/>
        <s v="Supermercado, Placitas Campesinas, Galerías"/>
        <s v="Supermercado"/>
        <s v="Al Productor, Supermercado, Tiendas de Barrio, Galerías"/>
        <s v="Tiendas de Barrio"/>
        <s v="Al Productor, Supermercado, Placitas Campesinas, Galerías"/>
        <s v="Placitas Campesinas, Tiendas de Barrio"/>
        <s v="Al Productor, Supermercado, Placitas Campesinas, Tiendas de Barrio"/>
        <s v="Al Productor, Placitas Campesinas, Compra a través de internet, mercados campesinos con día fijo de la semana, cerca a mi casa"/>
        <s v="Supermercado, Galerías"/>
        <s v="Al Productor, Supermercado, Placitas Campesinas, Compra a través de internet"/>
        <s v="Al Productor, Placitas Campesinas, Compra a través de internet"/>
        <s v="Compra a través de internet, Galerías"/>
        <s v="Supermercado, Placitas Campesinas"/>
        <s v="Al Productor, Compra a través de internet, Galerías"/>
        <s v="Supermercado, Placitas Campesinas, Tiendas de Barrio"/>
        <s v="Placitas Campesinas, Compra a través de internet, Tiendas de Barrio"/>
        <s v="Al Productor, Compra a través de internet, Tiendas de Barrio, Galerías"/>
        <s v="Al Productor, Supermercado"/>
        <s v="Al Productor, Supermercado, Tiendas de Barrio"/>
        <s v="Al Productor, Supermercado, Galerías"/>
        <s v="Placitas Campesinas, Compra a través de internet"/>
        <s v="Al Productor, Placitas Campesinas, Compra a través de internet, Galerías"/>
        <s v="Supermercado, Tiendas de Barrio, Galerías"/>
        <s v="Al Productor, Compra a través de internet, A traves de internet pero con facilidad de pagar"/>
        <s v="No compro papa"/>
        <s v="Compra a través de internet"/>
        <s v="Al Productor, Compra a través de internet"/>
        <s v="Al Productor, Supermercado, Compra a través de internet, Tiendas de Barrio"/>
        <s v="Tiendas de Barrio, Galerías, Vendedor ambulante "/>
      </sharedItems>
    </cacheField>
    <cacheField name="20._x0009_¿En qué medio(s) considera que sería efectiva una campaña de venta de papa? (Puede seleccionar varias opciones)." numFmtId="0">
      <sharedItems/>
    </cacheField>
    <cacheField name="21._x0009_¿En qué presentación le gustaría comprar papa directamente al productor? (Pude elegir varias opciones)" numFmtId="0">
      <sharedItems/>
    </cacheField>
    <cacheField name="22._x0009_¿Cuánto estaría dispuesto a pagar por una libra de papa congelada?" numFmtId="0">
      <sharedItems containsMixedTypes="1" containsNumber="1" containsInteger="1" minValue="500" maxValue="4000"/>
    </cacheField>
    <cacheField name="23._x0009_¿Cuánto estaría dispuesto a pagar por una libra de papa fresca?" numFmtId="0">
      <sharedItems containsMixedTypes="1" containsNumber="1" containsInteger="1" minValue="500" maxValue="800"/>
    </cacheField>
    <cacheField name="24._x0009_¿Cuánto estaría dispuesto a pagar por una libra de papa frita?" numFmtId="0">
      <sharedItems containsMixedTypes="1" containsNumber="1" containsInteger="1" minValue="1000" maxValue="5000"/>
    </cacheField>
    <cacheField name="25._x0009_La papa por lo general se vende fresca sin lavar  ¿Cuánto estaría dispuesto a pagar de más por una libra de papa lavada?" numFmtId="0">
      <sharedItems/>
    </cacheField>
    <cacheField name="26._x0009_¿Cuánto estaría dispuesto a pagar por una libra de papa precocida?" numFmtId="0">
      <sharedItems containsMixedTypes="1" containsNumber="1" containsInteger="1" minValue="1000" maxValue="2000"/>
    </cacheField>
    <cacheField name="27._x0009_¿Cuánto estaría dispuesto a pagar por una libra de papa precocida saborizada?" numFmtId="0">
      <sharedItems containsMixedTypes="1" containsNumber="1" containsInteger="1" minValue="1000" maxValue="3000"/>
    </cacheField>
    <cacheField name="28._x0009_¿En dónde compra regularmente la papa?" numFmtId="0">
      <sharedItems/>
    </cacheField>
    <cacheField name="29._x0009_¿Cuáles de los siguientes productos compraría en lugar de papa? (Puede marcar varias opciones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an Sebastián Pantoja Hurtado" refreshedDate="44887.629062962966" createdVersion="8" refreshedVersion="8" minRefreshableVersion="3" recordCount="339" xr:uid="{969B6F08-1BC9-4E02-825B-DB1CC0A0E2FA}">
  <cacheSource type="worksheet">
    <worksheetSource name="Tabla2"/>
  </cacheSource>
  <cacheFields count="35">
    <cacheField name="Marca temporal" numFmtId="164">
      <sharedItems containsSemiMixedTypes="0" containsNonDate="0" containsDate="1" containsString="0" minDate="2022-02-24T09:32:15" maxDate="2022-03-24T13:23:45"/>
    </cacheField>
    <cacheField name="1._x0009_Nivel de escolaridad" numFmtId="0">
      <sharedItems/>
    </cacheField>
    <cacheField name="2._x0009_¿En que rango se encuentra su edad?" numFmtId="0">
      <sharedItems/>
    </cacheField>
    <cacheField name="3._x0009_Género" numFmtId="0">
      <sharedItems/>
    </cacheField>
    <cacheField name="4._x0009_Estrato socioeconómico" numFmtId="0">
      <sharedItems containsSemiMixedTypes="0" containsString="0" containsNumber="1" containsInteger="1" minValue="1" maxValue="5"/>
    </cacheField>
    <cacheField name="5._x0009_¿Cuántas personas viven en su hogar?" numFmtId="0">
      <sharedItems containsMixedTypes="1" containsNumber="1" containsInteger="1" minValue="1" maxValue="6"/>
    </cacheField>
    <cacheField name="6. ¿Cuál es su profesión u oficio?" numFmtId="0">
      <sharedItems/>
    </cacheField>
    <cacheField name="7._x0009_¿Con qué frecuencia compran papa en su hogar?" numFmtId="0">
      <sharedItems/>
    </cacheField>
    <cacheField name="8._x0009_¿Cuántas libras de papa en promedio compran por mes?" numFmtId="0">
      <sharedItems/>
    </cacheField>
    <cacheField name="9._x0009_¿Qué tipo de papa compran? (Puede seleccionar varias opciones)" numFmtId="0">
      <sharedItems/>
    </cacheField>
    <cacheField name="10._x0009_¿En qué presentación compran papa? (Puede seleccionar varias opciones)" numFmtId="0">
      <sharedItems/>
    </cacheField>
    <cacheField name="11._x0009_Siendo 1 la calificación más baja y 5 la calificación más alta, indique qué tanto valoran las siguientes características cuando compran papa [Variedad/Especie]" numFmtId="0">
      <sharedItems containsSemiMixedTypes="0" containsString="0" containsNumber="1" containsInteger="1" minValue="1" maxValue="5" count="5">
        <n v="4"/>
        <n v="5"/>
        <n v="3"/>
        <n v="1"/>
        <n v="2"/>
      </sharedItems>
    </cacheField>
    <cacheField name="11._x0009_Siendo 1 la calificación más baja y 5 la calificación más alta, indique qué tanto valoran las siguientes características cuando compran papa [Precio]" numFmtId="0">
      <sharedItems containsSemiMixedTypes="0" containsString="0" containsNumber="1" containsInteger="1" minValue="1" maxValue="5" count="5">
        <n v="5"/>
        <n v="4"/>
        <n v="2"/>
        <n v="3"/>
        <n v="1"/>
      </sharedItems>
    </cacheField>
    <cacheField name="11._x0009_Siendo 1 la calificación más baja y 5 la calificación más alta, indique qué tanto valoran las siguientes características cuando compran papa [Sabor]" numFmtId="0">
      <sharedItems containsSemiMixedTypes="0" containsString="0" containsNumber="1" containsInteger="1" minValue="1" maxValue="5" count="5">
        <n v="4"/>
        <n v="5"/>
        <n v="3"/>
        <n v="1"/>
        <n v="2"/>
      </sharedItems>
    </cacheField>
    <cacheField name="11._x0009_Siendo 1 la calificación más baja y 5 la calificación más alta, indique qué tanto valoran las siguientes características cuando compran papa [Color]" numFmtId="0">
      <sharedItems containsSemiMixedTypes="0" containsString="0" containsNumber="1" containsInteger="1" minValue="1" maxValue="5" count="5">
        <n v="3"/>
        <n v="5"/>
        <n v="4"/>
        <n v="1"/>
        <n v="2"/>
      </sharedItems>
    </cacheField>
    <cacheField name="11._x0009_Siendo 1 la calificación más baja y 5 la calificación más alta, indique qué tanto valoran las siguientes características cuando compran papa [Calidad]" numFmtId="0">
      <sharedItems containsSemiMixedTypes="0" containsString="0" containsNumber="1" containsInteger="1" minValue="1" maxValue="5" count="5">
        <n v="3"/>
        <n v="5"/>
        <n v="4"/>
        <n v="1"/>
        <n v="2"/>
      </sharedItems>
    </cacheField>
    <cacheField name="11._x0009_Siendo 1 la calificación más baja y 5 la calificación más alta, indique qué tanto valoran las siguientes características cuando compran papa [Procedencia]" numFmtId="0">
      <sharedItems containsSemiMixedTypes="0" containsString="0" containsNumber="1" containsInteger="1" minValue="1" maxValue="5" count="5">
        <n v="2"/>
        <n v="4"/>
        <n v="1"/>
        <n v="5"/>
        <n v="3"/>
      </sharedItems>
    </cacheField>
    <cacheField name="12._x0009_¿Cuánto pagan por una libra de papa parda? " numFmtId="0">
      <sharedItems/>
    </cacheField>
    <cacheField name="13._x0009_¿Cuánto pagan por una libra de papa criolla?" numFmtId="0">
      <sharedItems/>
    </cacheField>
    <cacheField name="14._x0009_¿Cuánto pagan por una libra de papa pastusa?" numFmtId="0">
      <sharedItems/>
    </cacheField>
    <cacheField name="15._x0009_¿Cuánto pagan por una libra de papa amarilla?" numFmtId="0">
      <sharedItems/>
    </cacheField>
    <cacheField name="16._x0009_¿Cuánto pagan por una libra de papa colorada?" numFmtId="0">
      <sharedItems/>
    </cacheField>
    <cacheField name="17._x0009_¿Cuánto pagan por una libra de papa guata?" numFmtId="0">
      <sharedItems/>
    </cacheField>
    <cacheField name="18._x0009_¿Cuánto pagan por una libra de papa yema de huevo?" numFmtId="0">
      <sharedItems/>
    </cacheField>
    <cacheField name="19._x0009_¿A través de cuál de los siguientes canales de comercialización le gustaría adquirir la papa? (Puede seleccionar varias opciones)." numFmtId="0">
      <sharedItems/>
    </cacheField>
    <cacheField name="20._x0009_¿En qué medio(s) considera que sería efectiva una campaña de venta de papa? (Puede seleccionar varias opciones)." numFmtId="0">
      <sharedItems/>
    </cacheField>
    <cacheField name="21._x0009_¿En qué presentación le gustaría comprar papa directamente al productor? (Pude elegir varias opciones)" numFmtId="0">
      <sharedItems/>
    </cacheField>
    <cacheField name="22._x0009_¿Cuánto estaría dispuesto a pagar por una libra de papa congelada?" numFmtId="0">
      <sharedItems containsMixedTypes="1" containsNumber="1" containsInteger="1" minValue="3000" maxValue="4000" count="12">
        <s v="No compra papa congelada"/>
        <s v="$ 4.500"/>
        <s v="$ 5.000"/>
        <s v="$ 6.000"/>
        <s v="No veo el precio usualmente"/>
        <s v="$ 6.500"/>
        <s v="$ 5.500"/>
        <n v="4000"/>
        <n v="3500"/>
        <s v="$ 3.500"/>
        <n v="3000"/>
        <s v="Muy pocas veces compro papa congelada  "/>
      </sharedItems>
    </cacheField>
    <cacheField name="23._x0009_¿Cuánto estaría dispuesto a pagar por una libra de papa fresca?" numFmtId="0">
      <sharedItems containsMixedTypes="1" containsNumber="1" containsInteger="1" minValue="700" maxValue="700" count="17">
        <s v="Entre $1.400 - $1.600"/>
        <s v="Entre $1.000 - $1200"/>
        <s v="Entre $2.200 - $2.400"/>
        <s v="De 500 a 800"/>
        <s v="Entre $1.800 - $2.000"/>
        <n v="700"/>
        <s v="Más de $3.400"/>
        <s v="$800"/>
        <s v="Entre $3.000 - $3.200"/>
        <s v="La compraba 10lb x 2000"/>
        <s v="No lo sé, el precio justo para el productor"/>
        <s v="Entre $2.600 - $2.800"/>
        <s v="No veo el precio usualmente"/>
        <s v="Al precio que estaba $400-$600"/>
        <s v="no sé"/>
        <s v="$700"/>
        <s v="Un precio justo y razonable tanto para el productor y consumidor. Es importante concientizar sobre esto"/>
      </sharedItems>
    </cacheField>
    <cacheField name="24._x0009_¿Cuánto estaría dispuesto a pagar por una libra de papa frita?" numFmtId="0">
      <sharedItems containsMixedTypes="1" containsNumber="1" containsInteger="1" minValue="3000" maxValue="5000"/>
    </cacheField>
    <cacheField name="25._x0009_La papa por lo general se vende fresca sin lavar  ¿Cuánto estaría dispuesto a pagar de más por una libra de papa lavada?" numFmtId="0">
      <sharedItems count="12">
        <s v="$ 400"/>
        <s v="$ 1400"/>
        <s v="$ 100"/>
        <s v="No compra papa lavada"/>
        <s v="$200"/>
        <s v="$ 1000"/>
        <s v="$ 800"/>
        <s v="$ 1200"/>
        <s v="Más de $ 1600"/>
        <s v="no más por cuanto ya esta excesivamente cara"/>
        <s v="No veo el precio usualmente"/>
        <s v="no sé. "/>
      </sharedItems>
    </cacheField>
    <cacheField name="26._x0009_¿Cuánto estaría dispuesto a pagar por una libra de papa precocida?" numFmtId="0">
      <sharedItems containsMixedTypes="1" containsNumber="1" containsInteger="1" minValue="2000" maxValue="2000"/>
    </cacheField>
    <cacheField name="27._x0009_¿Cuánto estaría dispuesto a pagar por una libra de papa precocida saborizada?" numFmtId="0">
      <sharedItems containsMixedTypes="1" containsNumber="1" containsInteger="1" minValue="3000" maxValue="3000"/>
    </cacheField>
    <cacheField name="28._x0009_¿En dónde compra regularmente la papa?" numFmtId="0">
      <sharedItems/>
    </cacheField>
    <cacheField name="29._x0009_¿Cuáles de los siguientes productos compraría en lugar de papa? (Puede marcar varias opciones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an Sebastián Pantoja Hurtado" refreshedDate="44887.629826388889" createdVersion="8" refreshedVersion="8" minRefreshableVersion="3" recordCount="225" xr:uid="{9F9436BC-76FF-495B-A182-48BB1876A1C4}">
  <cacheSource type="worksheet">
    <worksheetSource name="Tabla3"/>
  </cacheSource>
  <cacheFields count="35">
    <cacheField name="Marca temporal" numFmtId="164">
      <sharedItems containsSemiMixedTypes="0" containsNonDate="0" containsDate="1" containsString="0" minDate="2022-02-10T21:48:13" maxDate="2022-04-19T16:16:51"/>
    </cacheField>
    <cacheField name="1._x0009_Nivel de escolaridad" numFmtId="0">
      <sharedItems/>
    </cacheField>
    <cacheField name="2._x0009_¿En que rango se encuentra su edad?" numFmtId="0">
      <sharedItems/>
    </cacheField>
    <cacheField name="3._x0009_Género" numFmtId="0">
      <sharedItems/>
    </cacheField>
    <cacheField name="4._x0009_Estrato socioeconómico" numFmtId="0">
      <sharedItems containsSemiMixedTypes="0" containsString="0" containsNumber="1" containsInteger="1" minValue="1" maxValue="6"/>
    </cacheField>
    <cacheField name="5._x0009_¿Cuántas personas viven en su hogar?" numFmtId="0">
      <sharedItems containsMixedTypes="1" containsNumber="1" containsInteger="1" minValue="1" maxValue="6"/>
    </cacheField>
    <cacheField name="6. ¿Cuál es su profesión u oficio?" numFmtId="0">
      <sharedItems/>
    </cacheField>
    <cacheField name="7._x0009_¿Con qué frecuencia compran papa en su hogar?" numFmtId="0">
      <sharedItems/>
    </cacheField>
    <cacheField name="8._x0009_¿Cuántas libras de papa en promedio compran por mes?" numFmtId="0">
      <sharedItems/>
    </cacheField>
    <cacheField name="9._x0009_¿Qué tipo de papa compran? (Puede seleccionar varias opciones)" numFmtId="0">
      <sharedItems/>
    </cacheField>
    <cacheField name="10._x0009_¿En qué presentación compran papa? (Puede seleccionar varias opciones)" numFmtId="0">
      <sharedItems/>
    </cacheField>
    <cacheField name="11._x0009_Siendo 1 la calificación más baja y 5 la calificación más alta, indique qué tanto valoran las siguientes características cuando compran papa [Variedad/Especie]" numFmtId="0">
      <sharedItems containsSemiMixedTypes="0" containsString="0" containsNumber="1" containsInteger="1" minValue="1" maxValue="5" count="5">
        <n v="5"/>
        <n v="2"/>
        <n v="3"/>
        <n v="4"/>
        <n v="1"/>
      </sharedItems>
    </cacheField>
    <cacheField name="11._x0009_Siendo 1 la calificación más baja y 5 la calificación más alta, indique qué tanto valoran las siguientes características cuando compran papa [Precio]" numFmtId="0">
      <sharedItems containsSemiMixedTypes="0" containsString="0" containsNumber="1" containsInteger="1" minValue="1" maxValue="5" count="5">
        <n v="5"/>
        <n v="4"/>
        <n v="1"/>
        <n v="2"/>
        <n v="3"/>
      </sharedItems>
    </cacheField>
    <cacheField name="11._x0009_Siendo 1 la calificación más baja y 5 la calificación más alta, indique qué tanto valoran las siguientes características cuando compran papa [Sabor]" numFmtId="0">
      <sharedItems containsSemiMixedTypes="0" containsString="0" containsNumber="1" containsInteger="1" minValue="1" maxValue="5" count="5">
        <n v="5"/>
        <n v="4"/>
        <n v="3"/>
        <n v="2"/>
        <n v="1"/>
      </sharedItems>
    </cacheField>
    <cacheField name="11._x0009_Siendo 1 la calificación más baja y 5 la calificación más alta, indique qué tanto valoran las siguientes características cuando compran papa [Color]" numFmtId="0">
      <sharedItems containsSemiMixedTypes="0" containsString="0" containsNumber="1" containsInteger="1" minValue="1" maxValue="5" count="5">
        <n v="5"/>
        <n v="1"/>
        <n v="4"/>
        <n v="3"/>
        <n v="2"/>
      </sharedItems>
    </cacheField>
    <cacheField name="11._x0009_Siendo 1 la calificación más baja y 5 la calificación más alta, indique qué tanto valoran las siguientes características cuando compran papa [Calidad]" numFmtId="0">
      <sharedItems containsSemiMixedTypes="0" containsString="0" containsNumber="1" containsInteger="1" minValue="1" maxValue="5" count="5">
        <n v="5"/>
        <n v="4"/>
        <n v="3"/>
        <n v="2"/>
        <n v="1"/>
      </sharedItems>
    </cacheField>
    <cacheField name="11._x0009_Siendo 1 la calificación más baja y 5 la calificación más alta, indique qué tanto valoran las siguientes características cuando compran papa [Procedencia]" numFmtId="0">
      <sharedItems containsSemiMixedTypes="0" containsString="0" containsNumber="1" containsInteger="1" minValue="1" maxValue="5" count="5">
        <n v="5"/>
        <n v="1"/>
        <n v="3"/>
        <n v="4"/>
        <n v="2"/>
      </sharedItems>
    </cacheField>
    <cacheField name="12._x0009_¿Cuánto pagan por una libra de papa parda? " numFmtId="0">
      <sharedItems/>
    </cacheField>
    <cacheField name="13._x0009_¿Cuánto pagan por una libra de papa criolla?" numFmtId="0">
      <sharedItems/>
    </cacheField>
    <cacheField name="14._x0009_¿Cuánto pagan por una libra de papa pastusa?" numFmtId="0">
      <sharedItems/>
    </cacheField>
    <cacheField name="15._x0009_¿Cuánto pagan por una libra de papa amarilla?" numFmtId="0">
      <sharedItems/>
    </cacheField>
    <cacheField name="16._x0009_¿Cuánto pagan por una libra de papa colorada?" numFmtId="0">
      <sharedItems/>
    </cacheField>
    <cacheField name="17._x0009_¿Cuánto pagan por una libra de papa guata?" numFmtId="0">
      <sharedItems/>
    </cacheField>
    <cacheField name="18._x0009_¿Cuánto pagan por una libra de papa yema de huevo?" numFmtId="0">
      <sharedItems/>
    </cacheField>
    <cacheField name="19._x0009_¿A través de cuál de los siguientes canales de comercialización le gustaría adquirir la papa? (Puede seleccionar varias opciones)." numFmtId="0">
      <sharedItems/>
    </cacheField>
    <cacheField name="20._x0009_¿En qué medio(s) considera que sería efectiva una campaña de venta de papa? (Puede seleccionar varias opciones)." numFmtId="0">
      <sharedItems/>
    </cacheField>
    <cacheField name="21._x0009_¿En qué presentación le gustaría comprar papa directamente al productor? (Pude elegir varias opciones)" numFmtId="0">
      <sharedItems/>
    </cacheField>
    <cacheField name="22._x0009_¿Cuánto estaría dispuesto a pagar por una libra de papa congelada?" numFmtId="0">
      <sharedItems containsMixedTypes="1" containsNumber="1" containsInteger="1" minValue="500" maxValue="3500" count="12">
        <s v="$ 6.000"/>
        <s v="No compra papa congelada"/>
        <s v="$ 4.500"/>
        <s v="$ 6.500"/>
        <s v="$ 5.000"/>
        <s v="$ 5.500"/>
        <s v="No lo se"/>
        <s v="En general consumimos poca papa. Cuando la necesitamos para alguna receta la compramos sin mirar mucho el precio."/>
        <s v="No estaría dispuesto a pagar mas del doble del precio de la papa normal por una congelada  "/>
        <n v="3500"/>
        <n v="1500"/>
        <n v="500"/>
      </sharedItems>
    </cacheField>
    <cacheField name="23._x0009_¿Cuánto estaría dispuesto a pagar por una libra de papa fresca?" numFmtId="0">
      <sharedItems containsMixedTypes="1" containsNumber="1" containsInteger="1" minValue="500" maxValue="800" count="15">
        <s v="$ 2.000"/>
        <s v="Entre $1.000 - $1200"/>
        <s v="Entre $1.400 - $1.600"/>
        <s v="Entre $2.200 - $2.400"/>
        <s v="Entre $1.800 - $2.000"/>
        <s v="No compra papa fresca"/>
        <s v="No sé"/>
        <s v="Entre $2.600 - $2.800"/>
        <s v="Más de $3.400"/>
        <s v="No lo se"/>
        <s v="Entre $3.000 - $3.200"/>
        <n v="600"/>
        <n v="800"/>
        <n v="500"/>
        <s v="Se confunde esta pregunta con las anteriores"/>
      </sharedItems>
    </cacheField>
    <cacheField name="24._x0009_¿Cuánto estaría dispuesto a pagar por una libra de papa frita?" numFmtId="0">
      <sharedItems containsMixedTypes="1" containsNumber="1" containsInteger="1" minValue="1000" maxValue="4000"/>
    </cacheField>
    <cacheField name="25._x0009_La papa por lo general se vende fresca sin lavar  ¿Cuánto estaría dispuesto a pagar de más por una libra de papa lavada?" numFmtId="0">
      <sharedItems count="14">
        <s v="$ 1000"/>
        <s v="$ 100"/>
        <s v="$200"/>
        <s v="$ 400"/>
        <s v="No compra papa lavada"/>
        <s v="$ 1400"/>
        <s v="$ 800"/>
        <s v="Más de $ 1600"/>
        <s v="No lo se"/>
        <s v="No sé"/>
        <s v="$ 1200"/>
        <s v="no me parece que se deba incentivar este tipo de prácticas"/>
        <s v="Considero que el precio varia segun el precio de la papa sin lavar"/>
        <s v="Confuso"/>
      </sharedItems>
    </cacheField>
    <cacheField name="26._x0009_¿Cuánto estaría dispuesto a pagar por una libra de papa precocida?" numFmtId="0">
      <sharedItems containsMixedTypes="1" containsNumber="1" containsInteger="1" minValue="1000" maxValue="2000"/>
    </cacheField>
    <cacheField name="27._x0009_¿Cuánto estaría dispuesto a pagar por una libra de papa precocida saborizada?" numFmtId="0">
      <sharedItems containsMixedTypes="1" containsNumber="1" containsInteger="1" minValue="1000" maxValue="2500"/>
    </cacheField>
    <cacheField name="28._x0009_¿En dónde compra regularmente la papa?" numFmtId="0">
      <sharedItems/>
    </cacheField>
    <cacheField name="29._x0009_¿Cuáles de los siguientes productos compraría en lugar de papa? (Puede marcar varias opciones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67">
  <r>
    <d v="2022-02-10T21:48:13"/>
    <s v="Profesional"/>
    <x v="0"/>
    <x v="0"/>
    <x v="0"/>
    <x v="0"/>
    <s v="Estudiante"/>
    <x v="0"/>
    <x v="0"/>
    <x v="0"/>
    <s v="Papa Fresca (sin lavar), Papa Frita, Papa Fresca Lavada"/>
    <n v="5"/>
    <n v="5"/>
    <n v="5"/>
    <n v="5"/>
    <n v="5"/>
    <n v="5"/>
    <s v="Más de $2.200"/>
    <s v="Entre $1800 - $1900"/>
    <s v="Más de $ 2.200"/>
    <s v="Entre $1.600 - $1700"/>
    <s v="Entre $2.000 - $2.100"/>
    <s v="Entre $1800 - $1900"/>
    <s v="Entre $1800 - $1900"/>
    <x v="0"/>
    <s v="Redes sociales, Medios de comunicación (tv, radio), Promoción en puntos de venta, Tiendas especializadas"/>
    <s v="Papa Congelada, Papa Fresca (sin lavar), Papa Frita, Papa Fresca lavada, Papa Precocida, Papa Saborizada"/>
    <s v="$ 6.000"/>
    <s v="$ 2.000"/>
    <s v="$ 7.500"/>
    <s v="$ 1000"/>
    <s v="$ 4.500"/>
    <s v="$ 8.500"/>
    <s v="Galerías, Placitas Campesinas, Supermercados, Mercados Móviles"/>
    <s v="Yuca, Plátano, Ulluco, Maíz"/>
  </r>
  <r>
    <d v="2022-02-24T09:32:15"/>
    <s v="Secundaria"/>
    <x v="0"/>
    <x v="1"/>
    <x v="1"/>
    <x v="0"/>
    <s v="Estudiante"/>
    <x v="1"/>
    <x v="1"/>
    <x v="1"/>
    <s v="Papa Fresca (sin lavar), Papa Fresca Lavada"/>
    <n v="4"/>
    <n v="5"/>
    <n v="4"/>
    <n v="3"/>
    <n v="3"/>
    <n v="2"/>
    <s v="Entre $2.200 - $2.400"/>
    <s v="Entre $1.400 - $1.600"/>
    <s v="Entre $1.800 - $2.000"/>
    <s v="Entre $1.000 - $1.200"/>
    <s v="Entre $1.400 - $1.600"/>
    <s v="Entre $1.400 - $1.600"/>
    <s v="Entre $1.000 - $1.200"/>
    <x v="1"/>
    <s v="Redes sociales, Promoción en puntos de venta"/>
    <s v="Papa Fresca (sin lavar)"/>
    <s v="No compra papa congelada"/>
    <s v="Entre $1.400 - $1.600"/>
    <s v="No compra papa frita"/>
    <s v="$ 400"/>
    <s v="No compra papa precocida"/>
    <s v="No compra papa precocida saborizada"/>
    <s v="Galerías, Tiendas de Barrio"/>
    <s v="Plátano, Ulluco"/>
  </r>
  <r>
    <d v="2022-02-24T09:32:38"/>
    <s v="Profesional"/>
    <x v="0"/>
    <x v="1"/>
    <x v="0"/>
    <x v="1"/>
    <s v="Ingeniera Agroindustrial"/>
    <x v="0"/>
    <x v="1"/>
    <x v="2"/>
    <s v="Papa Fresca (sin lavar)"/>
    <n v="5"/>
    <n v="5"/>
    <n v="5"/>
    <n v="5"/>
    <n v="5"/>
    <n v="4"/>
    <s v="Entre $1.400 - $1.600"/>
    <s v="Entre $1.400 - $1.600"/>
    <s v="Entre $1.400 - $1.600"/>
    <s v="Entre $1.800 - $2.000"/>
    <s v="Entre $1.800 - $2.000"/>
    <s v="Entre $1.400 - $1.600"/>
    <s v="Entre $1.000 - $1.200"/>
    <x v="2"/>
    <s v="Redes sociales, Medios de comunicación (tv, radio), Promoción en puntos de venta"/>
    <s v="Papa Congelada, Papa Fresca (sin lavar), Papa Precocida"/>
    <s v="$ 4.500"/>
    <s v="Entre $1.400 - $1.600"/>
    <s v="$ 6.500"/>
    <s v="$ 400"/>
    <s v="$ 4.100"/>
    <s v="No compra papa precocida saborizada"/>
    <s v="Galerías"/>
    <s v="Yuca, Plátano"/>
  </r>
  <r>
    <d v="2022-02-24T09:33:19"/>
    <s v="Secundaria"/>
    <x v="0"/>
    <x v="1"/>
    <x v="1"/>
    <x v="1"/>
    <s v="Estudiante "/>
    <x v="0"/>
    <x v="2"/>
    <x v="3"/>
    <s v="Papa Fresca (sin lavar)"/>
    <n v="3"/>
    <n v="5"/>
    <n v="4"/>
    <n v="3"/>
    <n v="4"/>
    <n v="2"/>
    <s v="Entre $1.400 - $1.600"/>
    <s v="No compramos de este tipo de papa"/>
    <s v="No compramos de este tipo de papa"/>
    <s v="Entre $1.000 - $1.200"/>
    <s v="No compramos de este tipo de papa"/>
    <s v="Entre $1.400 - $1.600"/>
    <s v="No compramos de este tipo de papa"/>
    <x v="3"/>
    <s v="Redes sociales, Promoción en puntos de venta"/>
    <s v="Papa Fresca (sin lavar)"/>
    <s v="No compra papa congelada"/>
    <s v="Entre $1.000 - $1200"/>
    <s v="No compra papa frita"/>
    <s v="$ 400"/>
    <s v="No compra papa precocida"/>
    <s v="No compra papa precocida saborizada"/>
    <s v="Galerías"/>
    <s v="Yuca, Plátano, Maíz"/>
  </r>
  <r>
    <d v="2022-02-24T09:34:23"/>
    <s v="Profesional"/>
    <x v="0"/>
    <x v="1"/>
    <x v="1"/>
    <x v="2"/>
    <s v="Maestra"/>
    <x v="0"/>
    <x v="2"/>
    <x v="4"/>
    <s v="Papa Fresca (sin lavar)"/>
    <n v="5"/>
    <n v="4"/>
    <n v="3"/>
    <n v="5"/>
    <n v="5"/>
    <n v="2"/>
    <s v="No compramos de este tipo de papa"/>
    <s v="Entre $1.000 - $1.200"/>
    <s v="No compramos de este tipo de papa"/>
    <s v="Entre $1.400 - $1.600"/>
    <s v="No compramos de este tipo de papa"/>
    <s v="No compramos de este tipo de papa"/>
    <s v="No compramos de este tipo de papa"/>
    <x v="4"/>
    <s v="Redes sociales, Promoción en puntos de venta"/>
    <s v="Papa Fresca (sin lavar), Papa Fresca lavada"/>
    <s v="No compra papa congelada"/>
    <s v="Entre $1.000 - $1200"/>
    <s v="No compra papa frita"/>
    <s v="$ 1400"/>
    <s v="No compra papa precocida"/>
    <s v="No compra papa precocida saborizada"/>
    <s v="Galerías, Placitas Campesinas"/>
    <s v="Plátano"/>
  </r>
  <r>
    <d v="2022-02-24T09:34:41"/>
    <s v="Técnico o tecnólogo"/>
    <x v="0"/>
    <x v="0"/>
    <x v="2"/>
    <x v="2"/>
    <s v="Geotecnologo"/>
    <x v="0"/>
    <x v="3"/>
    <x v="5"/>
    <s v="Papa Fresca (sin lavar)"/>
    <n v="5"/>
    <n v="5"/>
    <n v="5"/>
    <n v="1"/>
    <n v="5"/>
    <n v="1"/>
    <s v="Entre $1.800 - $2.000"/>
    <s v="Entre $1.400 - $1.600"/>
    <s v="No compramos de este tipo de papa"/>
    <s v="Entre $1.800 - $2.000"/>
    <s v="No compramos de este tipo de papa"/>
    <s v="No compramos de este tipo de papa"/>
    <s v="No compramos de este tipo de papa"/>
    <x v="5"/>
    <s v="Promoción en puntos de venta"/>
    <s v="Papa Fresca (sin lavar)"/>
    <s v="No compra papa congelada"/>
    <s v="Entre $1.000 - $1200"/>
    <s v="No compra papa frita"/>
    <s v="$ 100"/>
    <s v="No compra papa precocida"/>
    <s v="No compra papa precocida saborizada"/>
    <s v="Tiendas de Barrio"/>
    <s v="Yuca, Plátano"/>
  </r>
  <r>
    <d v="2022-02-24T09:35:26"/>
    <s v="Profesional"/>
    <x v="0"/>
    <x v="0"/>
    <x v="0"/>
    <x v="3"/>
    <s v="Derecho"/>
    <x v="0"/>
    <x v="4"/>
    <x v="6"/>
    <s v="Papa Fresca (sin lavar)"/>
    <n v="5"/>
    <n v="4"/>
    <n v="4"/>
    <n v="4"/>
    <n v="4"/>
    <n v="1"/>
    <s v="Entre $1.400 - $1.600"/>
    <s v="Entre $1.400 - $1.600"/>
    <s v="Entre $1.800 - $2.000"/>
    <s v="Entre $1.000 - $1.200"/>
    <s v="Entre $1.400 - $1.600"/>
    <s v="No compramos de este tipo de papa"/>
    <s v="No compramos de este tipo de papa"/>
    <x v="6"/>
    <s v="Redes sociales, Promoción en puntos de venta"/>
    <s v="Papa Fresca (sin lavar)"/>
    <s v="No compra papa congelada"/>
    <s v="Entre $1.400 - $1.600"/>
    <s v="$ 6.500"/>
    <s v="$200"/>
    <s v="No compra papa precocida"/>
    <s v="No compra papa precocida saborizada"/>
    <s v="Galerías, Placitas Campesinas"/>
    <s v="Yuca, Plátano"/>
  </r>
  <r>
    <d v="2022-02-24T09:35:34"/>
    <s v="Profesional"/>
    <x v="0"/>
    <x v="0"/>
    <x v="0"/>
    <x v="4"/>
    <s v="Estudiante"/>
    <x v="2"/>
    <x v="1"/>
    <x v="7"/>
    <s v="Papa Fresca (sin lavar)"/>
    <n v="2"/>
    <n v="5"/>
    <n v="5"/>
    <n v="5"/>
    <n v="5"/>
    <n v="5"/>
    <s v="Entre $1.400 - $1.600"/>
    <s v="Entre $1.400 - $1.600"/>
    <s v="Entre $1.400 - $1.600"/>
    <s v="Entre $1.400 - $1.600"/>
    <s v="Entre $1.400 - $1.600"/>
    <s v="Entre $1.400 - $1.600"/>
    <s v="Entre $1.400 - $1.600"/>
    <x v="2"/>
    <s v="Redes sociales, Promoción en puntos de venta"/>
    <s v="Papa Fresca (sin lavar)"/>
    <s v="No compra papa congelada"/>
    <s v="Entre $1.400 - $1.600"/>
    <s v="No compra papa frita"/>
    <s v="$ 400"/>
    <s v="$ 3.500"/>
    <s v="$ 7.000"/>
    <s v="Placitas Campesinas"/>
    <s v="Plátano, Maíz"/>
  </r>
  <r>
    <d v="2022-02-24T09:35:52"/>
    <s v="Profesional"/>
    <x v="0"/>
    <x v="1"/>
    <x v="2"/>
    <x v="2"/>
    <s v="Estudiante"/>
    <x v="0"/>
    <x v="2"/>
    <x v="8"/>
    <s v="Papa Fresca (sin lavar), Papa Fresca Lavada"/>
    <n v="3"/>
    <n v="5"/>
    <n v="5"/>
    <n v="5"/>
    <n v="5"/>
    <n v="1"/>
    <s v="Entre $2.200 - $2.400"/>
    <s v="Entre $2.200 - $2.400"/>
    <s v="No compramos de este tipo de papa"/>
    <s v="Entre $2.600 - $2.800"/>
    <s v="No compramos de este tipo de papa"/>
    <s v="No compramos de este tipo de papa"/>
    <s v="No compramos de este tipo de papa"/>
    <x v="7"/>
    <s v="Redes sociales"/>
    <s v="Papa Fresca (sin lavar)"/>
    <s v="No compra papa congelada"/>
    <s v="Entre $2.200 - $2.400"/>
    <s v="No compra papa frita"/>
    <s v="$ 100"/>
    <s v="No compra papa precocida"/>
    <s v="No compra papa precocida saborizada"/>
    <s v="Placitas Campesinas"/>
    <s v="Yuca, Plátano"/>
  </r>
  <r>
    <d v="2022-02-24T09:35:55"/>
    <s v="Secundaria"/>
    <x v="0"/>
    <x v="0"/>
    <x v="2"/>
    <x v="5"/>
    <s v="Estudiante"/>
    <x v="1"/>
    <x v="1"/>
    <x v="9"/>
    <s v="Papa Fresca (sin lavar), Papa Frita"/>
    <n v="5"/>
    <n v="5"/>
    <n v="3"/>
    <n v="1"/>
    <n v="4"/>
    <n v="1"/>
    <s v="Entre $1.800 - $2.000"/>
    <s v="No compramos de este tipo de papa"/>
    <s v="No compramos de este tipo de papa"/>
    <s v="Entre $1.400 - $1.600"/>
    <s v="Entre $1.800 - $2.000"/>
    <s v="No compramos de este tipo de papa"/>
    <s v="No compramos de este tipo de papa"/>
    <x v="8"/>
    <s v="Medios de comunicación (tv, radio), Promoción en puntos de venta"/>
    <s v="Papa Fresca (sin lavar)"/>
    <s v="No compra papa congelada"/>
    <s v="Entre $1.400 - $1.600"/>
    <s v="$ 6.500"/>
    <s v="No compra papa lavada"/>
    <s v="No compra papa precocida"/>
    <s v="No compra papa precocida saborizada"/>
    <s v="Placitas Campesinas"/>
    <s v="Plátano, Maíz"/>
  </r>
  <r>
    <d v="2022-02-24T09:36:05"/>
    <s v="Profesional"/>
    <x v="0"/>
    <x v="1"/>
    <x v="1"/>
    <x v="6"/>
    <s v="Estudiante de último semestre se fonoaudiología "/>
    <x v="0"/>
    <x v="4"/>
    <x v="10"/>
    <s v="Papa Fresca (sin lavar)"/>
    <n v="4"/>
    <n v="5"/>
    <n v="5"/>
    <n v="4"/>
    <n v="5"/>
    <n v="4"/>
    <s v="Entre $1.400 - $1.600"/>
    <s v="Entre $1.400 - $1.600"/>
    <s v="Entre $1.800 - $2.000"/>
    <s v="Entre $1.400 - $1.600"/>
    <s v="Entre $1.800 - $2.000"/>
    <s v="Entre $1.800 - $2.000"/>
    <s v="Entre $1.400 - $1.600"/>
    <x v="9"/>
    <s v="Redes sociales, Medios de comunicación (tv, radio), Promoción en puntos de venta"/>
    <s v="Papa Fresca (sin lavar)"/>
    <s v="No compra papa congelada"/>
    <s v="De 500 a 800"/>
    <s v="No compra papa frita"/>
    <s v="No compra papa lavada"/>
    <s v="No compra papa precocida"/>
    <s v="No compra papa precocida saborizada"/>
    <s v="Galerías"/>
    <s v="Yuca, Plátano"/>
  </r>
  <r>
    <d v="2022-02-24T09:36:16"/>
    <s v="Maestría"/>
    <x v="1"/>
    <x v="1"/>
    <x v="0"/>
    <x v="1"/>
    <s v="Ingeniera de Sistemas"/>
    <x v="0"/>
    <x v="1"/>
    <x v="11"/>
    <s v="Papa Fresca (sin lavar)"/>
    <n v="4"/>
    <n v="5"/>
    <n v="5"/>
    <n v="4"/>
    <n v="5"/>
    <n v="4"/>
    <s v="Entre $1.800 - $2.000"/>
    <s v="Entre $1.400 - $1.600"/>
    <s v="Entre $1.400 - $1.600"/>
    <s v="Entre $2.200 - $2.400"/>
    <s v="Entre $2.200 - $2.400"/>
    <s v="Entre $1.400 - $1.600"/>
    <s v="Entre $2.600 - $2.800"/>
    <x v="1"/>
    <s v="Redes sociales"/>
    <s v="Papa Fresca (sin lavar), Papa Fresca lavada"/>
    <s v="$ 4.500"/>
    <s v="Entre $1.800 - $2.000"/>
    <s v="$ 6.500"/>
    <s v="$200"/>
    <s v="$ 3.500"/>
    <s v="$ 5.500"/>
    <s v="Galerías"/>
    <s v="Yuca, Plátano"/>
  </r>
  <r>
    <d v="2022-02-24T09:36:34"/>
    <s v="Profesional"/>
    <x v="0"/>
    <x v="1"/>
    <x v="2"/>
    <x v="0"/>
    <s v="Politóloga "/>
    <x v="0"/>
    <x v="2"/>
    <x v="9"/>
    <s v="Papa Fresca (sin lavar)"/>
    <n v="5"/>
    <n v="5"/>
    <n v="5"/>
    <n v="5"/>
    <n v="5"/>
    <n v="5"/>
    <s v="Entre $1.400 - $1.600"/>
    <s v="Entre $1.800 - $2.000"/>
    <s v="No compramos de este tipo de papa"/>
    <s v="Entre $1.800 - $2.000"/>
    <s v="Entre $1.800 - $2.000"/>
    <s v="No compramos de este tipo de papa"/>
    <s v="No compramos de este tipo de papa"/>
    <x v="1"/>
    <s v="Redes sociales, Medios de comunicación (tv, radio), Promoción en puntos de venta"/>
    <s v="Papa Fresca (sin lavar)"/>
    <s v="No compra papa congelada"/>
    <s v="Entre $1.000 - $1200"/>
    <s v="$ 7.100"/>
    <s v="$ 1000"/>
    <s v="$ 3.500"/>
    <s v="No compra papa precocida saborizada"/>
    <s v="Galerías"/>
    <s v="Plátano, Maíz"/>
  </r>
  <r>
    <d v="2022-02-24T09:37:27"/>
    <s v="Profesional"/>
    <x v="0"/>
    <x v="0"/>
    <x v="1"/>
    <x v="0"/>
    <s v="Estudiante"/>
    <x v="2"/>
    <x v="1"/>
    <x v="12"/>
    <s v="Papa Fresca (sin lavar)"/>
    <n v="2"/>
    <n v="5"/>
    <n v="2"/>
    <n v="3"/>
    <n v="3"/>
    <n v="3"/>
    <s v="No compramos de este tipo de papa"/>
    <s v="No compramos de este tipo de papa"/>
    <s v="Entre $2.200 - $2.400"/>
    <s v="No compramos de este tipo de papa"/>
    <s v="No compramos de este tipo de papa"/>
    <s v="No compramos de este tipo de papa"/>
    <s v="No compramos de este tipo de papa"/>
    <x v="8"/>
    <s v="Medios de comunicación (tv, radio)"/>
    <s v="Papa Fresca (sin lavar)"/>
    <s v="No compra papa congelada"/>
    <s v="Entre $1.400 - $1.600"/>
    <s v="No compra papa frita"/>
    <s v="$ 400"/>
    <s v="No compra papa precocida"/>
    <s v="No compra papa precocida saborizada"/>
    <s v="Galerías, Placitas Campesinas"/>
    <s v="Plátano"/>
  </r>
  <r>
    <d v="2022-02-24T09:37:37"/>
    <s v="Maestría"/>
    <x v="1"/>
    <x v="0"/>
    <x v="0"/>
    <x v="0"/>
    <s v="Administrador de Empresas"/>
    <x v="0"/>
    <x v="1"/>
    <x v="0"/>
    <s v="Papa Fresca (sin lavar)"/>
    <n v="5"/>
    <n v="5"/>
    <n v="5"/>
    <n v="5"/>
    <n v="5"/>
    <n v="5"/>
    <s v="Entre $2.200 - $2.400"/>
    <s v="Entre $1.800 - $2.000"/>
    <s v="Entre $3.000 - $3.200"/>
    <s v="Entre $2.200 - $2.400"/>
    <s v="Entre $3.000 - $3.200"/>
    <s v="Entre $3.000 - $3.200"/>
    <s v="Entre $2.200 - $2.400"/>
    <x v="6"/>
    <s v="Redes sociales, Promoción en puntos de venta"/>
    <s v="Papa Fresca (sin lavar), Papa Fresca lavada"/>
    <s v="$ 4.500"/>
    <s v="Entre $1.000 - $1200"/>
    <s v="$ 6.500"/>
    <s v="$ 400"/>
    <s v="No compra papa precocida"/>
    <s v="No compra papa precocida saborizada"/>
    <s v="Galerías"/>
    <s v="Yuca, Plátano"/>
  </r>
  <r>
    <d v="2022-02-24T09:37:42"/>
    <s v="Profesional"/>
    <x v="0"/>
    <x v="0"/>
    <x v="1"/>
    <x v="0"/>
    <s v="Universitario"/>
    <x v="0"/>
    <x v="3"/>
    <x v="1"/>
    <s v="Papa Fresca Lavada"/>
    <n v="3"/>
    <n v="5"/>
    <n v="3"/>
    <n v="3"/>
    <n v="3"/>
    <n v="3"/>
    <s v="Entre $2.600 - $2.800"/>
    <s v="No compramos de este tipo de papa"/>
    <s v="No compramos de este tipo de papa"/>
    <s v="Entre $2.200 - $2.400"/>
    <s v="No compramos de este tipo de papa"/>
    <s v="No compramos de este tipo de papa"/>
    <s v="No compramos de este tipo de papa"/>
    <x v="6"/>
    <s v="Promoción en puntos de venta, Tiendas especializadas"/>
    <s v="Papa Fresca (sin lavar), Papa Fresca lavada"/>
    <s v="No compra papa congelada"/>
    <s v="Entre $1.000 - $1200"/>
    <s v="No compra papa frita"/>
    <s v="$ 100"/>
    <s v="No compra papa precocida"/>
    <s v="No compra papa precocida saborizada"/>
    <s v="Galerías"/>
    <s v="Yuca, Plátano, Maíz"/>
  </r>
  <r>
    <d v="2022-02-24T09:37:46"/>
    <s v="Secundaria"/>
    <x v="0"/>
    <x v="0"/>
    <x v="1"/>
    <x v="0"/>
    <s v="Estudiante"/>
    <x v="0"/>
    <x v="1"/>
    <x v="13"/>
    <s v="Papa Fresca (sin lavar), Papa Fresca Lavada"/>
    <n v="3"/>
    <n v="1"/>
    <n v="2"/>
    <n v="2"/>
    <n v="2"/>
    <n v="3"/>
    <s v="No compramos de este tipo de papa"/>
    <s v="No compramos de este tipo de papa"/>
    <s v="Entre $1.800 - $2.000"/>
    <s v="Entre $1.800 - $2.000"/>
    <s v="No compramos de este tipo de papa"/>
    <s v="No compramos de este tipo de papa"/>
    <s v="No compramos de este tipo de papa"/>
    <x v="10"/>
    <s v="Redes sociales, Medios de comunicación (tv, radio), Promoción en puntos de venta"/>
    <s v="Papa Fresca lavada"/>
    <s v="No compra papa congelada"/>
    <s v="Entre $2.200 - $2.400"/>
    <s v="No compra papa frita"/>
    <s v="$ 1000"/>
    <s v="No compra papa precocida"/>
    <s v="No compra papa precocida saborizada"/>
    <s v="Galerías, Placitas Campesinas"/>
    <s v="Yuca, Plátano, Maíz"/>
  </r>
  <r>
    <d v="2022-02-24T09:37:52"/>
    <s v="Doctorado"/>
    <x v="2"/>
    <x v="0"/>
    <x v="3"/>
    <x v="0"/>
    <s v="Docente universitario"/>
    <x v="1"/>
    <x v="1"/>
    <x v="14"/>
    <s v="Papa Fresca (sin lavar)"/>
    <n v="2"/>
    <n v="2"/>
    <n v="5"/>
    <n v="5"/>
    <n v="5"/>
    <n v="4"/>
    <s v="Entre $1.400 - $1.600"/>
    <s v="Entre $1.400 - $1.600"/>
    <s v="Entre $1.400 - $1.600"/>
    <s v="Entre $1.400 - $1.600"/>
    <s v="Entre $1.400 - $1.600"/>
    <s v="Entre $1.400 - $1.600"/>
    <s v="No compramos de este tipo de papa"/>
    <x v="9"/>
    <s v="Promoción en puntos de venta"/>
    <s v="Papa Fresca (sin lavar)"/>
    <s v="No compra papa congelada"/>
    <s v="Entre $1.400 - $1.600"/>
    <s v="No compra papa frita"/>
    <s v="$ 400"/>
    <s v="No compra papa precocida"/>
    <s v="No compra papa precocida saborizada"/>
    <s v="Galerías"/>
    <s v="Plátano, Ulluco, Maíz, Habas"/>
  </r>
  <r>
    <d v="2022-02-24T09:37:53"/>
    <s v="Profesional"/>
    <x v="0"/>
    <x v="1"/>
    <x v="2"/>
    <x v="2"/>
    <s v="Estudiante"/>
    <x v="2"/>
    <x v="1"/>
    <x v="15"/>
    <s v="Papa Fresca (sin lavar), Papa Frita"/>
    <n v="1"/>
    <n v="5"/>
    <n v="4"/>
    <n v="1"/>
    <n v="4"/>
    <n v="1"/>
    <s v="Entre $1.800 - $2.000"/>
    <s v="Entre $2.200 - $2.400"/>
    <s v="Entre $1.800 - $2.000"/>
    <s v="Entre $2.200 - $2.400"/>
    <s v="No compramos de este tipo de papa"/>
    <s v="No compramos de este tipo de papa"/>
    <s v="No compramos de este tipo de papa"/>
    <x v="11"/>
    <s v="Medios de comunicación (tv, radio), Promoción en puntos de venta"/>
    <s v="Papa Congelada, Papa Fresca (sin lavar), Papa Frita, Papa Fresca lavada, Papa Precocida, Papa Saborizada"/>
    <s v="$ 4.500"/>
    <s v="Entre $1.000 - $1200"/>
    <s v="$ 6.500"/>
    <s v="$200"/>
    <s v="$ 3.500"/>
    <s v="$ 5.500"/>
    <s v="Galerías, Tiendas de Barrio, Supermercados"/>
    <s v="Yuca, Plátano"/>
  </r>
  <r>
    <d v="2022-02-24T09:38:21"/>
    <s v="Técnico o tecnólogo"/>
    <x v="0"/>
    <x v="1"/>
    <x v="1"/>
    <x v="2"/>
    <s v="Estudiante"/>
    <x v="0"/>
    <x v="2"/>
    <x v="5"/>
    <s v="Papa Fresca (sin lavar)"/>
    <n v="1"/>
    <n v="5"/>
    <n v="5"/>
    <n v="4"/>
    <n v="5"/>
    <n v="2"/>
    <s v="Entre $1.400 - $1.600"/>
    <s v="Entre $1.800 - $2.000"/>
    <s v="No compramos de este tipo de papa"/>
    <s v="No compramos de este tipo de papa"/>
    <s v="No compramos de este tipo de papa"/>
    <s v="No compramos de este tipo de papa"/>
    <s v="No compramos de este tipo de papa"/>
    <x v="6"/>
    <s v="Redes sociales, Medios de comunicación (tv, radio)"/>
    <s v="Papa Fresca (sin lavar)"/>
    <s v="No compra papa congelada"/>
    <s v="Entre $1.400 - $1.600"/>
    <s v="No compra papa frita"/>
    <s v="No compra papa lavada"/>
    <s v="No compra papa precocida"/>
    <s v="No compra papa precocida saborizada"/>
    <s v="Galerías"/>
    <s v="Plátano"/>
  </r>
  <r>
    <d v="2022-02-24T09:38:21"/>
    <s v="Profesional"/>
    <x v="0"/>
    <x v="0"/>
    <x v="0"/>
    <x v="0"/>
    <s v="Abogado"/>
    <x v="0"/>
    <x v="3"/>
    <x v="16"/>
    <s v="Papa Fresca (sin lavar), Papa Fresca Lavada, Papa Frita, Papa Congelada"/>
    <n v="4"/>
    <n v="5"/>
    <n v="5"/>
    <n v="5"/>
    <n v="5"/>
    <n v="5"/>
    <s v="Entre $1.800 - $2.000"/>
    <s v="Entre $1.800 - $2.000"/>
    <s v="Entre $2.200 - $2.400"/>
    <s v="Entre $2.200 - $2.400"/>
    <s v="No compramos de este tipo de papa"/>
    <s v="No compramos de este tipo de papa"/>
    <s v="No compramos de este tipo de papa"/>
    <x v="4"/>
    <s v="Redes sociales"/>
    <s v="Papa Congelada, Papa Fresca (sin lavar), Papa Fresca lavada"/>
    <s v="$ 6.500"/>
    <s v="Entre $1.400 - $1.600"/>
    <s v="$ 7.500"/>
    <s v="$ 400"/>
    <s v="$ 4.100"/>
    <s v="No compra papa precocida saborizada"/>
    <s v="Galerías, Tiendas de Barrio, Placitas Campesinas, Supermercados"/>
    <s v="Yuca, Plátano, Maíz"/>
  </r>
  <r>
    <d v="2022-02-24T09:38:33"/>
    <s v="Profesional"/>
    <x v="0"/>
    <x v="1"/>
    <x v="1"/>
    <x v="0"/>
    <s v="Estudiante "/>
    <x v="0"/>
    <x v="3"/>
    <x v="7"/>
    <s v="Papa Fresca (sin lavar), Papa Fresca Lavada"/>
    <n v="4"/>
    <n v="2"/>
    <n v="5"/>
    <n v="5"/>
    <n v="4"/>
    <n v="5"/>
    <s v="Entre $1.800 - $2.000"/>
    <s v="Entre $1.800 - $2.000"/>
    <s v="Entre $1.800 - $2.000"/>
    <s v="Entre $2.200 - $2.400"/>
    <s v="Entre $1.400 - $1.600"/>
    <s v="Entre $1.800 - $2.000"/>
    <s v="Entre $1.400 - $1.600"/>
    <x v="2"/>
    <s v="Redes sociales, Medios de comunicación (tv, radio), Promoción en puntos de venta"/>
    <s v="Papa Fresca (sin lavar), Papa Fresca lavada"/>
    <s v="$ 5.000"/>
    <s v="Entre $1.400 - $1.600"/>
    <s v="$ 7.100"/>
    <s v="$ 800"/>
    <s v="$ 4.100"/>
    <s v="$ 7.000"/>
    <s v="Galerías, Tiendas de Barrio, Supermercados"/>
    <s v="Yuca, Plátano, Maíz"/>
  </r>
  <r>
    <d v="2022-02-24T09:38:35"/>
    <s v="Secundaria"/>
    <x v="3"/>
    <x v="1"/>
    <x v="0"/>
    <x v="0"/>
    <s v="Estudiante "/>
    <x v="1"/>
    <x v="1"/>
    <x v="17"/>
    <s v="Papa Fresca (sin lavar), Papa Frita"/>
    <n v="4"/>
    <n v="5"/>
    <n v="5"/>
    <n v="2"/>
    <n v="5"/>
    <n v="2"/>
    <s v="Entre $1.800 - $2.000"/>
    <s v="Entre $1.800 - $2.000"/>
    <s v="Entre $1.400 - $1.600"/>
    <s v="No compramos de este tipo de papa"/>
    <s v="No compramos de este tipo de papa"/>
    <s v="No compramos de este tipo de papa"/>
    <s v="No compramos de este tipo de papa"/>
    <x v="10"/>
    <s v="Redes sociales, Promoción en puntos de venta"/>
    <s v="Papa Fresca (sin lavar)"/>
    <s v="No compra papa congelada"/>
    <s v="Entre $1.800 - $2.000"/>
    <s v="$ 6.700"/>
    <s v="No compra papa lavada"/>
    <s v="No compra papa precocida"/>
    <s v="No compra papa precocida saborizada"/>
    <s v="Galerías, Placitas Campesinas"/>
    <s v="Yuca, Plátano, Ulluco, Maíz, Habas"/>
  </r>
  <r>
    <d v="2022-02-24T09:38:39"/>
    <s v="Profesional"/>
    <x v="2"/>
    <x v="1"/>
    <x v="0"/>
    <x v="2"/>
    <s v="Independiente"/>
    <x v="0"/>
    <x v="1"/>
    <x v="7"/>
    <s v="Papa Fresca (sin lavar)"/>
    <n v="5"/>
    <n v="5"/>
    <n v="3"/>
    <n v="3"/>
    <n v="5"/>
    <n v="2"/>
    <s v="Entre $1.400 - $1.600"/>
    <s v="No compramos de este tipo de papa"/>
    <s v="Entre $1.400 - $1.600"/>
    <s v="Entre $1.000 - $1.200"/>
    <s v="No compramos de este tipo de papa"/>
    <s v="No compramos de este tipo de papa"/>
    <s v="No compramos de este tipo de papa"/>
    <x v="1"/>
    <s v="Redes sociales, Medios de comunicación (tv, radio)"/>
    <s v="Papa Fresca (sin lavar), Papa Fresca lavada"/>
    <s v="No compra papa congelada"/>
    <s v="Entre $1.000 - $1200"/>
    <s v="No compra papa frita"/>
    <s v="$200"/>
    <s v="No compra papa precocida"/>
    <s v="No compra papa precocida saborizada"/>
    <s v="Galerías, Placitas Campesinas"/>
    <s v="Yuca, Plátano"/>
  </r>
  <r>
    <d v="2022-02-24T09:38:42"/>
    <s v="Profesional"/>
    <x v="0"/>
    <x v="1"/>
    <x v="2"/>
    <x v="2"/>
    <s v="Estudiante"/>
    <x v="1"/>
    <x v="1"/>
    <x v="10"/>
    <s v="Papa Fresca (sin lavar), Papa Fresca Lavada"/>
    <n v="2"/>
    <n v="4"/>
    <n v="5"/>
    <n v="5"/>
    <n v="5"/>
    <n v="3"/>
    <s v="No compramos de este tipo de papa"/>
    <s v="No compramos de este tipo de papa"/>
    <s v="No compramos de este tipo de papa"/>
    <s v="Entre $1.400 - $1.600"/>
    <s v="No compramos de este tipo de papa"/>
    <s v="Entre $1.800 - $2.000"/>
    <s v="No compramos de este tipo de papa"/>
    <x v="1"/>
    <s v="Promoción en puntos de venta"/>
    <s v="Papa Fresca (sin lavar)"/>
    <s v="No compra papa congelada"/>
    <s v="Entre $1.800 - $2.000"/>
    <s v="No compra papa frita"/>
    <s v="$ 400"/>
    <s v="No compra papa precocida"/>
    <s v="$ 5.500"/>
    <s v="Galerías"/>
    <s v="Yuca"/>
  </r>
  <r>
    <d v="2022-02-24T09:38:42"/>
    <s v="Técnico o tecnólogo"/>
    <x v="0"/>
    <x v="1"/>
    <x v="1"/>
    <x v="0"/>
    <s v="Estudiante "/>
    <x v="0"/>
    <x v="2"/>
    <x v="1"/>
    <s v="Papa Fresca Lavada"/>
    <n v="5"/>
    <n v="5"/>
    <n v="5"/>
    <n v="3"/>
    <n v="5"/>
    <n v="2"/>
    <s v="Entre $1.800 - $2.000"/>
    <s v="Entre $1.800 - $2.000"/>
    <s v="No compramos de este tipo de papa"/>
    <s v="Entre $1.400 - $1.600"/>
    <s v="No compramos de este tipo de papa"/>
    <s v="No compramos de este tipo de papa"/>
    <s v="No compramos de este tipo de papa"/>
    <x v="12"/>
    <s v="Redes sociales"/>
    <s v="Papa Fresca (sin lavar)"/>
    <s v="No compra papa congelada"/>
    <s v="Entre $1.000 - $1200"/>
    <s v="No compra papa frita"/>
    <s v="$ 1000"/>
    <s v="No compra papa precocida"/>
    <s v="No compra papa precocida saborizada"/>
    <s v="Placitas Campesinas"/>
    <s v="Yuca, Plátano"/>
  </r>
  <r>
    <d v="2022-02-24T09:38:43"/>
    <s v="Técnico o tecnólogo"/>
    <x v="0"/>
    <x v="1"/>
    <x v="4"/>
    <x v="0"/>
    <s v="Secretaria"/>
    <x v="0"/>
    <x v="1"/>
    <x v="10"/>
    <s v="Papa Fresca (sin lavar)"/>
    <n v="5"/>
    <n v="5"/>
    <n v="5"/>
    <n v="5"/>
    <n v="5"/>
    <n v="5"/>
    <s v="Entre $1.000 - $1.200"/>
    <s v="Entre $1.000 - $1.200"/>
    <s v="Entre $1.000 - $1.200"/>
    <s v="Entre $1.000 - $1.200"/>
    <s v="Entre $1.000 - $1.200"/>
    <s v="Entre $1.000 - $1.200"/>
    <s v="Entre $1.000 - $1.200"/>
    <x v="1"/>
    <s v="Redes sociales, Medios de comunicación (tv, radio)"/>
    <s v="Papa Fresca (sin lavar)"/>
    <s v="No compra papa congelada"/>
    <n v="700"/>
    <s v="No compra papa frita"/>
    <s v="$ 800"/>
    <s v="$ 4.500"/>
    <s v="No compra papa precocida saborizada"/>
    <s v="Galerías"/>
    <s v="Yuca, Plátano, Maíz"/>
  </r>
  <r>
    <d v="2022-02-24T09:38:45"/>
    <s v="Profesional"/>
    <x v="0"/>
    <x v="0"/>
    <x v="2"/>
    <x v="0"/>
    <s v="ing agroindustrial"/>
    <x v="0"/>
    <x v="1"/>
    <x v="18"/>
    <s v="Papa Fresca (sin lavar), Papa Fresca Lavada"/>
    <n v="5"/>
    <n v="3"/>
    <n v="5"/>
    <n v="3"/>
    <n v="4"/>
    <n v="3"/>
    <s v="Entre $1.400 - $1.600"/>
    <s v="No compramos de este tipo de papa"/>
    <s v="No compramos de este tipo de papa"/>
    <s v="No compramos de este tipo de papa"/>
    <s v="Entre $1.400 - $1.600"/>
    <s v="Entre $1.400 - $1.600"/>
    <s v="No compramos de este tipo de papa"/>
    <x v="9"/>
    <s v="Redes sociales, Promoción en puntos de venta"/>
    <s v="Papa Fresca (sin lavar), Papa Fresca lavada"/>
    <s v="No compra papa congelada"/>
    <s v="Entre $1.400 - $1.600"/>
    <s v="No compra papa frita"/>
    <s v="$200"/>
    <s v="No compra papa precocida"/>
    <s v="No compra papa precocida saborizada"/>
    <s v="Galerías, Tiendas de Barrio"/>
    <s v="Yuca, Plátano"/>
  </r>
  <r>
    <d v="2022-02-24T09:38:52"/>
    <s v="Profesional"/>
    <x v="0"/>
    <x v="1"/>
    <x v="1"/>
    <x v="3"/>
    <s v="Estudiante"/>
    <x v="0"/>
    <x v="1"/>
    <x v="19"/>
    <s v="Papa Fresca (sin lavar), Papa Fresca Lavada"/>
    <n v="4"/>
    <n v="3"/>
    <n v="5"/>
    <n v="5"/>
    <n v="5"/>
    <n v="2"/>
    <s v="Entre $1.400 - $1.600"/>
    <s v="Entre $1.800 - $2.000"/>
    <s v="Entre $1.400 - $1.600"/>
    <s v="Entre $1.400 - $1.600"/>
    <s v="Entre $1.800 - $2.000"/>
    <s v="Entre $1.400 - $1.600"/>
    <s v="Entre $1.400 - $1.600"/>
    <x v="3"/>
    <s v="Promoción en puntos de venta"/>
    <s v="Papa Congelada"/>
    <s v="$ 4.500"/>
    <s v="Entre $1.400 - $1.600"/>
    <s v="$ 6.500"/>
    <s v="$ 1000"/>
    <s v="No compra papa precocida"/>
    <s v="No compra papa precocida saborizada"/>
    <s v="Galerías, Tiendas de Barrio, Placitas Campesinas, Directamente al Productor"/>
    <s v="Yuca"/>
  </r>
  <r>
    <d v="2022-02-24T09:38:52"/>
    <s v="Profesional"/>
    <x v="0"/>
    <x v="1"/>
    <x v="0"/>
    <x v="2"/>
    <s v="Contratista"/>
    <x v="1"/>
    <x v="2"/>
    <x v="8"/>
    <s v="Papa Fresca (sin lavar)"/>
    <n v="4"/>
    <n v="5"/>
    <n v="5"/>
    <n v="4"/>
    <n v="5"/>
    <n v="2"/>
    <s v="Entre $1.400 - $1.600"/>
    <s v="Entre $1.000 - $1.200"/>
    <s v="Entre $1.400 - $1.600"/>
    <s v="Entre $1.000 - $1.200"/>
    <s v="Entre $1.400 - $1.600"/>
    <s v="Entre $1.400 - $1.600"/>
    <s v="Entre $1.400 - $1.600"/>
    <x v="9"/>
    <s v="Redes sociales, Promoción en puntos de venta"/>
    <s v="Papa Fresca (sin lavar)"/>
    <s v="No compra papa congelada"/>
    <s v="Entre $1.000 - $1200"/>
    <s v="$ 6.500"/>
    <s v="$ 1200"/>
    <s v="No compra papa precocida"/>
    <s v="No compra papa precocida saborizada"/>
    <s v="Galerías, Placitas Campesinas"/>
    <s v="Plátano"/>
  </r>
  <r>
    <d v="2022-02-24T09:39:00"/>
    <s v="Profesional"/>
    <x v="0"/>
    <x v="0"/>
    <x v="1"/>
    <x v="2"/>
    <s v="Estudiante"/>
    <x v="0"/>
    <x v="4"/>
    <x v="20"/>
    <s v="Papa Fresca (sin lavar), Papa Fresca Lavada"/>
    <n v="4"/>
    <n v="5"/>
    <n v="4"/>
    <n v="5"/>
    <n v="5"/>
    <n v="4"/>
    <s v="Entre $2.200 - $2.400"/>
    <s v="Entre $1.800 - $2.000"/>
    <s v="Entre $1.800 - $2.000"/>
    <s v="Entre $1.800 - $2.000"/>
    <s v="Entre $1.800 - $2.000"/>
    <s v="No compramos de este tipo de papa"/>
    <s v="No compramos de este tipo de papa"/>
    <x v="5"/>
    <s v="Promoción en puntos de venta"/>
    <s v="Papa Fresca (sin lavar), Papa Fresca lavada"/>
    <s v="No compra papa congelada"/>
    <s v="Entre $1.400 - $1.600"/>
    <s v="No compra papa frita"/>
    <s v="$ 400"/>
    <s v="No compra papa precocida"/>
    <s v="No compra papa precocida saborizada"/>
    <s v="Galerías, Tiendas de Barrio"/>
    <s v="Yuca, Plátano"/>
  </r>
  <r>
    <d v="2022-02-24T09:39:09"/>
    <s v="Maestría"/>
    <x v="4"/>
    <x v="0"/>
    <x v="5"/>
    <x v="5"/>
    <s v="Contador Público"/>
    <x v="1"/>
    <x v="2"/>
    <x v="21"/>
    <s v="Papa Fresca (sin lavar), Papa Fresca Lavada"/>
    <n v="1"/>
    <n v="5"/>
    <n v="1"/>
    <n v="4"/>
    <n v="5"/>
    <n v="1"/>
    <s v="Entre $1.400 - $1.600"/>
    <s v="Entre $1.000 - $1.200"/>
    <s v="Entre $1.400 - $1.600"/>
    <s v="Entre $1.000 - $1.200"/>
    <s v="No compramos de este tipo de papa"/>
    <s v="Entre $1.000 - $1.200"/>
    <s v="No compramos de este tipo de papa"/>
    <x v="13"/>
    <s v="Redes sociales, Promoción en puntos de venta"/>
    <s v="Papa Fresca (sin lavar), Papa Fresca lavada"/>
    <s v="No compra papa congelada"/>
    <s v="Entre $1.000 - $1200"/>
    <s v="No compra papa frita"/>
    <s v="$200"/>
    <s v="No compra papa precocida"/>
    <s v="No compra papa precocida saborizada"/>
    <s v="Placitas Campesinas, Supermercados"/>
    <s v="Yuca, Plátano, Maíz"/>
  </r>
  <r>
    <d v="2022-02-24T09:39:28"/>
    <s v="Secundaria"/>
    <x v="0"/>
    <x v="0"/>
    <x v="2"/>
    <x v="0"/>
    <s v="Estudiante"/>
    <x v="0"/>
    <x v="4"/>
    <x v="22"/>
    <s v="Papa Fresca (sin lavar)"/>
    <n v="3"/>
    <n v="5"/>
    <n v="4"/>
    <n v="4"/>
    <n v="5"/>
    <n v="4"/>
    <s v="Entre $2.200 - $2.400"/>
    <s v="Entre $1.800 - $2.000"/>
    <s v="Entre $2.600 - $2.800"/>
    <s v="Entre $2.200 - $2.400"/>
    <s v="Entre $2.200 - $2.400"/>
    <s v="Entre $2.200 - $2.400"/>
    <s v="No compramos de este tipo de papa"/>
    <x v="14"/>
    <s v="Redes sociales, Promoción en puntos de venta"/>
    <s v="Papa Fresca (sin lavar)"/>
    <s v="No compra papa congelada"/>
    <s v="Entre $1.800 - $2.000"/>
    <s v="No compra papa frita"/>
    <s v="$ 1400"/>
    <s v="$ 3.900"/>
    <s v="No compra papa precocida saborizada"/>
    <s v="Galerías, Tiendas de Barrio, Placitas Campesinas"/>
    <s v="Yuca, Plátano, Maíz"/>
  </r>
  <r>
    <d v="2022-02-24T09:39:32"/>
    <s v="Secundaria"/>
    <x v="0"/>
    <x v="1"/>
    <x v="2"/>
    <x v="3"/>
    <s v="Estudiante"/>
    <x v="1"/>
    <x v="1"/>
    <x v="19"/>
    <s v="Papa Fresca (sin lavar)"/>
    <n v="1"/>
    <n v="5"/>
    <n v="1"/>
    <n v="1"/>
    <n v="4"/>
    <n v="1"/>
    <s v="Entre $1.400 - $1.600"/>
    <s v="No compramos de este tipo de papa"/>
    <s v="No compramos de este tipo de papa"/>
    <s v="Entre $1.800 - $2.000"/>
    <s v="No compramos de este tipo de papa"/>
    <s v="No compramos de este tipo de papa"/>
    <s v="No compramos de este tipo de papa"/>
    <x v="5"/>
    <s v="Promoción en puntos de venta"/>
    <s v="Papa Fresca (sin lavar)"/>
    <s v="$ 4.500"/>
    <s v="Entre $1.000 - $1200"/>
    <s v="No compra papa frita"/>
    <s v="$200"/>
    <s v="No compra papa precocida"/>
    <s v="No compra papa precocida saborizada"/>
    <s v="Galerías, Tiendas de Barrio"/>
    <s v="Yuca, Plátano"/>
  </r>
  <r>
    <d v="2022-02-24T09:39:32"/>
    <s v="Técnico o tecnólogo"/>
    <x v="0"/>
    <x v="1"/>
    <x v="1"/>
    <x v="5"/>
    <s v="Estudiante"/>
    <x v="1"/>
    <x v="1"/>
    <x v="7"/>
    <s v="Papa Fresca (sin lavar)"/>
    <n v="5"/>
    <n v="5"/>
    <n v="4"/>
    <n v="5"/>
    <n v="5"/>
    <n v="1"/>
    <s v="Entre $1.000 - $1.200"/>
    <s v="Entre $1.400 - $1.600"/>
    <s v="Entre $1.000 - $1.200"/>
    <s v="Entre $1.400 - $1.600"/>
    <s v="Entre $1.800 - $2.000"/>
    <s v="Entre $1.400 - $1.600"/>
    <s v="Entre $1.800 - $2.000"/>
    <x v="1"/>
    <s v="Redes sociales, Promoción en puntos de venta"/>
    <s v="Papa Fresca (sin lavar)"/>
    <s v="No compra papa congelada"/>
    <s v="Entre $1.800 - $2.000"/>
    <s v="No compra papa frita"/>
    <s v="No compra papa lavada"/>
    <s v="No compra papa precocida"/>
    <s v="No compra papa precocida saborizada"/>
    <s v="Galerías, Placitas Campesinas"/>
    <s v="Yuca, Plátano, Maíz"/>
  </r>
  <r>
    <d v="2022-02-24T09:39:36"/>
    <s v="Secundaria"/>
    <x v="0"/>
    <x v="1"/>
    <x v="2"/>
    <x v="2"/>
    <s v="Estudiante"/>
    <x v="0"/>
    <x v="1"/>
    <x v="8"/>
    <s v="Papa Fresca (sin lavar), Papa Fresca Lavada"/>
    <n v="5"/>
    <n v="5"/>
    <n v="5"/>
    <n v="5"/>
    <n v="4"/>
    <n v="5"/>
    <s v="Entre $1.400 - $1.600"/>
    <s v="Entre $1.400 - $1.600"/>
    <s v="No compramos de este tipo de papa"/>
    <s v="Entre $1.400 - $1.600"/>
    <s v="Entre $1.400 - $1.600"/>
    <s v="No compramos de este tipo de papa"/>
    <s v="No compramos de este tipo de papa"/>
    <x v="9"/>
    <s v="Redes sociales, Medios de comunicación (tv, radio), Promoción en puntos de venta, Tiendas especializadas"/>
    <s v="Papa Fresca (sin lavar), Papa Fresca lavada"/>
    <s v="No compra papa congelada"/>
    <s v="Entre $1.000 - $1200"/>
    <s v="No compra papa frita"/>
    <s v="$ 800"/>
    <s v="No compra papa precocida"/>
    <s v="No compra papa precocida saborizada"/>
    <s v="Galerías"/>
    <s v="Yuca, Plátano, Ulluco, Maíz, Habas"/>
  </r>
  <r>
    <d v="2022-02-24T09:39:39"/>
    <s v="Profesional"/>
    <x v="0"/>
    <x v="1"/>
    <x v="2"/>
    <x v="3"/>
    <s v="Abogada"/>
    <x v="0"/>
    <x v="4"/>
    <x v="23"/>
    <s v="Papa Fresca (sin lavar), Papa Frita"/>
    <n v="5"/>
    <n v="5"/>
    <n v="5"/>
    <n v="3"/>
    <n v="5"/>
    <n v="3"/>
    <s v="Entre $1.800 - $2.000"/>
    <s v="Entre $1.800 - $2.000"/>
    <s v="Entre $2.200 - $2.400"/>
    <s v="Entre $1.000 - $1.200"/>
    <s v="Entre $1.400 - $1.600"/>
    <s v="Entre $1.800 - $2.000"/>
    <s v="Entre $1.400 - $1.600"/>
    <x v="4"/>
    <s v="Redes sociales, Medios de comunicación (tv, radio), Promoción en puntos de venta, Tiendas especializadas"/>
    <s v="Papa Fresca (sin lavar)"/>
    <s v="$ 4.500"/>
    <s v="Entre $1.000 - $1200"/>
    <s v="$ 6.500"/>
    <s v="$200"/>
    <s v="No compra papa precocida"/>
    <s v="No compra papa precocida saborizada"/>
    <s v="Galerías, Tiendas de Barrio, Placitas Campesinas, Supermercados, Mercados Móviles"/>
    <s v="Yuca, Plátano, Ulluco, Maíz"/>
  </r>
  <r>
    <d v="2022-02-24T09:39:45"/>
    <s v="Secundaria"/>
    <x v="0"/>
    <x v="1"/>
    <x v="2"/>
    <x v="2"/>
    <s v="Estudiante "/>
    <x v="1"/>
    <x v="1"/>
    <x v="24"/>
    <s v="Papa Fresca (sin lavar)"/>
    <n v="3"/>
    <n v="5"/>
    <n v="5"/>
    <n v="4"/>
    <n v="5"/>
    <n v="3"/>
    <s v="No compramos de este tipo de papa"/>
    <s v="Entre $1.800 - $2.000"/>
    <s v="Entre $2.200 - $2.400"/>
    <s v="No compramos de este tipo de papa"/>
    <s v="No compramos de este tipo de papa"/>
    <s v="No compramos de este tipo de papa"/>
    <s v="Entre $1.800 - $2.000"/>
    <x v="2"/>
    <s v="Redes sociales, Medios de comunicación (tv, radio)"/>
    <s v="Papa Fresca (sin lavar)"/>
    <s v="No compra papa congelada"/>
    <s v="Entre $1.800 - $2.000"/>
    <s v="No compra papa frita"/>
    <s v="$ 400"/>
    <s v="No compra papa precocida"/>
    <s v="No compra papa precocida saborizada"/>
    <s v="Tiendas de Barrio, Placitas Campesinas"/>
    <s v="Yuca, Plátano, Maíz"/>
  </r>
  <r>
    <d v="2022-02-24T09:39:54"/>
    <s v="Técnico o tecnólogo"/>
    <x v="2"/>
    <x v="0"/>
    <x v="0"/>
    <x v="5"/>
    <s v="Auxiliar De Enfermeria"/>
    <x v="2"/>
    <x v="1"/>
    <x v="25"/>
    <s v="Papa Fresca (sin lavar), Papa Fresca Lavada"/>
    <n v="5"/>
    <n v="5"/>
    <n v="2"/>
    <n v="5"/>
    <n v="5"/>
    <n v="2"/>
    <s v="No compramos de este tipo de papa"/>
    <s v="No compramos de este tipo de papa"/>
    <s v="Entre $1.800 - $2.000"/>
    <s v="Entre $1.800 - $2.000"/>
    <s v="Entre $1.800 - $2.000"/>
    <s v="Entre $1.800 - $2.000"/>
    <s v="No compramos de este tipo de papa"/>
    <x v="12"/>
    <s v="Redes sociales, Promoción en puntos de venta"/>
    <s v="Papa Fresca (sin lavar), Papa Fresca lavada"/>
    <s v="No compra papa congelada"/>
    <s v="Entre $1.000 - $1200"/>
    <s v="No compra papa frita"/>
    <s v="$200"/>
    <s v="No compra papa precocida"/>
    <s v="No compra papa precocida saborizada"/>
    <s v="Supermercados"/>
    <s v="Plátano, Maíz"/>
  </r>
  <r>
    <d v="2022-02-24T09:39:58"/>
    <s v="Profesional"/>
    <x v="1"/>
    <x v="0"/>
    <x v="2"/>
    <x v="0"/>
    <s v="Licenciado en Educación Física"/>
    <x v="0"/>
    <x v="2"/>
    <x v="15"/>
    <s v="Papa Fresca (sin lavar), Papa Frita"/>
    <n v="3"/>
    <n v="5"/>
    <n v="5"/>
    <n v="5"/>
    <n v="5"/>
    <n v="1"/>
    <s v="Entre $1.400 - $1.600"/>
    <s v="Entre $1.400 - $1.600"/>
    <s v="Entre $1.400 - $1.600"/>
    <s v="Entre $1.000 - $1.200"/>
    <s v="Entre $1.000 - $1.200"/>
    <s v="Entre $1.400 - $1.600"/>
    <s v="Entre $1.400 - $1.600"/>
    <x v="15"/>
    <s v="Redes sociales, Tiendas especializadas"/>
    <s v="Papa Congelada, Papa Fresca (sin lavar), Papa Frita"/>
    <s v="$ 5.000"/>
    <s v="Entre $1.000 - $1200"/>
    <s v="$ 6.500"/>
    <s v="$ 800"/>
    <s v="$ 3.900"/>
    <s v="$ 6.000"/>
    <s v="Galerías"/>
    <s v="Yuca, Plátano, Maíz"/>
  </r>
  <r>
    <d v="2022-02-24T09:40:12"/>
    <s v="Maestría"/>
    <x v="2"/>
    <x v="1"/>
    <x v="3"/>
    <x v="5"/>
    <s v="Profesora "/>
    <x v="0"/>
    <x v="1"/>
    <x v="26"/>
    <s v="Papa Fresca Lavada"/>
    <n v="5"/>
    <n v="5"/>
    <n v="5"/>
    <n v="4"/>
    <n v="5"/>
    <n v="4"/>
    <s v="Entre $3.000 - $3.200"/>
    <s v="Entre $3.000 - $3.200"/>
    <s v="Entre $3.000 - $3.200"/>
    <s v="Entre $3.000 - $3.200"/>
    <s v="Entre $3.000 - $3.200"/>
    <s v="Entre $3.000 - $3.200"/>
    <s v="Entre $3.000 - $3.200"/>
    <x v="8"/>
    <s v="Promoción en puntos de venta, Tiendas especializadas"/>
    <s v="Papa Fresca lavada, Papa Precocida"/>
    <s v="$ 6.000"/>
    <s v="Más de $3.400"/>
    <s v="$ 7.300"/>
    <s v="$ 1400"/>
    <s v="$ 4.500"/>
    <s v="No compra papa precocida saborizada"/>
    <s v="Galerías, Placitas Campesinas"/>
    <s v="Yuca, Plátano"/>
  </r>
  <r>
    <d v="2022-02-24T09:40:47"/>
    <s v="Maestría"/>
    <x v="2"/>
    <x v="1"/>
    <x v="3"/>
    <x v="2"/>
    <s v="Abogado"/>
    <x v="1"/>
    <x v="1"/>
    <x v="27"/>
    <s v="Papa Fresca (sin lavar), Papa Fresca Lavada"/>
    <n v="4"/>
    <n v="3"/>
    <n v="4"/>
    <n v="4"/>
    <n v="5"/>
    <n v="2"/>
    <s v="No compramos de este tipo de papa"/>
    <s v="No compramos de este tipo de papa"/>
    <s v="Entre $2.200 - $2.400"/>
    <s v="Entre $1.800 - $2.000"/>
    <s v="Entre $1.800 - $2.000"/>
    <s v="Entre $2.200 - $2.400"/>
    <s v="Entre $1.800 - $2.000"/>
    <x v="0"/>
    <s v="Redes sociales, Medios de comunicación (tv, radio), Promoción en puntos de venta, Tiendas especializadas"/>
    <s v="Papa Fresca lavada"/>
    <s v="No compra papa congelada"/>
    <s v="Entre $1.800 - $2.000"/>
    <s v="No compra papa frita"/>
    <s v="$ 400"/>
    <s v="No compra papa precocida"/>
    <s v="No compra papa precocida saborizada"/>
    <s v="Placitas Campesinas, Supermercados"/>
    <s v="Yuca, Plátano, Ulluco, Maíz"/>
  </r>
  <r>
    <d v="2022-02-24T09:40:53"/>
    <s v="Profesional"/>
    <x v="0"/>
    <x v="1"/>
    <x v="2"/>
    <x v="1"/>
    <s v="Estudiante"/>
    <x v="0"/>
    <x v="4"/>
    <x v="28"/>
    <s v="Papa Fresca (sin lavar), Papa Precocida"/>
    <n v="3"/>
    <n v="5"/>
    <n v="5"/>
    <n v="5"/>
    <n v="5"/>
    <n v="5"/>
    <s v="Entre $1.000 - $1.200"/>
    <s v="No compramos de este tipo de papa"/>
    <s v="No compramos de este tipo de papa"/>
    <s v="Entre $1.400 - $1.600"/>
    <s v="Entre $1.400 - $1.600"/>
    <s v="No compramos de este tipo de papa"/>
    <s v="Entre $1.400 - $1.600"/>
    <x v="16"/>
    <s v="Redes sociales, Medios de comunicación (tv, radio)"/>
    <s v="Papa Fresca (sin lavar), Papa Precocida"/>
    <s v="$ 4.500"/>
    <s v="Entre $1.400 - $1.600"/>
    <s v="No compra papa frita"/>
    <s v="$ 400"/>
    <s v="$ 3.700"/>
    <s v="No compra papa precocida saborizada"/>
    <s v="Directamente al Productor"/>
    <s v="Maíz"/>
  </r>
  <r>
    <d v="2022-02-24T09:40:54"/>
    <s v="Profesional"/>
    <x v="0"/>
    <x v="0"/>
    <x v="1"/>
    <x v="6"/>
    <s v="Estudiante"/>
    <x v="0"/>
    <x v="3"/>
    <x v="21"/>
    <s v="Papa Fresca (sin lavar)"/>
    <n v="4"/>
    <n v="1"/>
    <n v="4"/>
    <n v="4"/>
    <n v="5"/>
    <n v="5"/>
    <s v="Entre $1.400 - $1.600"/>
    <s v="Entre $1.000 - $1.200"/>
    <s v="No compramos de este tipo de papa"/>
    <s v="Entre $1.400 - $1.600"/>
    <s v="No compramos de este tipo de papa"/>
    <s v="Entre $1.400 - $1.600"/>
    <s v="No compramos de este tipo de papa"/>
    <x v="17"/>
    <s v="Redes sociales, Promoción en puntos de venta"/>
    <s v="Papa Fresca (sin lavar), Papa Frita"/>
    <s v="No compra papa congelada"/>
    <s v="No compra papa fresca"/>
    <s v="$ 6.500"/>
    <s v="$ 1000"/>
    <s v="No compra papa precocida"/>
    <s v="No compra papa precocida saborizada"/>
    <s v="Galerías, Placitas Campesinas"/>
    <s v="Yuca, Plátano, Maíz"/>
  </r>
  <r>
    <d v="2022-02-24T09:41:06"/>
    <s v="Técnico o tecnólogo"/>
    <x v="0"/>
    <x v="1"/>
    <x v="2"/>
    <x v="5"/>
    <s v="Asistente Contable"/>
    <x v="0"/>
    <x v="2"/>
    <x v="15"/>
    <s v="Papa Fresca (sin lavar), Papa Fresca Lavada"/>
    <n v="4"/>
    <n v="5"/>
    <n v="4"/>
    <n v="4"/>
    <n v="4"/>
    <n v="4"/>
    <s v="Entre $2.600 - $2.800"/>
    <s v="Entre $2.600 - $2.800"/>
    <s v="Entre $2.600 - $2.800"/>
    <s v="Entre $2.600 - $2.800"/>
    <s v="No compramos de este tipo de papa"/>
    <s v="No compramos de este tipo de papa"/>
    <s v="No compramos de este tipo de papa"/>
    <x v="18"/>
    <s v="Redes sociales, Medios de comunicación (tv, radio)"/>
    <s v="Papa Fresca lavada"/>
    <s v="No compra papa congelada"/>
    <s v="Entre $1.400 - $1.600"/>
    <s v="$4.000"/>
    <s v="$200"/>
    <s v="No compra papa precocida"/>
    <s v="No compra papa precocida saborizada"/>
    <s v="Galerías, Tiendas de Barrio, Mercados Móviles"/>
    <s v="Yuca, Plátano"/>
  </r>
  <r>
    <d v="2022-02-24T09:41:07"/>
    <s v="Secundaria"/>
    <x v="0"/>
    <x v="1"/>
    <x v="1"/>
    <x v="1"/>
    <s v="Estudiante universitaria"/>
    <x v="0"/>
    <x v="3"/>
    <x v="29"/>
    <s v="Papa Fresca (sin lavar), Papa Fresca Lavada, Papa Frita, Papa Congelada, Papa Pelada"/>
    <n v="5"/>
    <n v="5"/>
    <n v="5"/>
    <n v="4"/>
    <n v="5"/>
    <n v="4"/>
    <s v="Entre $2.200 - $2.400"/>
    <s v="Entre $3.000 - $3.200"/>
    <s v="Entre $2.600 - $2.800"/>
    <s v="Entre $3.000 - $3.200"/>
    <s v="Entre $2.600 - $2.800"/>
    <s v="Entre $3.000 - $3.200"/>
    <s v="Entre $3.000 - $3.200"/>
    <x v="14"/>
    <s v="Promoción en puntos de venta"/>
    <s v="Papa Fresca (sin lavar), Papa Frita"/>
    <s v="$ 4.500"/>
    <s v="Entre $2.200 - $2.400"/>
    <s v="$ 6.500"/>
    <s v="$ 100"/>
    <s v="$ 3.500"/>
    <s v="$ 5.500"/>
    <s v="Galerías, Tiendas de Barrio, Placitas Campesinas, Supermercados"/>
    <s v="Yuca, Plátano, Maíz"/>
  </r>
  <r>
    <d v="2022-02-24T09:41:26"/>
    <s v="Secundaria"/>
    <x v="0"/>
    <x v="0"/>
    <x v="1"/>
    <x v="2"/>
    <s v="Estudiante de licenciatura en matemáticas"/>
    <x v="0"/>
    <x v="3"/>
    <x v="26"/>
    <s v="Papa Fresca (sin lavar)"/>
    <n v="3"/>
    <n v="3"/>
    <n v="3"/>
    <n v="3"/>
    <n v="3"/>
    <n v="1"/>
    <s v="Entre $1.400 - $1.600"/>
    <s v="Entre $1.400 - $1.600"/>
    <s v="No compramos de este tipo de papa"/>
    <s v="Entre $1.800 - $2.000"/>
    <s v="No compramos de este tipo de papa"/>
    <s v="No compramos de este tipo de papa"/>
    <s v="No compramos de este tipo de papa"/>
    <x v="2"/>
    <s v="Medios de comunicación (tv, radio), Promoción en puntos de venta"/>
    <s v="Papa Fresca (sin lavar)"/>
    <s v="No compra papa congelada"/>
    <s v="Entre $1.400 - $1.600"/>
    <s v="No compra papa frita"/>
    <s v="No compra papa lavada"/>
    <s v="No compra papa precocida"/>
    <s v="No compra papa precocida saborizada"/>
    <s v="Galerías"/>
    <s v="Yuca"/>
  </r>
  <r>
    <d v="2022-02-24T09:41:32"/>
    <s v="Profesional"/>
    <x v="1"/>
    <x v="1"/>
    <x v="2"/>
    <x v="2"/>
    <s v="Docentes "/>
    <x v="1"/>
    <x v="0"/>
    <x v="18"/>
    <s v="Papa Fresca (sin lavar), Papa Fresca Lavada"/>
    <n v="5"/>
    <n v="4"/>
    <n v="5"/>
    <n v="5"/>
    <n v="5"/>
    <n v="4"/>
    <s v="Entre $1.800 - $2.000"/>
    <s v="No compramos de este tipo de papa"/>
    <s v="No compramos de este tipo de papa"/>
    <s v="No compramos de este tipo de papa"/>
    <s v="Entre $1.400 - $1.600"/>
    <s v="Entre $1.400 - $1.600"/>
    <s v="No compramos de este tipo de papa"/>
    <x v="19"/>
    <s v="Promoción en puntos de venta, Tiendas especializadas"/>
    <s v="Papa Fresca (sin lavar), Papa Fresca lavada"/>
    <s v="No compra papa congelada"/>
    <s v="Entre $1.400 - $1.600"/>
    <s v="No compra papa frita"/>
    <s v="$ 1200"/>
    <s v="No compra papa precocida"/>
    <s v="No compra papa precocida saborizada"/>
    <s v="Galerías, Tiendas de Barrio"/>
    <s v="Yuca, Plátano, Ulluco"/>
  </r>
  <r>
    <d v="2022-02-24T09:41:38"/>
    <s v="Maestría"/>
    <x v="2"/>
    <x v="0"/>
    <x v="2"/>
    <x v="0"/>
    <s v="Educador"/>
    <x v="0"/>
    <x v="1"/>
    <x v="1"/>
    <s v="Papa Fresca Lavada"/>
    <n v="4"/>
    <n v="5"/>
    <n v="4"/>
    <n v="4"/>
    <n v="4"/>
    <n v="5"/>
    <s v="Entre $1.400 - $1.600"/>
    <s v="No compramos de este tipo de papa"/>
    <s v="No compramos de este tipo de papa"/>
    <s v="Entre $1.400 - $1.600"/>
    <s v="No compramos de este tipo de papa"/>
    <s v="No compramos de este tipo de papa"/>
    <s v="Entre $1.800 - $2.000"/>
    <x v="2"/>
    <s v="Promoción en puntos de venta"/>
    <s v="Papa Fresca (sin lavar), Papa Fresca lavada"/>
    <s v="No compra papa congelada"/>
    <s v="Entre $1.400 - $1.600"/>
    <s v="No compra papa frita"/>
    <s v="$200"/>
    <s v="No compra papa precocida"/>
    <s v="No compra papa precocida saborizada"/>
    <s v="Galerías"/>
    <s v="Yuca, Plátano"/>
  </r>
  <r>
    <d v="2022-02-24T09:41:41"/>
    <s v="Profesional"/>
    <x v="0"/>
    <x v="1"/>
    <x v="1"/>
    <x v="2"/>
    <s v="Estudiante"/>
    <x v="1"/>
    <x v="1"/>
    <x v="30"/>
    <s v="Papa Fresca (sin lavar), Papa Fresca Lavada"/>
    <n v="3"/>
    <n v="5"/>
    <n v="4"/>
    <n v="5"/>
    <n v="5"/>
    <n v="1"/>
    <s v="Entre $1.400 - $1.600"/>
    <s v="Entre $1.800 - $2.000"/>
    <s v="Entre $1.400 - $1.600"/>
    <s v="Entre $2.200 - $2.400"/>
    <s v="Entre $1.800 - $2.000"/>
    <s v="Entre $1.400 - $1.600"/>
    <s v="Entre $2.200 - $2.400"/>
    <x v="10"/>
    <s v="Redes sociales, Medios de comunicación (tv, radio), Promoción en puntos de venta"/>
    <s v="Papa Fresca (sin lavar), Papa Fresca lavada"/>
    <s v="$ 4.500"/>
    <s v="Entre $1.400 - $1.600"/>
    <s v="$ 6.500"/>
    <s v="$200"/>
    <s v="$ 3.500"/>
    <s v="$ 5.500"/>
    <s v="Galerías, Tiendas de Barrio, Placitas Campesinas"/>
    <s v="Yuca, Plátano"/>
  </r>
  <r>
    <d v="2022-02-24T09:41:42"/>
    <s v="Secundaria"/>
    <x v="0"/>
    <x v="1"/>
    <x v="2"/>
    <x v="3"/>
    <s v="Estudiante"/>
    <x v="0"/>
    <x v="2"/>
    <x v="31"/>
    <s v="Papa Fresca (sin lavar)"/>
    <n v="3"/>
    <n v="5"/>
    <n v="5"/>
    <n v="5"/>
    <n v="5"/>
    <n v="1"/>
    <s v="Entre $1.800 - $2.000"/>
    <s v="No compramos de este tipo de papa"/>
    <s v="Entre $1.800 - $2.000"/>
    <s v="Entre $1.000 - $1.200"/>
    <s v="Entre $1.000 - $1.200"/>
    <s v="Entre $1.800 - $2.000"/>
    <s v="No compramos de este tipo de papa"/>
    <x v="3"/>
    <s v="Redes sociales, Promoción en puntos de venta"/>
    <s v="Papa Fresca (sin lavar)"/>
    <s v="No compra papa congelada"/>
    <s v="Entre $1.000 - $1200"/>
    <s v="No compra papa frita"/>
    <s v="No compra papa lavada"/>
    <s v="No compra papa precocida"/>
    <s v="No compra papa precocida saborizada"/>
    <s v="Galerías, Tiendas de Barrio, Placitas Campesinas, Mercados Móviles"/>
    <s v="Yuca, Plátano, Ulluco, Maíz"/>
  </r>
  <r>
    <d v="2022-02-24T09:41:43"/>
    <s v="Secundaria"/>
    <x v="0"/>
    <x v="1"/>
    <x v="0"/>
    <x v="1"/>
    <s v="Estudiante universitario"/>
    <x v="0"/>
    <x v="1"/>
    <x v="32"/>
    <s v="Papa Fresca (sin lavar)"/>
    <n v="5"/>
    <n v="5"/>
    <n v="3"/>
    <n v="4"/>
    <n v="4"/>
    <n v="1"/>
    <s v="No compramos de este tipo de papa"/>
    <s v="No compramos de este tipo de papa"/>
    <s v="No compramos de este tipo de papa"/>
    <s v="Entre $1.800 - $2.000"/>
    <s v="Entre $1.800 - $2.000"/>
    <s v="Entre $1.400 - $1.600"/>
    <s v="Entre $1.800 - $2.000"/>
    <x v="9"/>
    <s v="Tiendas especializadas"/>
    <s v="Papa Fresca (sin lavar)"/>
    <s v="No compra papa congelada"/>
    <s v="$800"/>
    <s v="No compra papa frita"/>
    <s v="No compra papa lavada"/>
    <s v="No compra papa precocida"/>
    <s v="No compra papa precocida saborizada"/>
    <s v="Galerías"/>
    <s v="Habas"/>
  </r>
  <r>
    <d v="2022-02-24T09:41:45"/>
    <s v="Secundaria"/>
    <x v="0"/>
    <x v="1"/>
    <x v="1"/>
    <x v="1"/>
    <s v="Estudiante"/>
    <x v="0"/>
    <x v="4"/>
    <x v="0"/>
    <s v="Papa Fresca (sin lavar), Papa Fresca Lavada"/>
    <n v="1"/>
    <n v="1"/>
    <n v="1"/>
    <n v="1"/>
    <n v="1"/>
    <n v="1"/>
    <s v="Entre $1.800 - $2.000"/>
    <s v="Entre $1.800 - $2.000"/>
    <s v="Entre $1.800 - $2.000"/>
    <s v="Entre $1.800 - $2.000"/>
    <s v="Entre $1.800 - $2.000"/>
    <s v="Entre $1.800 - $2.000"/>
    <s v="Entre $1.800 - $2.000"/>
    <x v="20"/>
    <s v="Redes sociales, Medios de comunicación (tv, radio), Promoción en puntos de venta, Tiendas especializadas"/>
    <s v="Papa Fresca (sin lavar), Papa Fresca lavada"/>
    <s v="No compra papa congelada"/>
    <s v="Entre $1.800 - $2.000"/>
    <s v="No compra papa frita"/>
    <s v="$ 400"/>
    <s v="No compra papa precocida"/>
    <s v="No compra papa precocida saborizada"/>
    <s v="Galerías, Placitas Campesinas, Supermercados"/>
    <s v="Yuca, Plátano, Maíz"/>
  </r>
  <r>
    <d v="2022-02-24T09:41:56"/>
    <s v="Profesional"/>
    <x v="1"/>
    <x v="1"/>
    <x v="0"/>
    <x v="2"/>
    <s v="Diseño gráfico publicidad"/>
    <x v="0"/>
    <x v="1"/>
    <x v="33"/>
    <s v="Papa Fresca (sin lavar)"/>
    <n v="2"/>
    <n v="3"/>
    <n v="5"/>
    <n v="3"/>
    <n v="5"/>
    <n v="5"/>
    <s v="Entre $1.000 - $1.200"/>
    <s v="Entre $1.000 - $1.200"/>
    <s v="No compramos de este tipo de papa"/>
    <s v="Entre $1.000 - $1.200"/>
    <s v="Entre $1.000 - $1.200"/>
    <s v="Entre $1.800 - $2.000"/>
    <s v="Entre $1.400 - $1.600"/>
    <x v="2"/>
    <s v="Redes sociales"/>
    <s v="Papa Fresca (sin lavar), Papa Fresca lavada"/>
    <s v="No compra papa congelada"/>
    <s v="Entre $1.000 - $1200"/>
    <s v="No compra papa frita"/>
    <s v="No compra papa lavada"/>
    <s v="No compra papa precocida"/>
    <s v="No compra papa precocida saborizada"/>
    <s v="Galerías"/>
    <s v="Plátano, Ulluco"/>
  </r>
  <r>
    <d v="2022-02-24T09:42:03"/>
    <s v="Secundaria"/>
    <x v="0"/>
    <x v="1"/>
    <x v="0"/>
    <x v="2"/>
    <s v="Estudiante"/>
    <x v="0"/>
    <x v="2"/>
    <x v="34"/>
    <s v="Papa Fresca (sin lavar), Papa Fresca Lavada, Papa Frita, Papa Congelada"/>
    <n v="4"/>
    <n v="5"/>
    <n v="5"/>
    <n v="3"/>
    <n v="5"/>
    <n v="3"/>
    <s v="Entre $1.800 - $2.000"/>
    <s v="Entre $1.000 - $1.200"/>
    <s v="Entre $1.800 - $2.000"/>
    <s v="Entre $1.400 - $1.600"/>
    <s v="Entre $1.800 - $2.000"/>
    <s v="No compramos de este tipo de papa"/>
    <s v="Entre $1.400 - $1.600"/>
    <x v="3"/>
    <s v="Redes sociales, Promoción en puntos de venta"/>
    <s v="Papa Congelada, Papa Fresca (sin lavar), Papa Frita"/>
    <s v="$ 5.000"/>
    <s v="Entre $1.800 - $2.000"/>
    <s v="No compra papa frita"/>
    <s v="$ 800"/>
    <s v="No compra papa precocida"/>
    <s v="No compra papa precocida saborizada"/>
    <s v="Galerías, Tiendas de Barrio, Placitas Campesinas"/>
    <s v="Yuca, Ulluco"/>
  </r>
  <r>
    <d v="2022-02-24T09:42:20"/>
    <s v="Secundaria"/>
    <x v="0"/>
    <x v="1"/>
    <x v="1"/>
    <x v="2"/>
    <s v="Estudiante"/>
    <x v="1"/>
    <x v="2"/>
    <x v="1"/>
    <s v="Papa Fresca (sin lavar)"/>
    <n v="5"/>
    <n v="5"/>
    <n v="2"/>
    <n v="3"/>
    <n v="5"/>
    <n v="3"/>
    <s v="Entre $1.800 - $2.000"/>
    <s v="No compramos de este tipo de papa"/>
    <s v="No compramos de este tipo de papa"/>
    <s v="Entre $1.800 - $2.000"/>
    <s v="No compramos de este tipo de papa"/>
    <s v="No compramos de este tipo de papa"/>
    <s v="No compramos de este tipo de papa"/>
    <x v="9"/>
    <s v="Promoción en puntos de venta"/>
    <s v="Papa Fresca (sin lavar)"/>
    <s v="No compra papa congelada"/>
    <s v="Entre $1.000 - $1200"/>
    <s v="No compra papa frita"/>
    <s v="$ 1200"/>
    <s v="No compra papa precocida"/>
    <s v="No compra papa precocida saborizada"/>
    <s v="Galerías, Placitas Campesinas"/>
    <s v="Yuca, Plátano, Ulluco"/>
  </r>
  <r>
    <d v="2022-02-24T09:42:24"/>
    <s v="Profesional"/>
    <x v="0"/>
    <x v="1"/>
    <x v="1"/>
    <x v="0"/>
    <s v="Estudiante"/>
    <x v="1"/>
    <x v="1"/>
    <x v="10"/>
    <s v="Papa Fresca (sin lavar)"/>
    <n v="4"/>
    <n v="5"/>
    <n v="5"/>
    <n v="5"/>
    <n v="5"/>
    <n v="4"/>
    <s v="Entre $2.600 - $2.800"/>
    <s v="No compramos de este tipo de papa"/>
    <s v="Entre $2.600 - $2.800"/>
    <s v="Entre $2.200 - $2.400"/>
    <s v="No compramos de este tipo de papa"/>
    <s v="Entre $2.600 - $2.800"/>
    <s v="No compramos de este tipo de papa"/>
    <x v="13"/>
    <s v="Redes sociales, Promoción en puntos de venta"/>
    <s v="Papa Fresca lavada"/>
    <s v="$ 5.000"/>
    <s v="Entre $1.400 - $1.600"/>
    <s v="No compra papa frita"/>
    <s v="$200"/>
    <s v="No compra papa precocida"/>
    <s v="No compra papa precocida saborizada"/>
    <s v="Galerías, Supermercados"/>
    <s v="Plátano"/>
  </r>
  <r>
    <d v="2022-02-24T09:42:29"/>
    <s v="Profesional"/>
    <x v="1"/>
    <x v="0"/>
    <x v="0"/>
    <x v="2"/>
    <s v="Estudiante "/>
    <x v="0"/>
    <x v="1"/>
    <x v="35"/>
    <s v="Papa Fresca (sin lavar), Papa Frita"/>
    <n v="2"/>
    <n v="2"/>
    <n v="3"/>
    <n v="2"/>
    <n v="3"/>
    <n v="3"/>
    <s v="Entre $1.400 - $1.600"/>
    <s v="Entre $1.400 - $1.600"/>
    <s v="Entre $1.400 - $1.600"/>
    <s v="Entre $1.800 - $2.000"/>
    <s v="Entre $1.400 - $1.600"/>
    <s v="Entre $1.400 - $1.600"/>
    <s v="No compramos de este tipo de papa"/>
    <x v="17"/>
    <s v="Redes sociales, Promoción en puntos de venta"/>
    <s v="Papa Fresca (sin lavar)"/>
    <s v="No compra papa congelada"/>
    <s v="Entre $1.000 - $1200"/>
    <s v="No compra papa frita"/>
    <s v="Más de $ 1600"/>
    <s v="No compra papa precocida"/>
    <s v="No compra papa precocida saborizada"/>
    <s v="Galerías, Placitas Campesinas, Mercados Móviles"/>
    <s v="Yuca, Plátano, Maíz, Habas"/>
  </r>
  <r>
    <d v="2022-02-24T09:42:31"/>
    <s v="Técnico o tecnólogo"/>
    <x v="0"/>
    <x v="0"/>
    <x v="0"/>
    <x v="3"/>
    <s v="Ninguno"/>
    <x v="0"/>
    <x v="1"/>
    <x v="26"/>
    <s v="Papa Fresca (sin lavar)"/>
    <n v="2"/>
    <n v="2"/>
    <n v="5"/>
    <n v="2"/>
    <n v="5"/>
    <n v="4"/>
    <s v="Ni idea"/>
    <s v="Ni idea"/>
    <s v="Ni idea"/>
    <s v="Ni idea"/>
    <s v="No sé"/>
    <s v="Ni idea"/>
    <s v="No sé!"/>
    <x v="21"/>
    <s v="Redes sociales, Tiendas especializadas"/>
    <s v="Papa Fresca (sin lavar), Papa Frita, Papa Fresca lavada"/>
    <s v="$ 5.000"/>
    <s v="No sé"/>
    <s v="No sé"/>
    <s v="$200"/>
    <s v="No sé"/>
    <s v="No sé"/>
    <s v="Galerías"/>
    <s v="Plátano"/>
  </r>
  <r>
    <d v="2022-02-24T09:42:34"/>
    <s v="Secundaria"/>
    <x v="0"/>
    <x v="1"/>
    <x v="2"/>
    <x v="6"/>
    <s v="Soy estudiante  de lic.básica primaria "/>
    <x v="0"/>
    <x v="3"/>
    <x v="36"/>
    <s v="Papa Fresca (sin lavar), Papa Fresca Lavada"/>
    <n v="4"/>
    <n v="5"/>
    <n v="5"/>
    <n v="4"/>
    <n v="5"/>
    <n v="4"/>
    <s v="Entre $1.000 - $1.200"/>
    <s v="Entre $1.400 - $1.600"/>
    <s v="Entre $1.400 - $1.600"/>
    <s v="Entre $1.800 - $2.000"/>
    <s v="Entre $1.800 - $2.000"/>
    <s v="Entre $1.400 - $1.600"/>
    <s v="No compramos de este tipo de papa"/>
    <x v="19"/>
    <s v="Medios de comunicación (tv, radio), Promoción en puntos de venta"/>
    <s v="Papa Fresca (sin lavar), Papa Fresca lavada"/>
    <s v="No compra papa congelada"/>
    <s v="Entre $1.800 - $2.000"/>
    <s v="No compra papa frita"/>
    <s v="$ 1000"/>
    <s v="No compra papa precocida"/>
    <s v="No compra papa precocida saborizada"/>
    <s v="Galerías, Tiendas de Barrio, Placitas Campesinas, Supermercados"/>
    <s v="Yuca, Plátano, Ulluco"/>
  </r>
  <r>
    <d v="2022-02-24T09:42:39"/>
    <s v="Profesional"/>
    <x v="0"/>
    <x v="1"/>
    <x v="1"/>
    <x v="0"/>
    <s v="ingenieria agropecuaria"/>
    <x v="0"/>
    <x v="1"/>
    <x v="37"/>
    <s v="Papa Fresca (sin lavar)"/>
    <n v="5"/>
    <n v="5"/>
    <n v="5"/>
    <n v="5"/>
    <n v="5"/>
    <n v="1"/>
    <s v="Entre $1.400 - $1.600"/>
    <s v="Entre $1.400 - $1.600"/>
    <s v="No compramos de este tipo de papa"/>
    <s v="No compramos de este tipo de papa"/>
    <s v="No compramos de este tipo de papa"/>
    <s v="No compramos de este tipo de papa"/>
    <s v="No compramos de este tipo de papa"/>
    <x v="17"/>
    <s v="Promoción en puntos de venta"/>
    <s v="Papa Fresca (sin lavar)"/>
    <s v="$ 4.500"/>
    <s v="Entre $1.000 - $1200"/>
    <s v="$ 6.500"/>
    <s v="$ 1000"/>
    <s v="$ 3.500"/>
    <s v="$ 5.500"/>
    <s v="Galerías"/>
    <s v="Plátano"/>
  </r>
  <r>
    <d v="2022-02-24T09:42:40"/>
    <s v="Técnico o tecnólogo"/>
    <x v="0"/>
    <x v="0"/>
    <x v="0"/>
    <x v="4"/>
    <s v="programador/estudiante"/>
    <x v="1"/>
    <x v="1"/>
    <x v="8"/>
    <s v="Papa Fresca (sin lavar), Papa Congelada"/>
    <n v="4"/>
    <n v="5"/>
    <n v="5"/>
    <n v="4"/>
    <n v="4"/>
    <n v="3"/>
    <s v="Entre $1.800 - $2.000"/>
    <s v="Entre $2.200 - $2.400"/>
    <s v="No compramos de este tipo de papa"/>
    <s v="Entre $2.200 - $2.400"/>
    <s v="No compramos de este tipo de papa"/>
    <s v="No compramos de este tipo de papa"/>
    <s v="No compramos de este tipo de papa"/>
    <x v="10"/>
    <s v="Redes sociales, Promoción en puntos de venta"/>
    <s v="Papa Fresca (sin lavar)"/>
    <s v="$ 5.000"/>
    <s v="Entre $1.800 - $2.000"/>
    <s v="$ 6.500"/>
    <s v="$ 400"/>
    <s v="$ 3.700"/>
    <s v="No compra papa precocida saborizada"/>
    <s v="Galerías, Tiendas de Barrio, Placitas Campesinas"/>
    <s v="Yuca, Plátano, Maíz"/>
  </r>
  <r>
    <d v="2022-02-24T09:42:41"/>
    <s v="Profesional"/>
    <x v="4"/>
    <x v="1"/>
    <x v="4"/>
    <x v="5"/>
    <s v="Abogada"/>
    <x v="0"/>
    <x v="1"/>
    <x v="38"/>
    <s v="Papa Fresca (sin lavar)"/>
    <n v="4"/>
    <n v="4"/>
    <n v="4"/>
    <n v="4"/>
    <n v="4"/>
    <n v="4"/>
    <s v="No compramos de este tipo de papa"/>
    <s v="No compramos de este tipo de papa"/>
    <s v="No compramos de este tipo de papa"/>
    <s v="No compramos de este tipo de papa"/>
    <s v="Entre $1.400 - $1.600"/>
    <s v="Entre $1.400 - $1.600"/>
    <s v="No compramos de este tipo de papa"/>
    <x v="1"/>
    <s v="Redes sociales, Tiendas especializadas"/>
    <s v="Papa Fresca lavada"/>
    <s v="No compra papa congelada"/>
    <s v="Entre $1.400 - $1.600"/>
    <s v="No compra papa frita"/>
    <s v="Más de $ 1600"/>
    <s v="No compra papa precocida"/>
    <s v="No compra papa precocida saborizada"/>
    <s v="Galerías"/>
    <s v="Yuca, Plátano, Ulluco, Maíz, Habas"/>
  </r>
  <r>
    <d v="2022-02-24T09:42:46"/>
    <s v="Profesional"/>
    <x v="0"/>
    <x v="1"/>
    <x v="1"/>
    <x v="1"/>
    <s v="Docente"/>
    <x v="0"/>
    <x v="1"/>
    <x v="19"/>
    <s v="Papa Fresca (sin lavar)"/>
    <n v="3"/>
    <n v="5"/>
    <n v="3"/>
    <n v="4"/>
    <n v="4"/>
    <n v="4"/>
    <s v="Más de $3.400"/>
    <s v="Entre $3.000 - $3.200"/>
    <s v="Entre $3.000 - $3.200"/>
    <s v="Entre $3.000 - $3.200"/>
    <s v="Entre $3.000 - $3.200"/>
    <s v="Entre $3.000 - $3.200"/>
    <s v="Entre $3.000 - $3.200"/>
    <x v="5"/>
    <s v="Redes sociales, Medios de comunicación (tv, radio)"/>
    <s v="Papa Fresca (sin lavar), Papa Fresca lavada"/>
    <s v="No compra papa congelada"/>
    <s v="Entre $3.000 - $3.200"/>
    <s v="No compra papa frita"/>
    <s v="$ 100"/>
    <s v="No compra papa precocida"/>
    <s v="No compra papa precocida saborizada"/>
    <s v="Galerías, Tiendas de Barrio"/>
    <s v="Ulluco"/>
  </r>
  <r>
    <d v="2022-02-24T09:42:47"/>
    <s v="Profesional"/>
    <x v="0"/>
    <x v="0"/>
    <x v="2"/>
    <x v="3"/>
    <s v="Politólogo"/>
    <x v="0"/>
    <x v="4"/>
    <x v="37"/>
    <s v="Papa Fresca (sin lavar)"/>
    <n v="5"/>
    <n v="1"/>
    <n v="5"/>
    <n v="5"/>
    <n v="5"/>
    <n v="5"/>
    <s v="Entre $1.800 - $2.000"/>
    <s v="No compramos de este tipo de papa"/>
    <s v="No compramos de este tipo de papa"/>
    <s v="Entre $1.800 - $2.000"/>
    <s v="Entre $1.800 - $2.000"/>
    <s v="No compramos de este tipo de papa"/>
    <s v="No compramos de este tipo de papa"/>
    <x v="9"/>
    <s v="Redes sociales, Mercados campesinos e indígena"/>
    <s v="Papa Fresca (sin lavar)"/>
    <s v="No compra papa congelada"/>
    <s v="Entre $1.400 - $1.600"/>
    <s v="No compra papa frita"/>
    <s v="No compra papa lavada"/>
    <s v="No compra papa precocida"/>
    <s v="No compra papa precocida saborizada"/>
    <s v="Galerías"/>
    <s v="Yuca, Plátano"/>
  </r>
  <r>
    <d v="2022-02-24T09:42:54"/>
    <s v="Profesional"/>
    <x v="1"/>
    <x v="0"/>
    <x v="4"/>
    <x v="5"/>
    <s v="Ingeniero de Sistemas Informaticos"/>
    <x v="0"/>
    <x v="1"/>
    <x v="25"/>
    <s v="Papa Fresca (sin lavar)"/>
    <n v="3"/>
    <n v="4"/>
    <n v="4"/>
    <n v="3"/>
    <n v="3"/>
    <n v="2"/>
    <s v="Entre $1.400 - $1.600"/>
    <s v="Entre $1.400 - $1.600"/>
    <s v="Entre $1.400 - $1.600"/>
    <s v="Entre $1.400 - $1.600"/>
    <s v="Entre $1.400 - $1.600"/>
    <s v="Entre $1.400 - $1.600"/>
    <s v="Entre $1.400 - $1.600"/>
    <x v="6"/>
    <s v="Promoción en puntos de venta"/>
    <s v="Papa Fresca (sin lavar)"/>
    <s v="No compra papa congelada"/>
    <s v="Entre $1.400 - $1.600"/>
    <s v="No compra papa frita"/>
    <s v="$ 400"/>
    <s v="No compra papa precocida"/>
    <s v="No compra papa precocida saborizada"/>
    <s v="Galerías, Directamente al Productor"/>
    <s v="Yuca, Plátano, Ulluco, Maíz"/>
  </r>
  <r>
    <d v="2022-02-24T09:43:03"/>
    <s v="Profesional"/>
    <x v="0"/>
    <x v="0"/>
    <x v="2"/>
    <x v="2"/>
    <s v="Estudiante"/>
    <x v="0"/>
    <x v="1"/>
    <x v="4"/>
    <s v="Papa Fresca (sin lavar)"/>
    <n v="1"/>
    <n v="5"/>
    <n v="3"/>
    <n v="4"/>
    <n v="5"/>
    <n v="1"/>
    <s v="No compramos de este tipo de papa"/>
    <s v="Entre $3.000 - $3.200"/>
    <s v="No compramos de este tipo de papa"/>
    <s v="Entre $3.000 - $3.200"/>
    <s v="No compramos de este tipo de papa"/>
    <s v="No compramos de este tipo de papa"/>
    <s v="No compramos de este tipo de papa"/>
    <x v="3"/>
    <s v="Redes sociales, Tiendas especializadas"/>
    <s v="Papa Fresca (sin lavar), Papa Fresca lavada"/>
    <s v="No compra papa congelada"/>
    <s v="Entre $1.800 - $2.000"/>
    <s v="No compra papa frita"/>
    <s v="$200"/>
    <s v="No compra papa precocida"/>
    <s v="No compra papa precocida saborizada"/>
    <s v="Galerías, Placitas Campesinas"/>
    <s v="Plátano, Maíz"/>
  </r>
  <r>
    <d v="2022-02-24T09:43:19"/>
    <s v="Secundaria"/>
    <x v="0"/>
    <x v="1"/>
    <x v="2"/>
    <x v="0"/>
    <s v="Estudiante en Curso Universitario"/>
    <x v="0"/>
    <x v="1"/>
    <x v="9"/>
    <s v="Papa Fresca (sin lavar)"/>
    <n v="2"/>
    <n v="3"/>
    <n v="2"/>
    <n v="2"/>
    <n v="3"/>
    <n v="2"/>
    <s v="Entre $1.800 - $2.000"/>
    <s v="Entre $1.800 - $2.000"/>
    <s v="Entre $1.800 - $2.000"/>
    <s v="Entre $1.400 - $1.600"/>
    <s v="Entre $1.400 - $1.600"/>
    <s v="Entre $1.800 - $2.000"/>
    <s v="Entre $1.400 - $1.600"/>
    <x v="17"/>
    <s v="Redes sociales, Medios de comunicación (tv, radio)"/>
    <s v="Papa Fresca (sin lavar)"/>
    <s v="No compra papa congelada"/>
    <s v="Entre $1.000 - $1200"/>
    <s v="No compra papa frita"/>
    <s v="No compra papa lavada"/>
    <s v="No compra papa precocida"/>
    <s v="No compra papa precocida saborizada"/>
    <s v="Galerías"/>
    <s v="Yuca, Plátano"/>
  </r>
  <r>
    <d v="2022-02-24T09:43:41"/>
    <s v="Maestría"/>
    <x v="2"/>
    <x v="0"/>
    <x v="2"/>
    <x v="5"/>
    <s v="Profesor "/>
    <x v="1"/>
    <x v="1"/>
    <x v="39"/>
    <s v="Papa Fresca (sin lavar), Papa Fresca Lavada"/>
    <n v="5"/>
    <n v="2"/>
    <n v="4"/>
    <n v="5"/>
    <n v="5"/>
    <n v="2"/>
    <s v="Entre $1.400 - $1.600"/>
    <s v="Entre $1.400 - $1.600"/>
    <s v="Entre $1.400 - $1.600"/>
    <s v="Entre $1.800 - $2.000"/>
    <s v="Entre $1.800 - $2.000"/>
    <s v="No compramos de este tipo de papa"/>
    <s v="No compramos de este tipo de papa"/>
    <x v="11"/>
    <s v="Redes sociales, Medios de comunicación (tv, radio), Promoción en puntos de venta, Tiendas especializadas"/>
    <s v="Papa Fresca (sin lavar), Papa Fresca lavada"/>
    <s v="No compra papa congelada"/>
    <s v="Entre $1.800 - $2.000"/>
    <s v="No compra papa frita"/>
    <s v="$ 400"/>
    <s v="No compra papa precocida"/>
    <s v="No compra papa precocida saborizada"/>
    <s v="Galerías, Placitas Campesinas, Supermercados"/>
    <s v="Yuca, Plátano, Ulluco, Habas"/>
  </r>
  <r>
    <d v="2022-02-24T09:44:13"/>
    <s v="Técnico o tecnólogo"/>
    <x v="0"/>
    <x v="2"/>
    <x v="4"/>
    <x v="3"/>
    <s v="Carpintero, dueño de local de motos "/>
    <x v="0"/>
    <x v="2"/>
    <x v="15"/>
    <s v="Papa Fresca (sin lavar), Papa Fresca Lavada, Papa Frita, Papa Congelada, Papa Precocida"/>
    <n v="5"/>
    <n v="1"/>
    <n v="5"/>
    <n v="5"/>
    <n v="5"/>
    <n v="5"/>
    <s v="Por ahora no compramos papa"/>
    <s v="No compramos de este tipo de papa"/>
    <s v="Entre $1.000 - $1.200"/>
    <s v="Entre $1.000 - $1.200"/>
    <s v="No compramos de este tipo de papa"/>
    <s v="Entre $1.000 - $1.200"/>
    <s v="No compramos de este tipo de papa"/>
    <x v="2"/>
    <s v="Tiendas especializadas"/>
    <s v="Papa Congelada, Papa Fresca (sin lavar), Papa Frita, Papa Fresca lavada, Papa Precocida"/>
    <s v="Ninguno de esos precios"/>
    <s v="Entre $1.000 - $1200"/>
    <s v="Ninguno de esos precios"/>
    <s v="$200"/>
    <s v="$ 3.500"/>
    <s v="No compra papa precocida saborizada"/>
    <s v="Galerías, Tiendas de Barrio, Placitas Campesinas"/>
    <s v="Yuca, Plátano, Ulluco, Maíz, Habas"/>
  </r>
  <r>
    <d v="2022-02-24T09:45:30"/>
    <s v="Técnico o tecnólogo"/>
    <x v="4"/>
    <x v="1"/>
    <x v="4"/>
    <x v="6"/>
    <s v="Técnico Administrativo"/>
    <x v="0"/>
    <x v="4"/>
    <x v="1"/>
    <s v="Papa Fresca (sin lavar), Papa Fresca Lavada"/>
    <n v="5"/>
    <n v="5"/>
    <n v="5"/>
    <n v="5"/>
    <n v="5"/>
    <n v="1"/>
    <s v="Entre $1.400 - $1.600"/>
    <s v="No compramos de este tipo de papa"/>
    <s v="No compramos de este tipo de papa"/>
    <s v="Entre $1.000 - $1.200"/>
    <s v="No compramos de este tipo de papa"/>
    <s v="No compramos de este tipo de papa"/>
    <s v="No compramos de este tipo de papa"/>
    <x v="22"/>
    <s v="Medios de comunicación (tv, radio)"/>
    <s v="Papa Fresca (sin lavar)"/>
    <s v="No compra papa congelada"/>
    <s v="Entre $1.400 - $1.600"/>
    <s v="No compra papa frita"/>
    <s v="No compra papa lavada"/>
    <s v="No compra papa precocida"/>
    <s v="No compra papa precocida saborizada"/>
    <s v="Galerías"/>
    <s v="Yuca, Plátano, Ulluco, Maíz"/>
  </r>
  <r>
    <d v="2022-02-24T09:45:32"/>
    <s v="Maestría"/>
    <x v="1"/>
    <x v="0"/>
    <x v="0"/>
    <x v="3"/>
    <s v="Docente"/>
    <x v="0"/>
    <x v="1"/>
    <x v="40"/>
    <s v="Papa Fresca (sin lavar)"/>
    <n v="5"/>
    <n v="3"/>
    <n v="5"/>
    <n v="4"/>
    <n v="4"/>
    <n v="3"/>
    <s v="Entre $1.800 - $2.000"/>
    <s v="Entre $1.800 - $2.000"/>
    <s v="Entre $1.800 - $2.000"/>
    <s v="Entre $1.800 - $2.000"/>
    <s v="Entre $2.200 - $2.400"/>
    <s v="Entre $1.800 - $2.000"/>
    <s v="Entre $1.800 - $2.000"/>
    <x v="7"/>
    <s v="Redes sociales"/>
    <s v="Papa Fresca (sin lavar), Papa Fresca lavada"/>
    <s v="$ 4.500"/>
    <s v="Entre $1.800 - $2.000"/>
    <s v="$ 6.900"/>
    <s v="$ 800"/>
    <s v="$ 4.100"/>
    <s v="No compra papa precocida saborizada"/>
    <s v="Galerías, Tiendas de Barrio, Placitas Campesinas"/>
    <s v="Yuca, Plátano, Ulluco"/>
  </r>
  <r>
    <d v="2022-02-24T09:45:35"/>
    <s v="Maestría"/>
    <x v="1"/>
    <x v="0"/>
    <x v="4"/>
    <x v="2"/>
    <s v="Profesor universitario"/>
    <x v="1"/>
    <x v="1"/>
    <x v="9"/>
    <s v="Papa Fresca (sin lavar), Papa Congelada"/>
    <n v="2"/>
    <n v="3"/>
    <n v="3"/>
    <n v="2"/>
    <n v="3"/>
    <n v="1"/>
    <s v="Entre $1.400 - $1.600"/>
    <s v="No compramos de este tipo de papa"/>
    <s v="No compramos de este tipo de papa"/>
    <s v="Entre $1.800 - $2.000"/>
    <s v="Entre $1.800 - $2.000"/>
    <s v="Entre $1.400 - $1.600"/>
    <s v="No compramos de este tipo de papa"/>
    <x v="3"/>
    <s v="Promoción en puntos de venta, Tiendas especializadas"/>
    <s v="Papa Congelada, Papa Fresca (sin lavar), Papa Fresca lavada"/>
    <s v="$ 4.500"/>
    <s v="Entre $1.400 - $1.600"/>
    <s v="No compra papa frita"/>
    <s v="$200"/>
    <s v="$ 3.500"/>
    <s v="No compra papa precocida saborizada"/>
    <s v="Galerías, Placitas Campesinas"/>
    <s v="Yuca, Plátano, Maíz"/>
  </r>
  <r>
    <d v="2022-02-24T09:45:47"/>
    <s v="Profesional"/>
    <x v="0"/>
    <x v="1"/>
    <x v="2"/>
    <x v="0"/>
    <s v="Estudiante de derecho "/>
    <x v="1"/>
    <x v="1"/>
    <x v="14"/>
    <s v="Papa Fresca (sin lavar), Papa Congelada, Papa Precocida"/>
    <n v="5"/>
    <n v="1"/>
    <n v="4"/>
    <n v="4"/>
    <n v="3"/>
    <n v="4"/>
    <s v="Entre $1.800 - $2.000"/>
    <s v="Entre $1.000 - $1.200"/>
    <s v="No compramos de este tipo de papa"/>
    <s v="Entre $1.400 - $1.600"/>
    <s v="No compramos de este tipo de papa"/>
    <s v="Entre $1.000 - $1.200"/>
    <s v="No compramos de este tipo de papa"/>
    <x v="11"/>
    <s v="Promoción en puntos de venta, Tiendas especializadas"/>
    <s v="Papa Congelada, Papa Fresca (sin lavar)"/>
    <s v="$ 4.500"/>
    <s v="La compraba 10lb x 2000"/>
    <s v="No compra papa frita"/>
    <s v="$ 400"/>
    <s v="No compra papa precocida"/>
    <s v="No compra papa precocida saborizada"/>
    <s v="Galerías, Tiendas de Barrio, Placitas Campesinas, Supermercados"/>
    <s v="Plátano"/>
  </r>
  <r>
    <d v="2022-02-24T09:45:57"/>
    <s v="Secundaria"/>
    <x v="0"/>
    <x v="1"/>
    <x v="1"/>
    <x v="0"/>
    <s v="Estudiante"/>
    <x v="1"/>
    <x v="0"/>
    <x v="16"/>
    <s v="Papa Fresca (sin lavar)"/>
    <n v="3"/>
    <n v="5"/>
    <n v="5"/>
    <n v="1"/>
    <n v="5"/>
    <n v="1"/>
    <s v="Entre $3.000 - $3.200"/>
    <s v="Entre $3.000 - $3.200"/>
    <s v="Entre $3.000 - $3.200"/>
    <s v="No compramos de este tipo de papa"/>
    <s v="No compramos de este tipo de papa"/>
    <s v="No compramos de este tipo de papa"/>
    <s v="No compramos de este tipo de papa"/>
    <x v="17"/>
    <s v="Promoción en puntos de venta"/>
    <s v="Papa Fresca (sin lavar)"/>
    <s v="No compra papa congelada"/>
    <s v="Entre $1.800 - $2.000"/>
    <s v="No compra papa frita"/>
    <s v="No compra papa lavada"/>
    <s v="No compra papa precocida"/>
    <s v="No compra papa precocida saborizada"/>
    <s v="Galerías, Tiendas de Barrio"/>
    <s v="Plátano"/>
  </r>
  <r>
    <d v="2022-02-24T09:46:04"/>
    <s v="Profesional"/>
    <x v="0"/>
    <x v="0"/>
    <x v="4"/>
    <x v="2"/>
    <s v="Abogado"/>
    <x v="0"/>
    <x v="1"/>
    <x v="1"/>
    <s v="Papa Fresca (sin lavar), Papa Congelada"/>
    <n v="1"/>
    <n v="4"/>
    <n v="2"/>
    <n v="3"/>
    <n v="5"/>
    <n v="1"/>
    <s v="Entre $3.000 - $3.200"/>
    <s v="Entre $2.600 - $2.800"/>
    <s v="No compramos de este tipo de papa"/>
    <s v="Entre $3.000 - $3.200"/>
    <s v="No compramos de este tipo de papa"/>
    <s v="No compramos de este tipo de papa"/>
    <s v="No compramos de este tipo de papa"/>
    <x v="9"/>
    <s v="Redes sociales, Promoción en puntos de venta"/>
    <s v="Papa Fresca (sin lavar)"/>
    <s v="$ 5.000"/>
    <s v="Entre $2.600 - $2.800"/>
    <s v="$ 6.900"/>
    <s v="Más de $ 1600"/>
    <s v="$ 3.900"/>
    <s v="$ 6.000"/>
    <s v="Galerías, Placitas Campesinas"/>
    <s v="Plátano, Ulluco"/>
  </r>
  <r>
    <d v="2022-02-24T09:46:18"/>
    <s v="Profesional"/>
    <x v="4"/>
    <x v="1"/>
    <x v="4"/>
    <x v="5"/>
    <s v="psicología "/>
    <x v="1"/>
    <x v="1"/>
    <x v="1"/>
    <s v="Papa Fresca (sin lavar)"/>
    <n v="5"/>
    <n v="4"/>
    <n v="5"/>
    <n v="5"/>
    <n v="5"/>
    <n v="2"/>
    <s v="Entre $1.400 - $1.600"/>
    <s v="No compramos de este tipo de papa"/>
    <s v="No compramos de este tipo de papa"/>
    <s v="Entre $1.400 - $1.600"/>
    <s v="No compramos de este tipo de papa"/>
    <s v="Entre $1.400 - $1.600"/>
    <s v="Entre $1.000 - $1.200"/>
    <x v="23"/>
    <s v="Promoción en puntos de venta"/>
    <s v="Papa Fresca (sin lavar)"/>
    <s v="$ 5.000"/>
    <s v="Entre $1.000 - $1200"/>
    <s v="No compra papa frita"/>
    <s v="No compra papa lavada"/>
    <s v="No compra papa precocida"/>
    <s v="No compra papa precocida saborizada"/>
    <s v="Supermercados"/>
    <s v="Yuca, Plátano, Ulluco"/>
  </r>
  <r>
    <d v="2022-02-24T09:46:23"/>
    <s v="Maestría"/>
    <x v="4"/>
    <x v="0"/>
    <x v="5"/>
    <x v="3"/>
    <s v="Docente Universitario "/>
    <x v="1"/>
    <x v="1"/>
    <x v="17"/>
    <s v="Papa Fresca Lavada, Papa Congelada"/>
    <n v="5"/>
    <n v="3"/>
    <n v="5"/>
    <n v="1"/>
    <n v="5"/>
    <n v="3"/>
    <s v="No compramos de este tipo de papa"/>
    <s v="Entre $1.800 - $2.000"/>
    <s v="Más de $3.400"/>
    <s v="Más de $3.400"/>
    <s v="No compramos de este tipo de papa"/>
    <s v="No compramos de este tipo de papa"/>
    <s v="No compramos de este tipo de papa"/>
    <x v="6"/>
    <s v="Redes sociales, Promoción en puntos de venta"/>
    <s v="Papa Fresca (sin lavar)"/>
    <s v="$ 5.500"/>
    <s v="Más de $3.400"/>
    <s v="No compra papa frita"/>
    <s v="Más de $ 1600"/>
    <s v="No compra papa precocida"/>
    <s v="No compra papa precocida saborizada"/>
    <s v="Supermercados"/>
    <s v="Yuca, Plátano"/>
  </r>
  <r>
    <d v="2022-02-24T09:46:27"/>
    <s v="Secundaria"/>
    <x v="0"/>
    <x v="0"/>
    <x v="2"/>
    <x v="3"/>
    <s v="estudiante"/>
    <x v="0"/>
    <x v="1"/>
    <x v="41"/>
    <s v="Papa Fresca (sin lavar)"/>
    <n v="5"/>
    <n v="5"/>
    <n v="5"/>
    <n v="5"/>
    <n v="5"/>
    <n v="1"/>
    <s v="Entre $1.800 - $2.000"/>
    <s v="Entre $1.400 - $1.600"/>
    <s v="No compramos de este tipo de papa"/>
    <s v="Entre $1.400 - $1.600"/>
    <s v="Entre $1.400 - $1.600"/>
    <s v="Entre $1.400 - $1.600"/>
    <s v="Entre $1.400 - $1.600"/>
    <x v="4"/>
    <s v="Medios de comunicación (tv, radio), Promoción en puntos de venta"/>
    <s v="Papa Fresca (sin lavar)"/>
    <s v="No compra papa congelada"/>
    <s v="Entre $1.000 - $1200"/>
    <s v="No compra papa frita"/>
    <s v="No compra papa lavada"/>
    <s v="No compra papa precocida"/>
    <s v="No compra papa precocida saborizada"/>
    <s v="Galerías, Tiendas de Barrio, Placitas Campesinas, Supermercados"/>
    <s v="Yuca, Plátano, Maíz"/>
  </r>
  <r>
    <d v="2022-02-24T09:46:34"/>
    <s v="Profesional"/>
    <x v="2"/>
    <x v="0"/>
    <x v="2"/>
    <x v="3"/>
    <s v="Comerciante"/>
    <x v="0"/>
    <x v="1"/>
    <x v="11"/>
    <s v="Papa Fresca (sin lavar)"/>
    <n v="5"/>
    <n v="4"/>
    <n v="4"/>
    <n v="4"/>
    <n v="4"/>
    <n v="1"/>
    <s v="Entre $1.400 - $1.600"/>
    <s v="Entre $1.400 - $1.600"/>
    <s v="No compramos de este tipo de papa"/>
    <s v="No compramos de este tipo de papa"/>
    <s v="Entre $1.400 - $1.600"/>
    <s v="No compramos de este tipo de papa"/>
    <s v="No compramos de este tipo de papa"/>
    <x v="5"/>
    <s v="Redes sociales, Promoción en puntos de venta"/>
    <s v="Papa Fresca (sin lavar)"/>
    <s v="No compra papa congelada"/>
    <s v="Entre $1.400 - $1.600"/>
    <s v="No compra papa frita"/>
    <s v="$ 400"/>
    <s v="No compra papa precocida"/>
    <s v="No compra papa precocida saborizada"/>
    <s v="Galerías, Tiendas de Barrio"/>
    <s v="Yuca, Plátano"/>
  </r>
  <r>
    <d v="2022-02-24T09:46:42"/>
    <s v="Técnico o tecnólogo"/>
    <x v="0"/>
    <x v="0"/>
    <x v="1"/>
    <x v="2"/>
    <s v="Estudiante"/>
    <x v="0"/>
    <x v="2"/>
    <x v="19"/>
    <s v="Papa Fresca (sin lavar)"/>
    <n v="4"/>
    <n v="3"/>
    <n v="4"/>
    <n v="4"/>
    <n v="4"/>
    <n v="4"/>
    <s v="Entre $1.400 - $1.600"/>
    <s v="Entre $1.000 - $1.200"/>
    <s v="Entre $1.800 - $2.000"/>
    <s v="Entre $1.800 - $2.000"/>
    <s v="Entre $1.800 - $2.000"/>
    <s v="Entre $1.800 - $2.000"/>
    <s v="Entre $1.400 - $1.600"/>
    <x v="24"/>
    <s v="Medios de comunicación (tv, radio)"/>
    <s v="Papa Fresca (sin lavar)"/>
    <s v="No compra papa congelada"/>
    <s v="Entre $1.400 - $1.600"/>
    <s v="$ 6.500"/>
    <s v="$200"/>
    <s v="No compra papa precocida"/>
    <s v="No compra papa precocida saborizada"/>
    <s v="Galerías, Placitas Campesinas"/>
    <s v="Yuca, Plátano, Ulluco"/>
  </r>
  <r>
    <d v="2022-02-24T09:47:17"/>
    <s v="Secundaria"/>
    <x v="0"/>
    <x v="1"/>
    <x v="0"/>
    <x v="2"/>
    <s v="Estudiante "/>
    <x v="0"/>
    <x v="1"/>
    <x v="29"/>
    <s v="Papa Fresca (sin lavar), Papa Congelada"/>
    <n v="5"/>
    <n v="1"/>
    <n v="4"/>
    <n v="4"/>
    <n v="3"/>
    <n v="3"/>
    <s v="Entre $1.800 - $2.000"/>
    <s v="Entre $2.200 - $2.400"/>
    <s v="No compramos de este tipo de papa"/>
    <s v="Entre $1.800 - $2.000"/>
    <s v="Entre $2.200 - $2.400"/>
    <s v="Entre $2.200 - $2.400"/>
    <s v="No compramos de este tipo de papa"/>
    <x v="10"/>
    <s v="Promoción en puntos de venta, Tiendas especializadas"/>
    <s v="Papa Congelada, Papa Fresca (sin lavar), Papa Fresca lavada"/>
    <s v="$ 4.500"/>
    <s v="Entre $1.000 - $1200"/>
    <s v="$ 6.500"/>
    <s v="$200"/>
    <s v="No compra papa precocida"/>
    <s v="No compra papa precocida saborizada"/>
    <s v="Galerías, Tiendas de Barrio, Placitas Campesinas"/>
    <s v="Plátano"/>
  </r>
  <r>
    <d v="2022-02-24T09:47:24"/>
    <s v="Secundaria"/>
    <x v="0"/>
    <x v="1"/>
    <x v="1"/>
    <x v="5"/>
    <s v="Estudiante"/>
    <x v="0"/>
    <x v="1"/>
    <x v="19"/>
    <s v="Papa Fresca (sin lavar)"/>
    <n v="3"/>
    <n v="3"/>
    <n v="4"/>
    <n v="4"/>
    <n v="3"/>
    <n v="3"/>
    <s v="Entre $1.400 - $1.600"/>
    <s v="Entre $1.800 - $2.000"/>
    <s v="Entre $1.400 - $1.600"/>
    <s v="Entre $1.800 - $2.000"/>
    <s v="Entre $1.800 - $2.000"/>
    <s v="No compramos de este tipo de papa"/>
    <s v="Entre $1.800 - $2.000"/>
    <x v="3"/>
    <s v="Promoción en puntos de venta"/>
    <s v="Papa Fresca (sin lavar)"/>
    <s v="No compra papa congelada"/>
    <s v="Entre $1.000 - $1200"/>
    <s v="No compra papa frita"/>
    <s v="$ 1000"/>
    <s v="No compra papa precocida"/>
    <s v="No compra papa precocida saborizada"/>
    <s v="Galerías, Tiendas de Barrio, Placitas Campesinas, Supermercados"/>
    <s v="Plátano"/>
  </r>
  <r>
    <d v="2022-02-24T09:47:25"/>
    <s v="Profesional"/>
    <x v="1"/>
    <x v="1"/>
    <x v="2"/>
    <x v="5"/>
    <s v="Abogada"/>
    <x v="1"/>
    <x v="1"/>
    <x v="9"/>
    <s v="Papa Fresca (sin lavar)"/>
    <n v="4"/>
    <n v="4"/>
    <n v="4"/>
    <n v="4"/>
    <n v="4"/>
    <n v="1"/>
    <s v="Entre $1.800 - $2.000"/>
    <s v="Entre $1.800 - $2.000"/>
    <s v="No compramos de este tipo de papa"/>
    <s v="Entre $2.200 - $2.400"/>
    <s v="Entre $2.200 - $2.400"/>
    <s v="Entre $1.800 - $2.000"/>
    <s v="Entre $1.800 - $2.000"/>
    <x v="9"/>
    <s v="Redes sociales"/>
    <s v="Papa Fresca (sin lavar)"/>
    <s v="$ 4.500"/>
    <s v="Entre $1.000 - $1200"/>
    <s v="No compra papa frita"/>
    <s v="$200"/>
    <s v="No compra papa precocida"/>
    <s v="No compra papa precocida saborizada"/>
    <s v="Galerías, Tiendas de Barrio"/>
    <s v="Plátano, Maíz"/>
  </r>
  <r>
    <d v="2022-02-24T09:47:37"/>
    <s v="Secundaria"/>
    <x v="3"/>
    <x v="1"/>
    <x v="1"/>
    <x v="2"/>
    <s v="Estudiante "/>
    <x v="0"/>
    <x v="4"/>
    <x v="39"/>
    <s v="Papa Fresca (sin lavar), Papa Frita"/>
    <n v="5"/>
    <n v="5"/>
    <n v="4"/>
    <n v="3"/>
    <n v="5"/>
    <n v="4"/>
    <s v="Más de $3.400"/>
    <s v="Más de $3.400"/>
    <s v="Más de $3.400"/>
    <s v="Más de $3.400"/>
    <s v="Más de $ 3.400"/>
    <s v="Más de $ 3.400"/>
    <s v="Más de $ 3.400"/>
    <x v="17"/>
    <s v="Promoción en puntos de venta"/>
    <s v="Papa Fresca (sin lavar), Papa Fresca lavada"/>
    <s v="$ 4.500"/>
    <s v="Entre $1.400 - $1.600"/>
    <s v="No compra papa frita"/>
    <s v="$ 800"/>
    <s v="No compra papa precocida"/>
    <s v="No compra papa precocida saborizada"/>
    <s v="Galerías"/>
    <s v="Yuca, Plátano, Maíz"/>
  </r>
  <r>
    <d v="2022-02-24T09:47:49"/>
    <s v="Técnico o tecnólogo"/>
    <x v="0"/>
    <x v="1"/>
    <x v="0"/>
    <x v="3"/>
    <s v="Estudiante"/>
    <x v="1"/>
    <x v="1"/>
    <x v="26"/>
    <s v="Papa Fresca (sin lavar)"/>
    <n v="3"/>
    <n v="5"/>
    <n v="4"/>
    <n v="3"/>
    <n v="5"/>
    <n v="2"/>
    <s v="Entre $1.800 - $2.000"/>
    <s v="No compramos de este tipo de papa"/>
    <s v="No compramos de este tipo de papa"/>
    <s v="No compramos de este tipo de papa"/>
    <s v="No compramos de este tipo de papa"/>
    <s v="Entre $1.800 - $2.000"/>
    <s v="No compramos de este tipo de papa"/>
    <x v="1"/>
    <s v="Promoción en puntos de venta"/>
    <s v="Papa Fresca (sin lavar)"/>
    <s v="No compra papa congelada"/>
    <s v="Entre $1.000 - $1200"/>
    <s v="No compra papa frita"/>
    <s v="No compra papa lavada"/>
    <s v="No compra papa precocida"/>
    <s v="No compra papa precocida saborizada"/>
    <s v="Galerías"/>
    <s v="Yuca, Plátano"/>
  </r>
  <r>
    <d v="2022-02-24T09:47:59"/>
    <s v="Profesional"/>
    <x v="2"/>
    <x v="1"/>
    <x v="1"/>
    <x v="2"/>
    <s v="Ama de casa y egresada unicauca"/>
    <x v="0"/>
    <x v="3"/>
    <x v="7"/>
    <s v="Papa Fresca (sin lavar)"/>
    <n v="5"/>
    <n v="5"/>
    <n v="5"/>
    <n v="5"/>
    <n v="5"/>
    <n v="1"/>
    <s v="Entre $2.600 - $2.800"/>
    <s v="Entre $2.600 - $2.800"/>
    <s v="Entre $2.600 - $2.800"/>
    <s v="Más de $3.400"/>
    <s v="Entre $2.600 - $2.800"/>
    <s v="Entre $2.600 - $2.800"/>
    <s v="No compramos de este tipo de papa"/>
    <x v="25"/>
    <s v="Redes sociales, Promoción en puntos de venta"/>
    <s v="Papa Fresca (sin lavar)"/>
    <s v="No compra papa congelada"/>
    <s v="Entre $1.800 - $2.000"/>
    <s v="No compra papa frita"/>
    <s v="No compra papa lavada"/>
    <s v="No compra papa precocida"/>
    <s v="No compra papa precocida saborizada"/>
    <s v="Galerías, Tiendas de Barrio"/>
    <s v="Yuca, Plátano"/>
  </r>
  <r>
    <d v="2022-02-24T09:48:01"/>
    <s v="Profesional"/>
    <x v="0"/>
    <x v="3"/>
    <x v="0"/>
    <x v="2"/>
    <s v="Estudiante"/>
    <x v="0"/>
    <x v="2"/>
    <x v="9"/>
    <s v="Papa Fresca (sin lavar), Papa Fresca Lavada, Papa Frita, Papa Congelada, Papa Precocida"/>
    <n v="2"/>
    <n v="4"/>
    <n v="5"/>
    <n v="1"/>
    <n v="5"/>
    <n v="2"/>
    <s v="Entre $1.400 - $1.600"/>
    <s v="No compramos de este tipo de papa"/>
    <s v="No compramos de este tipo de papa"/>
    <s v="Entre $1.400 - $1.600"/>
    <s v="Entre $1.400 - $1.600"/>
    <s v="No compramos de este tipo de papa"/>
    <s v="No compramos de este tipo de papa"/>
    <x v="26"/>
    <s v="Redes sociales, Promoción en puntos de venta, Tiendas especializadas"/>
    <s v="Papa Congelada, Papa Fresca (sin lavar), Papa Precocida"/>
    <s v="$ 5.500"/>
    <s v="Entre $1.400 - $1.600"/>
    <s v="$ 7.300"/>
    <s v="$ 1000"/>
    <s v="$ 3.900"/>
    <s v="No compra papa precocida saborizada"/>
    <s v="Galerías, Tiendas de Barrio, Placitas Campesinas, Supermercados"/>
    <s v="Plátano"/>
  </r>
  <r>
    <d v="2022-02-24T09:48:29"/>
    <s v="Profesional"/>
    <x v="0"/>
    <x v="1"/>
    <x v="0"/>
    <x v="2"/>
    <s v="Médica "/>
    <x v="0"/>
    <x v="1"/>
    <x v="25"/>
    <s v="Papa Fresca (sin lavar)"/>
    <n v="3"/>
    <n v="4"/>
    <n v="3"/>
    <n v="3"/>
    <n v="4"/>
    <n v="3"/>
    <s v="Entre $2.200 - $2.400"/>
    <s v="Entre $1.800 - $2.000"/>
    <s v="Entre $1.800 - $2.000"/>
    <s v="Entre $1.800 - $2.000"/>
    <s v="Entre $1.800 - $2.000"/>
    <s v="Entre $1.800 - $2.000"/>
    <s v="Entre $2.200 - $2.400"/>
    <x v="6"/>
    <s v="Redes sociales, Medios de comunicación (tv, radio)"/>
    <s v="Papa Fresca (sin lavar)"/>
    <s v="No compra papa congelada"/>
    <s v="Entre $2.200 - $2.400"/>
    <s v="No compra papa frita"/>
    <s v="$ 1000"/>
    <s v="No compra papa precocida"/>
    <s v="No compra papa precocida saborizada"/>
    <s v="Supermercados"/>
    <s v="Plátano"/>
  </r>
  <r>
    <d v="2022-02-24T09:48:29"/>
    <s v="Maestría"/>
    <x v="4"/>
    <x v="1"/>
    <x v="4"/>
    <x v="4"/>
    <s v="PROFESORA"/>
    <x v="3"/>
    <x v="1"/>
    <x v="8"/>
    <s v="Papa Fresca (sin lavar), Papa Fresca Lavada, Papa Frita"/>
    <n v="3"/>
    <n v="3"/>
    <n v="4"/>
    <n v="4"/>
    <n v="5"/>
    <n v="5"/>
    <s v="no lo sé (consumo menos de dos libras al mes y no me he fijado)"/>
    <s v="no lo sé (consumo menos de dos libras al mes y no me he fijado)"/>
    <s v="es difícil conseguirla"/>
    <s v="no lo sé (consumo menos de dos libras al mes y no me he fijado)"/>
    <s v="no lo sé, es difícil conseguirla"/>
    <s v="no lo sé, es difícil conseguirla"/>
    <s v="no la conozco"/>
    <x v="27"/>
    <s v="Redes sociales, Promoción en puntos de venta"/>
    <s v="Papa Fresca (sin lavar), Papa Fresca lavada"/>
    <s v="No compra papa congelada"/>
    <s v="No lo sé, el precio justo para el productor"/>
    <s v="$ 6.900"/>
    <s v="$ 400"/>
    <s v="No compra papa precocida"/>
    <s v="No compra papa precocida saborizada"/>
    <s v="Placitas Campesinas"/>
    <s v="Yuca, Plátano"/>
  </r>
  <r>
    <d v="2022-02-24T09:48:42"/>
    <s v="Profesional"/>
    <x v="4"/>
    <x v="0"/>
    <x v="2"/>
    <x v="0"/>
    <s v="Administrador de empresas. Esp en Mercadeo"/>
    <x v="0"/>
    <x v="1"/>
    <x v="10"/>
    <s v="Papa Fresca (sin lavar)"/>
    <n v="4"/>
    <n v="4"/>
    <n v="4"/>
    <n v="5"/>
    <n v="5"/>
    <n v="3"/>
    <s v="Entre $1.800 - $2.000"/>
    <s v="No compramos de este tipo de papa"/>
    <s v="No compramos de este tipo de papa"/>
    <s v="Entre $1.800 - $2.000"/>
    <s v="No compramos de este tipo de papa"/>
    <s v="Entre $1.800 - $2.000"/>
    <s v="No compramos de este tipo de papa"/>
    <x v="22"/>
    <s v="Redes sociales, Medios de comunicación (tv, radio), Promoción en puntos de venta"/>
    <s v="Papa Fresca (sin lavar), Papa Fresca lavada"/>
    <s v="No compra papa congelada"/>
    <s v="Entre $1.000 - $1200"/>
    <s v="No compra papa frita"/>
    <s v="$200"/>
    <s v="No compra papa precocida"/>
    <s v="No compra papa precocida saborizada"/>
    <s v="Galerías, Supermercados"/>
    <s v="Plátano"/>
  </r>
  <r>
    <d v="2022-02-24T09:49:24"/>
    <s v="Técnico o tecnólogo"/>
    <x v="0"/>
    <x v="1"/>
    <x v="1"/>
    <x v="3"/>
    <s v="Estudiante"/>
    <x v="0"/>
    <x v="4"/>
    <x v="32"/>
    <s v="Papa Fresca (sin lavar)"/>
    <n v="5"/>
    <n v="4"/>
    <n v="4"/>
    <n v="5"/>
    <n v="5"/>
    <n v="5"/>
    <s v="Entre $1.800 - $2.000"/>
    <s v="No compramos de este tipo de papa"/>
    <s v="No compramos de este tipo de papa"/>
    <s v="Entre $1.000 - $1.200"/>
    <s v="Entre $1.000 - $1.200"/>
    <s v="Entre $1.400 - $1.600"/>
    <s v="Entre $1.000 - $1.200"/>
    <x v="9"/>
    <s v="Redes sociales, Medios de comunicación (tv, radio)"/>
    <s v="Papa Fresca (sin lavar)"/>
    <s v="No compra papa congelada"/>
    <s v="Entre $1.400 - $1.600"/>
    <s v="No compra papa frita"/>
    <s v="No compra papa lavada"/>
    <s v="No compra papa precocida"/>
    <s v="No compra papa precocida saborizada"/>
    <s v="Galerías"/>
    <s v="Yuca, Plátano, Ulluco, Maíz"/>
  </r>
  <r>
    <d v="2022-02-24T09:49:45"/>
    <s v="Profesional"/>
    <x v="0"/>
    <x v="1"/>
    <x v="1"/>
    <x v="2"/>
    <s v="Estudiante"/>
    <x v="0"/>
    <x v="1"/>
    <x v="11"/>
    <s v="Papa Fresca (sin lavar), Papa Fresca Lavada"/>
    <n v="3"/>
    <n v="5"/>
    <n v="4"/>
    <n v="3"/>
    <n v="4"/>
    <n v="3"/>
    <s v="Entre $2.200 - $2.400"/>
    <s v="Entre $1.800 - $2.000"/>
    <s v="No compramos de este tipo de papa"/>
    <s v="No compramos de este tipo de papa"/>
    <s v="Entre $1.800 - $2.000"/>
    <s v="No compramos de este tipo de papa"/>
    <s v="No compramos de este tipo de papa"/>
    <x v="1"/>
    <s v="Redes sociales, Medios de comunicación (tv, radio), Promoción en puntos de venta"/>
    <s v="Papa Fresca lavada"/>
    <s v="No compra papa congelada"/>
    <s v="Entre $1.000 - $1200"/>
    <s v="No compra papa frita"/>
    <s v="$ 1000"/>
    <s v="No compra papa precocida"/>
    <s v="No compra papa precocida saborizada"/>
    <s v="Galerías, Tiendas de Barrio"/>
    <s v="Plátano"/>
  </r>
  <r>
    <d v="2022-02-24T09:49:49"/>
    <s v="Profesional"/>
    <x v="0"/>
    <x v="0"/>
    <x v="1"/>
    <x v="3"/>
    <s v="Estudiante "/>
    <x v="1"/>
    <x v="1"/>
    <x v="1"/>
    <s v="Papa Fresca (sin lavar)"/>
    <n v="5"/>
    <n v="5"/>
    <n v="5"/>
    <n v="5"/>
    <n v="5"/>
    <n v="1"/>
    <s v="Entre $1.800 - $2.000"/>
    <s v="Entre $2.600 - $2.800"/>
    <s v="No compramos de este tipo de papa"/>
    <s v="No compramos de este tipo de papa"/>
    <s v="No compramos de este tipo de papa"/>
    <s v="No compramos de este tipo de papa"/>
    <s v="No compramos de este tipo de papa"/>
    <x v="6"/>
    <s v="Redes sociales, Medios de comunicación (tv, radio), Promoción en puntos de venta"/>
    <s v="Papa Fresca (sin lavar)"/>
    <s v="No compra papa congelada"/>
    <s v="Entre $1.000 - $1200"/>
    <s v="No compra papa frita"/>
    <s v="No compra papa lavada"/>
    <s v="No compra papa precocida"/>
    <s v="No compra papa precocida saborizada"/>
    <s v="Placitas Campesinas"/>
    <s v="Yuca, Plátano"/>
  </r>
  <r>
    <d v="2022-02-24T09:49:52"/>
    <s v="Secundaria"/>
    <x v="0"/>
    <x v="1"/>
    <x v="2"/>
    <x v="2"/>
    <s v="Estudiante"/>
    <x v="0"/>
    <x v="2"/>
    <x v="19"/>
    <s v="Papa Fresca (sin lavar)"/>
    <n v="4"/>
    <n v="5"/>
    <n v="4"/>
    <n v="4"/>
    <n v="5"/>
    <n v="3"/>
    <s v="Entre $1.400 - $1.600"/>
    <s v="No compramos de este tipo de papa"/>
    <s v="No compramos de este tipo de papa"/>
    <s v="No compramos de este tipo de papa"/>
    <s v="No compramos de este tipo de papa"/>
    <s v="No compramos de este tipo de papa"/>
    <s v="No compramos de este tipo de papa"/>
    <x v="14"/>
    <s v="Redes sociales, Medios de comunicación (tv, radio), Promoción en puntos de venta"/>
    <s v="Papa Fresca lavada"/>
    <s v="No compra papa congelada"/>
    <s v="Entre $1.000 - $1200"/>
    <s v="No compra papa frita"/>
    <s v="$ 1000"/>
    <s v="No compra papa precocida"/>
    <s v="No compra papa precocida saborizada"/>
    <s v="Galerías, Tiendas de Barrio"/>
    <s v="Yuca, Plátano, Maíz"/>
  </r>
  <r>
    <d v="2022-02-24T09:49:59"/>
    <s v="Profesional"/>
    <x v="0"/>
    <x v="0"/>
    <x v="1"/>
    <x v="3"/>
    <s v="Estudiante"/>
    <x v="0"/>
    <x v="4"/>
    <x v="42"/>
    <s v="Papa Fresca (sin lavar), Papa Fresca Lavada"/>
    <n v="3"/>
    <n v="5"/>
    <n v="5"/>
    <n v="1"/>
    <n v="5"/>
    <n v="5"/>
    <s v="Entre $3.000 - $3.200"/>
    <s v="Entre $2.200 - $2.400"/>
    <s v="Entre $1.800 - $2.000"/>
    <s v="Entre $1.800 - $2.000"/>
    <s v="Entre $1.800 - $2.000"/>
    <s v="Entre $2.200 - $2.400"/>
    <s v="No compramos de este tipo de papa"/>
    <x v="10"/>
    <s v="Medios de comunicación (tv, radio), Promoción en puntos de venta, Tiendas especializadas"/>
    <s v="Papa Fresca (sin lavar), Papa Frita, Papa Fresca lavada"/>
    <s v="No compra papa congelada"/>
    <s v="Entre $2.200 - $2.400"/>
    <s v="No compra papa frita"/>
    <s v="No compra papa lavada"/>
    <s v="No compra papa precocida"/>
    <s v="No compra papa precocida saborizada"/>
    <s v="Galerías, Tiendas de Barrio, Placitas Campesinas, Supermercados, Directamente al Productor"/>
    <s v="Yuca, Plátano, Ulluco, Maíz, Habas"/>
  </r>
  <r>
    <d v="2022-02-24T09:50:17"/>
    <s v="Secundaria"/>
    <x v="0"/>
    <x v="0"/>
    <x v="1"/>
    <x v="2"/>
    <s v="Estudiante"/>
    <x v="3"/>
    <x v="2"/>
    <x v="5"/>
    <s v="Papa Fresca (sin lavar)"/>
    <n v="3"/>
    <n v="4"/>
    <n v="4"/>
    <n v="4"/>
    <n v="5"/>
    <n v="2"/>
    <s v="Entre $2.200 - $2.400"/>
    <s v="Entre $2.200 - $2.400"/>
    <s v="Entre $3.000 - $3.200"/>
    <s v="No compramos de este tipo de papa"/>
    <s v="No compramos de este tipo de papa"/>
    <s v="No compramos de este tipo de papa"/>
    <s v="No compramos de este tipo de papa"/>
    <x v="5"/>
    <s v="Promoción en puntos de venta, Tiendas especializadas"/>
    <s v="Papa Fresca (sin lavar)"/>
    <s v="No compra papa congelada"/>
    <s v="Entre $2.200 - $2.400"/>
    <s v="No compra papa frita"/>
    <s v="$ 1000"/>
    <s v="No compra papa precocida"/>
    <s v="No compra papa precocida saborizada"/>
    <s v="Galerías, Placitas Campesinas"/>
    <s v="Yuca, Ulluco"/>
  </r>
  <r>
    <d v="2022-02-24T09:50:21"/>
    <s v="Profesional"/>
    <x v="2"/>
    <x v="1"/>
    <x v="0"/>
    <x v="4"/>
    <s v="Contadora Pública y Abogada. "/>
    <x v="0"/>
    <x v="1"/>
    <x v="38"/>
    <s v="Papa Fresca (sin lavar), Papa Fresca Lavada"/>
    <n v="4"/>
    <n v="3"/>
    <n v="5"/>
    <n v="3"/>
    <n v="4"/>
    <n v="4"/>
    <s v="No compramos de este tipo de papa"/>
    <s v="No compramos de este tipo de papa"/>
    <s v="No compramos de este tipo de papa"/>
    <s v="No compramos de este tipo de papa"/>
    <s v="Entre $1.400 - $1.600"/>
    <s v="Entre $1.800 - $2.000"/>
    <s v="No compramos de este tipo de papa"/>
    <x v="5"/>
    <s v="Redes sociales, Medios de comunicación (tv, radio), Promoción en puntos de venta"/>
    <s v="Papa Fresca (sin lavar), Papa Fresca lavada"/>
    <s v="No compra papa congelada"/>
    <s v="Entre $1.800 - $2.000"/>
    <s v="No compra papa frita"/>
    <s v="Más de $ 1600"/>
    <s v="No compra papa precocida"/>
    <s v="No compra papa precocida saborizada"/>
    <s v="Galerías, Tiendas de Barrio, Placitas Campesinas"/>
    <s v="Yuca, Plátano, Ulluco, Maíz"/>
  </r>
  <r>
    <d v="2022-02-24T09:50:58"/>
    <s v="Maestría"/>
    <x v="2"/>
    <x v="0"/>
    <x v="4"/>
    <x v="5"/>
    <s v="Ingeniero"/>
    <x v="2"/>
    <x v="1"/>
    <x v="10"/>
    <s v="Papa Fresca Lavada, Papa Precocida, Papa Cortada en trozos"/>
    <n v="5"/>
    <n v="2"/>
    <n v="5"/>
    <n v="2"/>
    <n v="4"/>
    <n v="1"/>
    <s v="Ni la menor idea"/>
    <s v="Ni la menor idea"/>
    <s v="Ni la menor idea"/>
    <s v="Ni la menor idea"/>
    <s v="Ni la menor idea"/>
    <s v="Ni la menor idea"/>
    <s v="Ni la menor idea"/>
    <x v="8"/>
    <s v="Redes sociales"/>
    <s v="Papa Congelada, Papa Fresca (sin lavar), Papa Precocida"/>
    <s v="No lo se"/>
    <s v="No lo se"/>
    <s v="No lo se"/>
    <s v="No lo se"/>
    <s v="No lo se"/>
    <s v="No lo se"/>
    <s v="Tiendas de Barrio, Placitas Campesinas, Supermercados"/>
    <s v="Yuca, Plátano"/>
  </r>
  <r>
    <d v="2022-02-24T09:50:59"/>
    <s v="Secundaria"/>
    <x v="0"/>
    <x v="0"/>
    <x v="1"/>
    <x v="0"/>
    <s v="ESTUDIANTE "/>
    <x v="4"/>
    <x v="1"/>
    <x v="12"/>
    <s v="Papa Fresca (sin lavar)"/>
    <n v="5"/>
    <n v="5"/>
    <n v="5"/>
    <n v="3"/>
    <n v="3"/>
    <n v="4"/>
    <s v="Entre $2.600 - $2.800"/>
    <s v="Entre $2.600 - $2.800"/>
    <s v="Entre $2.600 - $2.800"/>
    <s v="Entre $3.000 - $3.200"/>
    <s v="Entre $2.200 - $2.400"/>
    <s v="Entre $1.400 - $1.600"/>
    <s v="Entre $1.800 - $2.000"/>
    <x v="2"/>
    <s v="Medios de comunicación (tv, radio), Promoción en puntos de venta"/>
    <s v="Papa Fresca (sin lavar)"/>
    <s v="No compra papa congelada"/>
    <s v="Entre $2.600 - $2.800"/>
    <s v="$ 6.500"/>
    <s v="Más de $ 1600"/>
    <s v="$ 3.500"/>
    <s v="$ 5.500"/>
    <s v="Galerías, Placitas Campesinas"/>
    <s v="Plátano, Maíz, Habas"/>
  </r>
  <r>
    <d v="2022-02-24T09:51:11"/>
    <s v="Maestría"/>
    <x v="0"/>
    <x v="0"/>
    <x v="4"/>
    <x v="5"/>
    <s v="Músico "/>
    <x v="1"/>
    <x v="1"/>
    <x v="0"/>
    <s v="Papa Fresca (sin lavar), Papa Fresca Lavada"/>
    <n v="2"/>
    <n v="3"/>
    <n v="4"/>
    <n v="3"/>
    <n v="5"/>
    <n v="1"/>
    <s v="Entre $1.400 - $1.600"/>
    <s v="Entre $1.400 - $1.600"/>
    <s v="Entre $1.400 - $1.600"/>
    <s v="Entre $1.400 - $1.600"/>
    <s v="Entre $1.400 - $1.600"/>
    <s v="Entre $1.400 - $1.600"/>
    <s v="Entre $1.400 - $1.600"/>
    <x v="3"/>
    <s v="Redes sociales, Promoción en puntos de venta, Tiendas especializadas"/>
    <s v="Papa Fresca (sin lavar), Papa Fresca lavada"/>
    <s v="No compra papa congelada"/>
    <s v="Entre $1.400 - $1.600"/>
    <s v="No compra papa frita"/>
    <s v="$200"/>
    <s v="No compra papa precocida"/>
    <s v="No compra papa precocida saborizada"/>
    <s v="Galerías, Placitas Campesinas, Supermercados"/>
    <s v="Plátano, Ulluco, Maíz"/>
  </r>
  <r>
    <d v="2022-02-24T09:51:24"/>
    <s v="Profesional"/>
    <x v="2"/>
    <x v="0"/>
    <x v="2"/>
    <x v="5"/>
    <s v="Servidor Público"/>
    <x v="0"/>
    <x v="1"/>
    <x v="43"/>
    <s v="Papa Fresca (sin lavar)"/>
    <n v="5"/>
    <n v="3"/>
    <n v="4"/>
    <n v="4"/>
    <n v="4"/>
    <n v="5"/>
    <s v="Entre $1.400 - $1.600"/>
    <s v="Entre $1.400 - $1.600"/>
    <s v="Entre $1.000 - $1.200"/>
    <s v="Entre $1.000 - $1.200"/>
    <s v="Entre $1.400 - $1.600"/>
    <s v="Entre $1.400 - $1.600"/>
    <s v="Entre $1.400 - $1.600"/>
    <x v="6"/>
    <s v="Redes sociales"/>
    <s v="Papa Fresca (sin lavar)"/>
    <s v="No compra papa congelada"/>
    <s v="Entre $1.400 - $1.600"/>
    <s v="$ 6.500"/>
    <s v="$200"/>
    <s v="$ 3.500"/>
    <s v="$ 5.500"/>
    <s v="Placitas Campesinas"/>
    <s v="Yuca"/>
  </r>
  <r>
    <d v="2022-02-24T09:51:29"/>
    <s v="Profesional"/>
    <x v="0"/>
    <x v="1"/>
    <x v="2"/>
    <x v="0"/>
    <s v="Estudiante turismo"/>
    <x v="0"/>
    <x v="1"/>
    <x v="17"/>
    <s v="Papa Fresca (sin lavar), Papa Frita, Papa Pelada"/>
    <n v="4"/>
    <n v="5"/>
    <n v="5"/>
    <n v="4"/>
    <n v="5"/>
    <n v="2"/>
    <s v="Entre $3.000 - $3.200"/>
    <s v="Entre $1.400 - $1.600"/>
    <s v="Entre $3.000 - $3.200"/>
    <s v="Entre $1.400 - $1.600"/>
    <s v="Entre $1.400 - $1.600"/>
    <s v="No compramos de este tipo de papa"/>
    <s v="No compramos de este tipo de papa"/>
    <x v="13"/>
    <s v="Redes sociales, Promoción en puntos de venta"/>
    <s v="Papa Fresca (sin lavar)"/>
    <s v="No compra papa congelada"/>
    <s v="Entre $1.000 - $1200"/>
    <s v="No compra papa frita"/>
    <s v="$200"/>
    <s v="No compra papa precocida"/>
    <s v="No compra papa precocida saborizada"/>
    <s v="Galerías, Placitas Campesinas"/>
    <s v="Yuca, Plátano, Maíz"/>
  </r>
  <r>
    <d v="2022-02-24T09:51:38"/>
    <s v="Profesional"/>
    <x v="4"/>
    <x v="0"/>
    <x v="4"/>
    <x v="0"/>
    <s v="Médico"/>
    <x v="0"/>
    <x v="1"/>
    <x v="9"/>
    <s v="Papa Fresca (sin lavar), Papa Fresca Lavada, Papa Congelada"/>
    <n v="5"/>
    <n v="4"/>
    <n v="5"/>
    <n v="5"/>
    <n v="5"/>
    <n v="5"/>
    <s v="Entre $1.800 - $2.000"/>
    <s v="Entre $1.400 - $1.600"/>
    <s v="Entre $1.400 - $1.600"/>
    <s v="Entre $1.400 - $1.600"/>
    <s v="Entre $1.800 - $2.000"/>
    <s v="Entre $1.800 - $2.000"/>
    <s v="Entre $1.400 - $1.600"/>
    <x v="28"/>
    <s v="Redes sociales"/>
    <s v="Papa Congelada, Papa Fresca (sin lavar), Papa Fresca lavada"/>
    <s v="$ 4.500"/>
    <s v="Entre $1.000 - $1200"/>
    <s v="$ 6.500"/>
    <s v="$ 1000"/>
    <s v="No compra papa precocida"/>
    <s v="No compra papa precocida saborizada"/>
    <s v="Galerías, Supermercados"/>
    <s v="Yuca, Plátano"/>
  </r>
  <r>
    <d v="2022-02-24T09:51:47"/>
    <s v="Profesional"/>
    <x v="0"/>
    <x v="1"/>
    <x v="4"/>
    <x v="0"/>
    <s v="Diseñadora Gráfica"/>
    <x v="1"/>
    <x v="1"/>
    <x v="44"/>
    <s v="Papa Fresca (sin lavar), Papa Congelada"/>
    <n v="4"/>
    <n v="3"/>
    <n v="3"/>
    <n v="4"/>
    <n v="5"/>
    <n v="1"/>
    <s v="No compramos de este tipo de papa"/>
    <s v="Entre $1.400 - $1.600"/>
    <s v="Entre $1.400 - $1.600"/>
    <s v="Entre $1.400 - $1.600"/>
    <s v="Entre $1.800 - $2.000"/>
    <s v="Entre $1.400 - $1.600"/>
    <s v="No compramos de este tipo de papa"/>
    <x v="29"/>
    <s v="Redes sociales, Promoción en puntos de venta"/>
    <s v="Papa Congelada, Papa Fresca (sin lavar)"/>
    <s v="$ 5.000"/>
    <s v="Entre $1.400 - $1.600"/>
    <s v="$ 7.100"/>
    <s v="No compra papa lavada"/>
    <s v="$ 4.100"/>
    <s v="No compra papa precocida saborizada"/>
    <s v="Placitas Campesinas, Supermercados, Mercados Móviles"/>
    <s v="Plátano"/>
  </r>
  <r>
    <d v="2022-02-24T09:52:05"/>
    <s v="Profesional"/>
    <x v="0"/>
    <x v="0"/>
    <x v="1"/>
    <x v="2"/>
    <s v="Estudiante"/>
    <x v="0"/>
    <x v="2"/>
    <x v="2"/>
    <s v="Papa Fresca (sin lavar), Papa Congelada, Papa Precocida, Papa Cortada en trozos"/>
    <n v="5"/>
    <n v="5"/>
    <n v="5"/>
    <n v="5"/>
    <n v="5"/>
    <n v="5"/>
    <s v="Entre $1.800 - $2.000"/>
    <s v="No compramos de este tipo de papa"/>
    <s v="No compramos de este tipo de papa"/>
    <s v="Entre $1.400 - $1.600"/>
    <s v="Entre $2.600 - $2.800"/>
    <s v="Entre $1.000 - $1.200"/>
    <s v="No compramos de este tipo de papa"/>
    <x v="9"/>
    <s v="Redes sociales, Medios de comunicación (tv, radio), Promoción en puntos de venta, Tiendas especializadas"/>
    <s v="Papa Fresca (sin lavar), Papa congelada y cortada a la francesa "/>
    <s v="$ 4.500"/>
    <s v="Entre $1.400 - $1.600"/>
    <s v="$ 6.500"/>
    <s v="$ 400"/>
    <s v="$ 3.500"/>
    <s v="$ 5.500"/>
    <s v="Galerías, Directamente al Productor, Mercados Móviles"/>
    <s v="Arracacha lo demás está caro "/>
  </r>
  <r>
    <d v="2022-02-24T09:52:19"/>
    <s v="Secundaria"/>
    <x v="0"/>
    <x v="1"/>
    <x v="1"/>
    <x v="0"/>
    <s v="Estudiante "/>
    <x v="0"/>
    <x v="0"/>
    <x v="42"/>
    <s v="Papa Fresca (sin lavar), Papa Fresca Lavada"/>
    <n v="5"/>
    <n v="5"/>
    <n v="5"/>
    <n v="5"/>
    <n v="5"/>
    <n v="5"/>
    <s v="Más de $3.400"/>
    <s v="Más de $3.400"/>
    <s v="Más de $3.400"/>
    <s v="Más de $3.400"/>
    <s v="Más de $ 3.400"/>
    <s v="Más de $ 3.400"/>
    <s v="No compramos de este tipo de papa"/>
    <x v="2"/>
    <s v="Redes sociales, Medios de comunicación (tv, radio), Promoción en puntos de venta, Tiendas especializadas"/>
    <s v="Papa Fresca (sin lavar), Papa Fresca lavada"/>
    <s v="No compra papa congelada"/>
    <s v="Entre $1.800 - $2.000"/>
    <s v="No compra papa frita"/>
    <s v="No compra papa lavada"/>
    <s v="No compra papa precocida"/>
    <s v="No compra papa precocida saborizada"/>
    <s v="Galerías, Placitas Campesinas, Directamente al Productor"/>
    <s v="Yuca, Plátano, Arracacha "/>
  </r>
  <r>
    <d v="2022-02-24T09:52:20"/>
    <s v="Profesional"/>
    <x v="0"/>
    <x v="1"/>
    <x v="2"/>
    <x v="3"/>
    <s v="Estudiante "/>
    <x v="1"/>
    <x v="1"/>
    <x v="30"/>
    <s v="Papa Fresca (sin lavar), Papa Fresca Lavada"/>
    <n v="2"/>
    <n v="5"/>
    <n v="2"/>
    <n v="3"/>
    <n v="4"/>
    <n v="4"/>
    <s v="No compramos de este tipo de papa"/>
    <s v="Entre $1.400 - $1.600"/>
    <s v="No compramos de este tipo de papa"/>
    <s v="Entre $1.000 - $1.200"/>
    <s v="No compramos de este tipo de papa"/>
    <s v="Entre $1.400 - $1.600"/>
    <s v="No compramos de este tipo de papa"/>
    <x v="9"/>
    <s v="Redes sociales, Promoción en puntos de venta"/>
    <s v="Papa Fresca (sin lavar)"/>
    <s v="No compra papa congelada"/>
    <s v="Entre $1.400 - $1.600"/>
    <s v="No compra papa frita"/>
    <s v="No compra papa lavada"/>
    <s v="No compra papa precocida"/>
    <s v="No compra papa precocida saborizada"/>
    <s v="Galerías, Tiendas de Barrio, Placitas Campesinas"/>
    <s v="Habas"/>
  </r>
  <r>
    <d v="2022-02-24T09:52:25"/>
    <s v="Profesional"/>
    <x v="1"/>
    <x v="0"/>
    <x v="3"/>
    <x v="5"/>
    <s v="Abogado"/>
    <x v="3"/>
    <x v="1"/>
    <x v="1"/>
    <s v="Papa Fresca (sin lavar)"/>
    <n v="1"/>
    <n v="5"/>
    <n v="1"/>
    <n v="1"/>
    <n v="5"/>
    <n v="1"/>
    <s v="Entre $1.800 - $2.000"/>
    <s v="No compramos de este tipo de papa"/>
    <s v="No compramos de este tipo de papa"/>
    <s v="Entre $1.800 - $2.000"/>
    <s v="No compramos de este tipo de papa"/>
    <s v="No compramos de este tipo de papa"/>
    <s v="No compramos de este tipo de papa"/>
    <x v="6"/>
    <s v="Redes sociales, Medios de comunicación (tv, radio), Promoción en puntos de venta, Tiendas especializadas"/>
    <s v="Papa Fresca (sin lavar)"/>
    <s v="No compra papa congelada"/>
    <s v="Entre $2.200 - $2.400"/>
    <s v="No compra papa frita"/>
    <s v="No compra papa lavada"/>
    <s v="No compra papa precocida"/>
    <s v="No compra papa precocida saborizada"/>
    <s v="Placitas Campesinas"/>
    <s v="Plátano"/>
  </r>
  <r>
    <d v="2022-02-24T09:52:26"/>
    <s v="Maestría"/>
    <x v="2"/>
    <x v="1"/>
    <x v="4"/>
    <x v="2"/>
    <s v="Profesora universitaria"/>
    <x v="3"/>
    <x v="1"/>
    <x v="25"/>
    <s v="Papa Fresca Lavada"/>
    <n v="4"/>
    <n v="4"/>
    <n v="4"/>
    <n v="4"/>
    <n v="5"/>
    <n v="3"/>
    <s v="No compramos de este tipo de papa"/>
    <s v="No compramos de este tipo de papa"/>
    <s v="No compramos de este tipo de papa"/>
    <s v="Entre $1.400 - $1.600"/>
    <s v="Entre $1.400 - $1.600"/>
    <s v="Entre $1.400 - $1.600"/>
    <s v="No compramos de este tipo de papa"/>
    <x v="30"/>
    <s v="Redes sociales, Promoción en puntos de venta, Tiendas especializadas"/>
    <s v="Papa Fresca lavada"/>
    <s v="No compra papa congelada"/>
    <s v="Entre $1.400 - $1.600"/>
    <s v="No compra papa frita"/>
    <s v="$200"/>
    <s v="No compra papa precocida"/>
    <s v="No compra papa precocida saborizada"/>
    <s v="Placitas Campesinas"/>
    <s v="Plátano, Maíz"/>
  </r>
  <r>
    <d v="2022-02-24T09:52:29"/>
    <s v="Técnico o tecnólogo"/>
    <x v="0"/>
    <x v="1"/>
    <x v="2"/>
    <x v="3"/>
    <s v="Estudiante"/>
    <x v="0"/>
    <x v="2"/>
    <x v="45"/>
    <s v="Papa Fresca (sin lavar)"/>
    <n v="3"/>
    <n v="5"/>
    <n v="5"/>
    <n v="4"/>
    <n v="5"/>
    <n v="4"/>
    <s v="Entre $1.400 - $1.600"/>
    <s v="Entre $1.800 - $2.000"/>
    <s v="Entre $1.400 - $1.600"/>
    <s v="Entre $1.400 - $1.600"/>
    <s v="Entre $1.000 - $1.200"/>
    <s v="Entre $1.400 - $1.600"/>
    <s v="Entre $1.000 - $1.200"/>
    <x v="10"/>
    <s v="Redes sociales, Medios de comunicación (tv, radio), Promoción en puntos de venta"/>
    <s v="Papa Fresca (sin lavar), Papa Fresca lavada, Papa Saborizada"/>
    <s v="$ 5.000"/>
    <s v="Entre $1.800 - $2.000"/>
    <s v="No compra papa frita"/>
    <s v="$ 1400"/>
    <s v="No compra papa precocida"/>
    <s v="No compra papa precocida saborizada"/>
    <s v="Galerías"/>
    <s v="Plátano, Maíz"/>
  </r>
  <r>
    <d v="2022-02-24T09:52:57"/>
    <s v="Profesional"/>
    <x v="0"/>
    <x v="1"/>
    <x v="2"/>
    <x v="2"/>
    <s v="Administradora de empresas "/>
    <x v="0"/>
    <x v="2"/>
    <x v="0"/>
    <s v="Papa Fresca (sin lavar), Papa Frita, Papa Congelada"/>
    <n v="5"/>
    <n v="5"/>
    <n v="5"/>
    <n v="5"/>
    <n v="5"/>
    <n v="3"/>
    <s v="Entre $1.400 - $1.600"/>
    <s v="Entre $1.000 - $1.200"/>
    <s v="Entre $2.200 - $2.400"/>
    <s v="Entre $1.400 - $1.600"/>
    <s v="Entre $1.400 - $1.600"/>
    <s v="Entre $1.400 - $1.600"/>
    <s v="Entre $1.800 - $2.000"/>
    <x v="3"/>
    <s v="Promoción en puntos de venta"/>
    <s v="Papa Fresca (sin lavar)"/>
    <s v="No compra papa congelada"/>
    <s v="Entre $1.800 - $2.000"/>
    <s v="$ 7.100"/>
    <s v="$200"/>
    <s v="$ 4.100"/>
    <s v="$ 5.500"/>
    <s v="Galerías, Placitas Campesinas, Supermercados"/>
    <s v="Yuca, Plátano, Maíz"/>
  </r>
  <r>
    <d v="2022-02-24T09:53:06"/>
    <s v="Técnico o tecnólogo"/>
    <x v="4"/>
    <x v="1"/>
    <x v="4"/>
    <x v="5"/>
    <s v="Delineante de Arquitectura e Ingeniería "/>
    <x v="0"/>
    <x v="1"/>
    <x v="25"/>
    <s v="Papa Fresca Lavada"/>
    <n v="4"/>
    <n v="5"/>
    <n v="4"/>
    <n v="4"/>
    <n v="4"/>
    <n v="4"/>
    <s v="Papa guata "/>
    <s v="No compramos de este tipo de papa"/>
    <s v="No compramos de este tipo de papa"/>
    <s v="Entre $1.000 - $1.200"/>
    <s v="Entre $1.000 - $1.200"/>
    <s v="Entre $1.800 - $2.000"/>
    <s v="No compramos de este tipo de papa"/>
    <x v="17"/>
    <s v="Promoción en puntos de venta"/>
    <s v="Papa Fresca lavada"/>
    <s v="No compra papa congelada"/>
    <s v="Entre $1.000 - $1200"/>
    <s v="No compra papa frita"/>
    <s v="$ 100"/>
    <s v="No compra papa precocida"/>
    <s v="No compra papa precocida saborizada"/>
    <s v="Placitas Campesinas"/>
    <s v="Yuca, Plátano, Ulluco"/>
  </r>
  <r>
    <d v="2022-02-24T09:53:08"/>
    <s v="Profesional"/>
    <x v="0"/>
    <x v="0"/>
    <x v="1"/>
    <x v="3"/>
    <s v="Estudiante "/>
    <x v="0"/>
    <x v="3"/>
    <x v="46"/>
    <s v="Papa Fresca (sin lavar), Papa Fresca Lavada, Papa Frita"/>
    <n v="5"/>
    <n v="5"/>
    <n v="5"/>
    <n v="5"/>
    <n v="5"/>
    <n v="5"/>
    <s v="Entre $1.800 - $2.000"/>
    <s v="Entre $2.200 - $2.400"/>
    <s v="Entre $2.200 - $2.400"/>
    <s v="Entre $2.200 - $2.400"/>
    <s v="Entre $2.200 - $2.400"/>
    <s v="Entre $2.200 - $2.400"/>
    <s v="Entre $2.200 - $2.400"/>
    <x v="14"/>
    <s v="Redes sociales, Promoción en puntos de venta"/>
    <s v="Papa Fresca (sin lavar), Papa Fresca lavada"/>
    <s v="No compra papa congelada"/>
    <s v="Entre $1.000 - $1200"/>
    <s v="No compra papa frita"/>
    <s v="$200"/>
    <s v="No compra papa precocida"/>
    <s v="No compra papa precocida saborizada"/>
    <s v="Galerías, Tiendas de Barrio, Placitas Campesinas"/>
    <s v="Yuca, Plátano, Ulluco, Maíz, Habas"/>
  </r>
  <r>
    <d v="2022-02-24T09:53:10"/>
    <s v="Profesional"/>
    <x v="0"/>
    <x v="1"/>
    <x v="2"/>
    <x v="2"/>
    <s v="Fonoaudióloga"/>
    <x v="0"/>
    <x v="1"/>
    <x v="7"/>
    <s v="Papa Fresca (sin lavar), Papa Fresca Lavada"/>
    <n v="3"/>
    <n v="5"/>
    <n v="4"/>
    <n v="4"/>
    <n v="5"/>
    <n v="5"/>
    <s v="Entre $1.400 - $1.600"/>
    <s v="No compramos de este tipo de papa"/>
    <s v="Entre $1.000 - $1.200"/>
    <s v="Entre $1.000 - $1.200"/>
    <s v="No compramos de este tipo de papa"/>
    <s v="No compramos de este tipo de papa"/>
    <s v="No compramos de este tipo de papa"/>
    <x v="10"/>
    <s v="Redes sociales, Medios de comunicación (tv, radio), Promoción en puntos de venta"/>
    <s v="Papa Fresca (sin lavar), Papa Fresca lavada"/>
    <s v="No compra papa congelada"/>
    <s v="Entre $1.000 - $1200"/>
    <s v="No compra papa frita"/>
    <s v="$200"/>
    <s v="No compra papa precocida"/>
    <s v="No compra papa precocida saborizada"/>
    <s v="Galerías, Tiendas de Barrio, Placitas Campesinas"/>
    <s v="Yuca, Plátano, Ulluco"/>
  </r>
  <r>
    <d v="2022-02-24T09:53:25"/>
    <s v="Profesional"/>
    <x v="0"/>
    <x v="0"/>
    <x v="1"/>
    <x v="2"/>
    <s v="Profesor"/>
    <x v="0"/>
    <x v="1"/>
    <x v="3"/>
    <s v="Papa Fresca (sin lavar), Papa Frita"/>
    <n v="4"/>
    <n v="5"/>
    <n v="5"/>
    <n v="5"/>
    <n v="5"/>
    <n v="5"/>
    <s v="Más de $3.400"/>
    <s v="Entre $3.000 - $3.200"/>
    <s v="Más de $3.400"/>
    <s v="Más de $3.400"/>
    <s v="Más de $ 3.400"/>
    <s v="Más de $ 3.400"/>
    <s v="Entre $2.600 - $2.800"/>
    <x v="17"/>
    <s v="Redes sociales, Promoción en puntos de venta"/>
    <s v="Papa Fresca lavada"/>
    <s v="$ 5.000"/>
    <s v="Entre $3.000 - $3.200"/>
    <s v="$ 6.500"/>
    <s v="$ 1000"/>
    <s v="$ 4.500"/>
    <s v="$ 6.000"/>
    <s v="Galerías, Supermercados"/>
    <s v="Yuca, Plátano, Maíz"/>
  </r>
  <r>
    <d v="2022-02-24T09:53:44"/>
    <s v="Secundaria"/>
    <x v="0"/>
    <x v="1"/>
    <x v="1"/>
    <x v="0"/>
    <s v="ESTUDIANTE"/>
    <x v="1"/>
    <x v="0"/>
    <x v="1"/>
    <s v="Papa Fresca (sin lavar)"/>
    <n v="5"/>
    <n v="5"/>
    <n v="5"/>
    <n v="5"/>
    <n v="5"/>
    <n v="5"/>
    <s v="Entre $1.400 - $1.600"/>
    <s v="Entre $1.000 - $1.200"/>
    <s v="No compramos de este tipo de papa"/>
    <s v="Entre $1.000 - $1.200"/>
    <s v="Entre $1.000 - $1.200"/>
    <s v="Entre $1.400 - $1.600"/>
    <s v="No compramos de este tipo de papa"/>
    <x v="9"/>
    <s v="Redes sociales, Promoción en puntos de venta"/>
    <s v="Papa Fresca (sin lavar), Papa Fresca lavada"/>
    <s v="No compra papa congelada"/>
    <s v="Entre $1.000 - $1200"/>
    <s v="No compra papa frita"/>
    <s v="$ 1400"/>
    <s v="No compra papa precocida"/>
    <s v="No compra papa precocida saborizada"/>
    <s v="Galerías, Mercados Móviles"/>
    <s v="Yuca, Plátano, Ulluco"/>
  </r>
  <r>
    <d v="2022-02-24T09:54:30"/>
    <s v="Técnico o tecnólogo"/>
    <x v="0"/>
    <x v="1"/>
    <x v="1"/>
    <x v="3"/>
    <s v="Asistente juridica"/>
    <x v="0"/>
    <x v="0"/>
    <x v="19"/>
    <s v="Papa Fresca (sin lavar)"/>
    <n v="5"/>
    <n v="5"/>
    <n v="5"/>
    <n v="5"/>
    <n v="5"/>
    <n v="2"/>
    <s v="Entre $2.600 - $2.800"/>
    <s v="Entre $2.200 - $2.400"/>
    <s v="Entre $2.200 - $2.400"/>
    <s v="Entre $2.600 - $2.800"/>
    <s v="Entre $1.800 - $2.000"/>
    <s v="Entre $2.600 - $2.800"/>
    <s v="Entre $1.800 - $2.000"/>
    <x v="6"/>
    <s v="Redes sociales, Promoción en puntos de venta"/>
    <s v="Papa Fresca (sin lavar)"/>
    <s v="No compra papa congelada"/>
    <s v="Entre $2.600 - $2.800"/>
    <s v="$ 6.500"/>
    <s v="$ 100"/>
    <s v="$ 3.500"/>
    <s v="$ 5.500"/>
    <s v="Galerías, Placitas Campesinas"/>
    <s v="arroz"/>
  </r>
  <r>
    <d v="2022-02-24T09:54:34"/>
    <s v="Secundaria"/>
    <x v="0"/>
    <x v="1"/>
    <x v="1"/>
    <x v="6"/>
    <s v="Estudiante"/>
    <x v="1"/>
    <x v="2"/>
    <x v="33"/>
    <s v="Papa Fresca (sin lavar), Papa Fresca Lavada"/>
    <n v="3"/>
    <n v="5"/>
    <n v="5"/>
    <n v="4"/>
    <n v="5"/>
    <n v="3"/>
    <s v="Entre $1.800 - $2.000"/>
    <s v="Entre $1.800 - $2.000"/>
    <s v="No compramos de este tipo de papa"/>
    <s v="Entre $1.800 - $2.000"/>
    <s v="No compramos de este tipo de papa"/>
    <s v="Entre $1.800 - $2.000"/>
    <s v="Entre $1.400 - $1.600"/>
    <x v="20"/>
    <s v="Redes sociales, Medios de comunicación (tv, radio), Promoción en puntos de venta"/>
    <s v="Papa Fresca (sin lavar), Papa Fresca lavada"/>
    <s v="No compra papa congelada"/>
    <s v="Entre $1.800 - $2.000"/>
    <s v="No compra papa frita"/>
    <s v="$ 800"/>
    <s v="No compra papa precocida"/>
    <s v="No compra papa precocida saborizada"/>
    <s v="Galerías, Tiendas de Barrio, Placitas Campesinas, Supermercados, Mercados Móviles"/>
    <s v="Yuca, Plátano, Ulluco, Maíz"/>
  </r>
  <r>
    <d v="2022-02-24T09:54:58"/>
    <s v="Doctorado"/>
    <x v="4"/>
    <x v="1"/>
    <x v="4"/>
    <x v="5"/>
    <s v="Docente"/>
    <x v="0"/>
    <x v="2"/>
    <x v="11"/>
    <s v="Papa Fresca (sin lavar), Papa Fresca Lavada, Papa Congelada"/>
    <n v="2"/>
    <n v="2"/>
    <n v="4"/>
    <n v="5"/>
    <n v="5"/>
    <n v="1"/>
    <s v="Entre $1.400 - $1.600"/>
    <s v="Entre $1.000 - $1.200"/>
    <s v="No compramos de este tipo de papa"/>
    <s v="No compramos de este tipo de papa"/>
    <s v="Entre $1.400 - $1.600"/>
    <s v="No compramos de este tipo de papa"/>
    <s v="No compramos de este tipo de papa"/>
    <x v="30"/>
    <s v="Redes sociales, Medios de comunicación (tv, radio), Promoción en puntos de venta"/>
    <s v="Papa Fresca (sin lavar), Papa Fresca lavada"/>
    <s v="$ 4.500"/>
    <s v="Entre $1.400 - $1.600"/>
    <s v="No compra papa frita"/>
    <s v="$200"/>
    <s v="No compra papa precocida"/>
    <s v="No compra papa precocida saborizada"/>
    <s v="Placitas Campesinas"/>
    <s v="Nada me remplaza la papa (aunque compro casi todo lo de la lista)"/>
  </r>
  <r>
    <d v="2022-02-24T09:55:29"/>
    <s v="Técnico o tecnólogo"/>
    <x v="4"/>
    <x v="1"/>
    <x v="1"/>
    <x v="0"/>
    <s v="Aux. administrativo"/>
    <x v="1"/>
    <x v="0"/>
    <x v="0"/>
    <s v="Papa Fresca (sin lavar)"/>
    <n v="4"/>
    <n v="1"/>
    <n v="5"/>
    <n v="4"/>
    <n v="5"/>
    <n v="5"/>
    <s v="Entre $2.200 - $2.400"/>
    <s v="Entre $1.400 - $1.600"/>
    <s v="Entre $1.800 - $2.000"/>
    <s v="Entre $1.800 - $2.000"/>
    <s v="Entre $2.600 - $2.800"/>
    <s v="Entre $1.800 - $2.000"/>
    <s v="Entre $1.400 - $1.600"/>
    <x v="31"/>
    <s v="Redes sociales, Promoción en puntos de venta"/>
    <s v="Papa Fresca (sin lavar)"/>
    <s v="No compra papa congelada"/>
    <s v="Entre $1.800 - $2.000"/>
    <s v="No compra papa frita"/>
    <s v="no más por cuanto ya esta excesivamente cara"/>
    <s v="No compra papa precocida"/>
    <s v="No compra papa precocida saborizada"/>
    <s v="Galerías"/>
    <s v="Yuca, Plátano, Ulluco, Maíz, Habas"/>
  </r>
  <r>
    <d v="2022-02-24T09:55:37"/>
    <s v="Técnico o tecnólogo"/>
    <x v="4"/>
    <x v="1"/>
    <x v="2"/>
    <x v="0"/>
    <s v="Regente de Farmacia"/>
    <x v="0"/>
    <x v="1"/>
    <x v="19"/>
    <s v="Papa Fresca (sin lavar)"/>
    <n v="5"/>
    <n v="4"/>
    <n v="4"/>
    <n v="4"/>
    <n v="4"/>
    <n v="4"/>
    <s v="Entre $1.400 - $1.600"/>
    <s v="Entre $1.400 - $1.600"/>
    <s v="Entre $1.400 - $1.600"/>
    <s v="Entre $2.200 - $2.400"/>
    <s v="Entre $1.800 - $2.000"/>
    <s v="Entre $1.400 - $1.600"/>
    <s v="Entre $1.800 - $2.000"/>
    <x v="3"/>
    <s v="Redes sociales, Medios de comunicación (tv, radio), Promoción en puntos de venta"/>
    <s v="Papa Fresca (sin lavar)"/>
    <s v="No compra papa congelada"/>
    <s v="Entre $1.000 - $1200"/>
    <s v="No compra papa frita"/>
    <s v="$ 100"/>
    <s v="No compra papa precocida"/>
    <s v="No compra papa precocida saborizada"/>
    <s v="Galerías"/>
    <s v="Yuca, Plátano"/>
  </r>
  <r>
    <d v="2022-02-24T09:55:53"/>
    <s v="Técnico o tecnólogo"/>
    <x v="0"/>
    <x v="0"/>
    <x v="1"/>
    <x v="2"/>
    <s v="Estudiante "/>
    <x v="0"/>
    <x v="2"/>
    <x v="13"/>
    <s v="Papa Fresca (sin lavar)"/>
    <n v="5"/>
    <n v="5"/>
    <n v="5"/>
    <n v="4"/>
    <n v="5"/>
    <n v="5"/>
    <s v="Entre $1.800 - $2.000"/>
    <s v="Entre $1.400 - $1.600"/>
    <s v="Entre $2.200 - $2.400"/>
    <s v="Entre $1.400 - $1.600"/>
    <s v="Entre $1.800 - $2.000"/>
    <s v="Entre $1.800 - $2.000"/>
    <s v="Entre $1.400 - $1.600"/>
    <x v="25"/>
    <s v="Promoción en puntos de venta"/>
    <s v="Papa Fresca lavada"/>
    <s v="$ 4.500"/>
    <s v="Entre $1.400 - $1.600"/>
    <s v="$ 6.500"/>
    <s v="$ 800"/>
    <s v="$ 3.500"/>
    <s v="$ 5.500"/>
    <s v="Galerías"/>
    <s v="Plátano"/>
  </r>
  <r>
    <d v="2022-02-24T09:55:54"/>
    <s v="Doctorado"/>
    <x v="2"/>
    <x v="1"/>
    <x v="4"/>
    <x v="5"/>
    <s v="Antropóloga"/>
    <x v="2"/>
    <x v="1"/>
    <x v="37"/>
    <s v="Papa Fresca (sin lavar)"/>
    <n v="5"/>
    <n v="4"/>
    <n v="4"/>
    <n v="4"/>
    <n v="4"/>
    <n v="4"/>
    <s v="Entre $2.200 - $2.400"/>
    <s v="Entre $1.800 - $2.000"/>
    <s v="No compramos de este tipo de papa"/>
    <s v="No compramos de este tipo de papa"/>
    <s v="Entre $2.200 - $2.400"/>
    <s v="No compramos de este tipo de papa"/>
    <s v="No compramos de este tipo de papa"/>
    <x v="6"/>
    <s v="Redes sociales, Medios de comunicación (tv, radio)"/>
    <s v="Papa Fresca (sin lavar)"/>
    <s v="No compra papa congelada"/>
    <s v="Entre $2.600 - $2.800"/>
    <s v="No compra papa frita"/>
    <s v="$ 800"/>
    <s v="No compra papa precocida"/>
    <s v="No compra papa precocida saborizada"/>
    <s v="Supermercados, Mercados Móviles"/>
    <s v="Maíz"/>
  </r>
  <r>
    <d v="2022-02-24T09:56:00"/>
    <s v="Secundaria"/>
    <x v="0"/>
    <x v="1"/>
    <x v="1"/>
    <x v="2"/>
    <s v="estudiante"/>
    <x v="1"/>
    <x v="3"/>
    <x v="47"/>
    <s v="Papa Fresca (sin lavar)"/>
    <n v="2"/>
    <n v="5"/>
    <n v="2"/>
    <n v="3"/>
    <n v="5"/>
    <n v="3"/>
    <s v="Entre $1.800 - $2.000"/>
    <s v="Entre $1.800 - $2.000"/>
    <s v="No compramos de este tipo de papa"/>
    <s v="No compramos de este tipo de papa"/>
    <s v="No compramos de este tipo de papa"/>
    <s v="No compramos de este tipo de papa"/>
    <s v="Entre $1.400 - $1.600"/>
    <x v="6"/>
    <s v="Promoción en puntos de venta"/>
    <s v="Papa Fresca (sin lavar)"/>
    <s v="No compra papa congelada"/>
    <s v="Entre $1.000 - $1200"/>
    <s v="No compra papa frita"/>
    <s v="No compra papa lavada"/>
    <s v="No compra papa precocida"/>
    <s v="No compra papa precocida saborizada"/>
    <s v="Galerías"/>
    <s v="Ulluco"/>
  </r>
  <r>
    <d v="2022-02-24T09:56:40"/>
    <s v="Secundaria"/>
    <x v="0"/>
    <x v="0"/>
    <x v="1"/>
    <x v="2"/>
    <s v="Estudiante"/>
    <x v="1"/>
    <x v="3"/>
    <x v="48"/>
    <s v="Papa Fresca (sin lavar)"/>
    <n v="5"/>
    <n v="5"/>
    <n v="5"/>
    <n v="4"/>
    <n v="4"/>
    <n v="2"/>
    <s v="Entre $2.200 - $2.400"/>
    <s v="Entre $2.600 - $2.800"/>
    <s v="Entre $2.600 - $2.800"/>
    <s v="Entre $2.200 - $2.400"/>
    <s v="Entre $2.600 - $2.800"/>
    <s v="No compramos de este tipo de papa"/>
    <s v="No compramos de este tipo de papa"/>
    <x v="6"/>
    <s v="Medios de comunicación (tv, radio), Promoción en puntos de venta"/>
    <s v="Papa Fresca (sin lavar)"/>
    <s v="No compra papa congelada"/>
    <s v="Entre $2.600 - $2.800"/>
    <s v="$ 6.900"/>
    <s v="No compra papa lavada"/>
    <s v="No compra papa precocida"/>
    <s v="No compra papa precocida saborizada"/>
    <s v="Tiendas de Barrio, Placitas Campesinas"/>
    <s v="Yuca, Plátano"/>
  </r>
  <r>
    <d v="2022-02-24T09:56:48"/>
    <s v="Secundaria"/>
    <x v="0"/>
    <x v="0"/>
    <x v="2"/>
    <x v="0"/>
    <s v="Estudiante "/>
    <x v="1"/>
    <x v="3"/>
    <x v="1"/>
    <s v="Papa Fresca (sin lavar)"/>
    <n v="4"/>
    <n v="5"/>
    <n v="3"/>
    <n v="4"/>
    <n v="4"/>
    <n v="2"/>
    <s v="Entre $1.800 - $2.000"/>
    <s v="No compramos de este tipo de papa"/>
    <s v="No compramos de este tipo de papa"/>
    <s v="Entre $2.200 - $2.400"/>
    <s v="No compramos de este tipo de papa"/>
    <s v="No compramos de este tipo de papa"/>
    <s v="No compramos de este tipo de papa"/>
    <x v="11"/>
    <s v="Redes sociales, Promoción en puntos de venta"/>
    <s v="Papa Fresca (sin lavar), Papa Fresca lavada"/>
    <s v="No compra papa congelada"/>
    <s v="Entre $1.800 - $2.000"/>
    <s v="No compra papa frita"/>
    <s v="No compra papa lavada"/>
    <s v="No compra papa precocida"/>
    <s v="No compra papa precocida saborizada"/>
    <s v="Tiendas de Barrio, Supermercados"/>
    <s v="Yuca, Ulluco"/>
  </r>
  <r>
    <d v="2022-02-24T09:56:49"/>
    <s v="Profesional"/>
    <x v="0"/>
    <x v="0"/>
    <x v="1"/>
    <x v="0"/>
    <s v="estudiante"/>
    <x v="1"/>
    <x v="1"/>
    <x v="40"/>
    <s v="Papa Fresca (sin lavar)"/>
    <n v="5"/>
    <n v="5"/>
    <n v="5"/>
    <n v="5"/>
    <n v="5"/>
    <n v="5"/>
    <s v="Entre $1.400 - $1.600"/>
    <s v="Entre $1.800 - $2.000"/>
    <s v="Entre $1.400 - $1.600"/>
    <s v="Entre $2.200 - $2.400"/>
    <s v="Entre $1.800 - $2.000"/>
    <s v="Entre $1.400 - $1.600"/>
    <s v="Entre $2.200 - $2.400"/>
    <x v="6"/>
    <s v="Promoción en puntos de venta"/>
    <s v="Papa Fresca (sin lavar)"/>
    <s v="No compra papa congelada"/>
    <s v="Entre $1.000 - $1200"/>
    <s v="No compra papa frita"/>
    <s v="$ 800"/>
    <s v="No compra papa precocida"/>
    <s v="No compra papa precocida saborizada"/>
    <s v="Galerías, Tiendas de Barrio, Directamente al Productor"/>
    <s v="Yuca, Plátano"/>
  </r>
  <r>
    <d v="2022-02-24T09:56:55"/>
    <s v="Profesional"/>
    <x v="0"/>
    <x v="0"/>
    <x v="1"/>
    <x v="2"/>
    <s v="Estudiante"/>
    <x v="1"/>
    <x v="3"/>
    <x v="15"/>
    <s v="Papa Fresca (sin lavar), Papa Fresca Lavada, Papa Frita"/>
    <n v="5"/>
    <n v="5"/>
    <n v="5"/>
    <n v="5"/>
    <n v="5"/>
    <n v="5"/>
    <s v="Entre $1.400 - $1.600"/>
    <s v="Más de $3.400"/>
    <s v="Entre $1.400 - $1.600"/>
    <s v="Más de $3.400"/>
    <s v="No compramos de este tipo de papa"/>
    <s v="No compramos de este tipo de papa"/>
    <s v="No compramos de este tipo de papa"/>
    <x v="10"/>
    <s v="Redes sociales, Medios de comunicación (tv, radio), Promoción en puntos de venta, Tiendas especializadas"/>
    <s v="Papa Fresca (sin lavar)"/>
    <s v="No compra papa congelada"/>
    <s v="Entre $1.400 - $1.600"/>
    <s v="$ 6.500"/>
    <s v="$200"/>
    <s v="No compra papa precocida"/>
    <s v="No compra papa precocida saborizada"/>
    <s v="Galerías"/>
    <s v="Yuca, Plátano, Ulluco, Maíz, Habas"/>
  </r>
  <r>
    <d v="2022-02-24T09:57:20"/>
    <s v="Doctorado"/>
    <x v="4"/>
    <x v="0"/>
    <x v="3"/>
    <x v="0"/>
    <s v="Ingeniero electrónico"/>
    <x v="0"/>
    <x v="1"/>
    <x v="49"/>
    <s v="Papa Fresca Lavada, Papa Congelada"/>
    <n v="1"/>
    <n v="3"/>
    <n v="5"/>
    <n v="3"/>
    <n v="5"/>
    <n v="1"/>
    <s v="No sé"/>
    <s v="No sé"/>
    <s v="No sé"/>
    <s v="No sé"/>
    <s v="No sé"/>
    <s v="No sé"/>
    <s v="No sé"/>
    <x v="32"/>
    <s v="Promoción en puntos de venta, Tiendas especializadas"/>
    <s v="Papa Congelada, Papa Fresca lavada"/>
    <s v="En general consumimos poca papa. Cuando la necesitamos para alguna receta la compramos sin mirar mucho el precio."/>
    <s v="No sé"/>
    <s v="No sé"/>
    <s v="No sé"/>
    <s v="No sé"/>
    <s v="No sé"/>
    <s v="Placitas Campesinas, Supermercados"/>
    <s v="Ulluco"/>
  </r>
  <r>
    <d v="2022-02-24T09:58:09"/>
    <s v="Secundaria"/>
    <x v="0"/>
    <x v="1"/>
    <x v="2"/>
    <x v="3"/>
    <s v="Estudiante"/>
    <x v="0"/>
    <x v="2"/>
    <x v="36"/>
    <s v="Papa Fresca (sin lavar), Papa Fresca Lavada"/>
    <n v="4"/>
    <n v="5"/>
    <n v="4"/>
    <n v="3"/>
    <n v="4"/>
    <n v="4"/>
    <s v="Entre $1.400 - $1.600"/>
    <s v="Entre $1.400 - $1.600"/>
    <s v="Entre $1.400 - $1.600"/>
    <s v="Entre $1.400 - $1.600"/>
    <s v="Entre $1.400 - $1.600"/>
    <s v="Entre $1.400 - $1.600"/>
    <s v="No compramos de este tipo de papa"/>
    <x v="17"/>
    <s v="Redes sociales, Promoción en puntos de venta"/>
    <s v="Papa Fresca (sin lavar)"/>
    <s v="No compra papa congelada"/>
    <s v="Entre $1.000 - $1200"/>
    <s v="No compra papa frita"/>
    <s v="$ 1000"/>
    <s v="No compra papa precocida"/>
    <s v="No compra papa precocida saborizada"/>
    <s v="Galerías, Placitas Campesinas"/>
    <s v="Plátano, Ulluco, Maíz"/>
  </r>
  <r>
    <d v="2022-02-24T09:58:15"/>
    <s v="Doctorado"/>
    <x v="4"/>
    <x v="0"/>
    <x v="4"/>
    <x v="2"/>
    <s v="Docente"/>
    <x v="0"/>
    <x v="1"/>
    <x v="10"/>
    <s v="Papa Fresca Lavada"/>
    <n v="4"/>
    <n v="4"/>
    <n v="4"/>
    <n v="4"/>
    <n v="4"/>
    <n v="2"/>
    <s v="No compramos de este tipo de papa"/>
    <s v="No compramos de este tipo de papa"/>
    <s v="No compramos de este tipo de papa"/>
    <s v="Entre $1.400 - $1.600"/>
    <s v="No compramos de este tipo de papa"/>
    <s v="Entre $1.400 - $1.600"/>
    <s v="No compramos de este tipo de papa"/>
    <x v="6"/>
    <s v="Redes sociales"/>
    <s v="Papa Fresca lavada"/>
    <s v="No compra papa congelada"/>
    <s v="Entre $1.000 - $1200"/>
    <s v="No compra papa frita"/>
    <s v="$ 800"/>
    <s v="No compra papa precocida"/>
    <s v="No compra papa precocida saborizada"/>
    <s v="Galerías"/>
    <s v="Ulluco"/>
  </r>
  <r>
    <d v="2022-02-24T09:59:12"/>
    <s v="Secundaria"/>
    <x v="0"/>
    <x v="1"/>
    <x v="1"/>
    <x v="3"/>
    <s v="Estudiante"/>
    <x v="1"/>
    <x v="2"/>
    <x v="50"/>
    <s v="Papa Fresca (sin lavar)"/>
    <n v="2"/>
    <n v="5"/>
    <n v="5"/>
    <n v="1"/>
    <n v="5"/>
    <n v="3"/>
    <s v="No compramos de este tipo de papa"/>
    <s v="No compramos de este tipo de papa"/>
    <s v="No compramos de este tipo de papa"/>
    <s v="Entre $2.200 - $2.400"/>
    <s v="Entre $2.200 - $2.400"/>
    <s v="No compramos de este tipo de papa"/>
    <s v="No compramos de este tipo de papa"/>
    <x v="14"/>
    <s v="Redes sociales, Medios de comunicación (tv, radio), Promoción en puntos de venta"/>
    <s v="Papa Fresca (sin lavar), Papa Fresca lavada"/>
    <s v="No compra papa congelada"/>
    <s v="Entre $2.600 - $2.800"/>
    <s v="No compra papa frita"/>
    <s v="Más de $ 1600"/>
    <s v="No compra papa precocida"/>
    <s v="No compra papa precocida saborizada"/>
    <s v="Galerías, Tiendas de Barrio"/>
    <s v="Plátano"/>
  </r>
  <r>
    <d v="2022-02-24T09:59:48"/>
    <s v="Maestría"/>
    <x v="1"/>
    <x v="1"/>
    <x v="4"/>
    <x v="5"/>
    <s v="Comunicadora social"/>
    <x v="2"/>
    <x v="1"/>
    <x v="2"/>
    <s v="Papa Fresca (sin lavar), Papa Frita"/>
    <n v="4"/>
    <n v="5"/>
    <n v="5"/>
    <n v="4"/>
    <n v="4"/>
    <n v="3"/>
    <s v="Entre $1.400 - $1.600"/>
    <s v="No compramos de este tipo de papa"/>
    <s v="No compramos de este tipo de papa"/>
    <s v="Entre $1.800 - $2.000"/>
    <s v="Entre $1.800 - $2.000"/>
    <s v="Entre $1.800 - $2.000"/>
    <s v="No compramos de este tipo de papa"/>
    <x v="3"/>
    <s v="Redes sociales, Promoción en puntos de venta"/>
    <s v="Papa Fresca (sin lavar), Papa Frita, Papa Fresca lavada"/>
    <s v="$ 6.000"/>
    <s v="Entre $1.800 - $2.000"/>
    <s v="$ 6.700"/>
    <s v="No compra papa lavada"/>
    <s v="$ 3.900"/>
    <s v="$ 6.500"/>
    <s v="Galerías, Placitas Campesinas, Mercados Móviles"/>
    <s v="Yuca, Ulluco"/>
  </r>
  <r>
    <d v="2022-02-24T10:00:13"/>
    <s v="Profesional"/>
    <x v="1"/>
    <x v="0"/>
    <x v="0"/>
    <x v="0"/>
    <s v="Administrador de empresas"/>
    <x v="0"/>
    <x v="1"/>
    <x v="1"/>
    <s v="Papa Fresca (sin lavar)"/>
    <n v="4"/>
    <n v="4"/>
    <n v="3"/>
    <n v="3"/>
    <n v="4"/>
    <n v="2"/>
    <s v="Entre $1.800 - $2.000"/>
    <s v="No compramos de este tipo de papa"/>
    <s v="No compramos de este tipo de papa"/>
    <s v="Entre $1.400 - $1.600"/>
    <s v="No compramos de este tipo de papa"/>
    <s v="No compramos de este tipo de papa"/>
    <s v="No compramos de este tipo de papa"/>
    <x v="33"/>
    <s v="Redes sociales, Promoción en puntos de venta"/>
    <s v="Papa Fresca lavada"/>
    <s v="No compra papa congelada"/>
    <s v="Entre $1.400 - $1.600"/>
    <s v="No compra papa frita"/>
    <s v="$200"/>
    <s v="No compra papa precocida"/>
    <s v="No compra papa precocida saborizada"/>
    <s v="Galerías, Mercados Móviles"/>
    <s v="Yuca, Plátano"/>
  </r>
  <r>
    <d v="2022-02-24T10:00:28"/>
    <s v="Técnico o tecnólogo"/>
    <x v="0"/>
    <x v="0"/>
    <x v="2"/>
    <x v="0"/>
    <s v="Estudiante"/>
    <x v="0"/>
    <x v="1"/>
    <x v="19"/>
    <s v="Papa Fresca (sin lavar)"/>
    <n v="2"/>
    <n v="5"/>
    <n v="5"/>
    <n v="5"/>
    <n v="5"/>
    <n v="3"/>
    <s v="Entre $1.400 - $1.600"/>
    <s v="Entre $1.800 - $2.000"/>
    <s v="No compramos de este tipo de papa"/>
    <s v="No compramos de este tipo de papa"/>
    <s v="Entre $2.200 - $2.400"/>
    <s v="No compramos de este tipo de papa"/>
    <s v="No compramos de este tipo de papa"/>
    <x v="2"/>
    <s v="Medios de comunicación (tv, radio), Promoción en puntos de venta"/>
    <s v="Papa Fresca (sin lavar)"/>
    <s v="No compra papa congelada"/>
    <s v="Entre $1.000 - $1200"/>
    <s v="No compra papa frita"/>
    <s v="$200"/>
    <s v="No compra papa precocida"/>
    <s v="No compra papa precocida saborizada"/>
    <s v="Galerías, Placitas Campesinas, Supermercados"/>
    <s v="Maíz, Habas"/>
  </r>
  <r>
    <d v="2022-02-24T10:00:48"/>
    <s v="Técnico o tecnólogo"/>
    <x v="0"/>
    <x v="1"/>
    <x v="1"/>
    <x v="3"/>
    <s v="Estudiante"/>
    <x v="1"/>
    <x v="0"/>
    <x v="3"/>
    <s v="Papa Fresca (sin lavar)"/>
    <n v="5"/>
    <n v="4"/>
    <n v="5"/>
    <n v="4"/>
    <n v="5"/>
    <n v="5"/>
    <s v="Entre $1.400 - $1.600"/>
    <s v="No compramos de este tipo de papa"/>
    <s v="No compramos de este tipo de papa"/>
    <s v="Entre $1.800 - $2.000"/>
    <s v="Entre $1.800 - $2.000"/>
    <s v="Entre $1.800 - $2.000"/>
    <s v="No compramos de este tipo de papa"/>
    <x v="1"/>
    <s v="Medios de comunicación (tv, radio), Promoción en puntos de venta"/>
    <s v="Papa Fresca (sin lavar)"/>
    <s v="No compra papa congelada"/>
    <s v="Entre $1.400 - $1.600"/>
    <s v="No compra papa frita"/>
    <s v="No compra papa lavada"/>
    <s v="No compra papa precocida"/>
    <s v="No compra papa precocida saborizada"/>
    <s v="Galerías, Directamente al Productor"/>
    <s v="Plátano, Ulluco, Habas"/>
  </r>
  <r>
    <d v="2022-02-24T10:01:38"/>
    <s v="Profesional"/>
    <x v="4"/>
    <x v="1"/>
    <x v="0"/>
    <x v="0"/>
    <s v="Enfermera Auxiliar"/>
    <x v="1"/>
    <x v="1"/>
    <x v="51"/>
    <s v="Papa Fresca (sin lavar)"/>
    <n v="3"/>
    <n v="1"/>
    <n v="3"/>
    <n v="3"/>
    <n v="3"/>
    <n v="1"/>
    <s v="Entre $1.400 - $1.600"/>
    <s v="Entre $1.400 - $1.600"/>
    <s v="Entre $1.800 - $2.000"/>
    <s v="Entre $1.800 - $2.000"/>
    <s v="Entre $1.800 - $2.000"/>
    <s v="Entre $2.200 - $2.400"/>
    <s v="Entre $1.800 - $2.000"/>
    <x v="6"/>
    <s v="Promoción en puntos de venta, Tiendas especializadas"/>
    <s v="Papa Fresca lavada"/>
    <s v="No compra papa congelada"/>
    <s v="Entre $1.400 - $1.600"/>
    <s v="No compra papa frita"/>
    <s v="$ 400"/>
    <s v="No compra papa precocida"/>
    <s v="No compra papa precocida saborizada"/>
    <s v="Galerías, Placitas Campesinas"/>
    <s v="Yuca, Plátano, Ulluco, Habas"/>
  </r>
  <r>
    <d v="2022-02-24T10:02:32"/>
    <s v="Profesional"/>
    <x v="0"/>
    <x v="0"/>
    <x v="2"/>
    <x v="2"/>
    <s v="Ingeniero Agroindustrial"/>
    <x v="0"/>
    <x v="1"/>
    <x v="13"/>
    <s v="Papa Fresca (sin lavar)"/>
    <n v="3"/>
    <n v="5"/>
    <n v="5"/>
    <n v="5"/>
    <n v="5"/>
    <n v="5"/>
    <s v="Entre $1.400 - $1.600"/>
    <s v="No compramos de este tipo de papa"/>
    <s v="No compramos de este tipo de papa"/>
    <s v="Entre $1.400 - $1.600"/>
    <s v="No compramos de este tipo de papa"/>
    <s v="No compramos de este tipo de papa"/>
    <s v="No compramos de este tipo de papa"/>
    <x v="11"/>
    <s v="Redes sociales"/>
    <s v="Papa Fresca (sin lavar)"/>
    <s v="$ 4.500"/>
    <s v="Entre $1.400 - $1.600"/>
    <s v="No compra papa frita"/>
    <s v="$ 400"/>
    <s v="No compra papa precocida"/>
    <s v="No compra papa precocida saborizada"/>
    <s v="Galerías, Placitas Campesinas"/>
    <s v="Yuca, Plátano"/>
  </r>
  <r>
    <d v="2022-02-24T10:02:53"/>
    <s v="Técnico o tecnólogo"/>
    <x v="0"/>
    <x v="0"/>
    <x v="1"/>
    <x v="0"/>
    <s v="Estudiante "/>
    <x v="0"/>
    <x v="1"/>
    <x v="52"/>
    <s v="Papa Fresca (sin lavar), Papa Fresca Lavada"/>
    <n v="3"/>
    <n v="3"/>
    <n v="4"/>
    <n v="3"/>
    <n v="4"/>
    <n v="4"/>
    <s v="Entre $1.800 - $2.000"/>
    <s v="Entre $1.000 - $1.200"/>
    <s v="No compramos de este tipo de papa"/>
    <s v="Entre $1.000 - $1.200"/>
    <s v="Entre $1.400 - $1.600"/>
    <s v="Entre $2.200 - $2.400"/>
    <s v="Entre $1.400 - $1.600"/>
    <x v="3"/>
    <s v="Redes sociales, Promoción en puntos de venta"/>
    <s v="Papa Congelada, Papa Fresca (sin lavar)"/>
    <s v="$ 5.000"/>
    <s v="Entre $1.800 - $2.000"/>
    <s v="No compra papa frita"/>
    <s v="$ 400"/>
    <s v="No compra papa precocida"/>
    <s v="No compra papa precocida saborizada"/>
    <s v="Galerías, Tiendas de Barrio, Placitas Campesinas, Directamente al Productor"/>
    <s v="Yuca, Plátano"/>
  </r>
  <r>
    <d v="2022-02-24T10:03:21"/>
    <s v="Secundaria"/>
    <x v="0"/>
    <x v="0"/>
    <x v="1"/>
    <x v="2"/>
    <s v="Estudiante fisioterapia"/>
    <x v="1"/>
    <x v="2"/>
    <x v="3"/>
    <s v="Papa Fresca (sin lavar), Papa Fresca Lavada"/>
    <n v="4"/>
    <n v="5"/>
    <n v="5"/>
    <n v="4"/>
    <n v="3"/>
    <n v="2"/>
    <s v="Entre $2.600 - $2.800"/>
    <s v="No compramos de este tipo de papa"/>
    <s v="No compramos de este tipo de papa"/>
    <s v="Entre $3.000 - $3.200"/>
    <s v="Entre $3.000 - $3.200"/>
    <s v="Entre $2.600 - $2.800"/>
    <s v="No compramos de este tipo de papa"/>
    <x v="13"/>
    <s v="Redes sociales, Medios de comunicación (tv, radio), Promoción en puntos de venta"/>
    <s v="Papa Fresca (sin lavar), Papa Fresca lavada"/>
    <s v="No compra papa congelada"/>
    <s v="Entre $1.400 - $1.600"/>
    <s v="No compra papa frita"/>
    <s v="$200"/>
    <s v="No compra papa precocida"/>
    <s v="No compra papa precocida saborizada"/>
    <s v="Galerías, Placitas Campesinas"/>
    <s v="Plátano, Ulluco, Maíz"/>
  </r>
  <r>
    <d v="2022-02-24T10:04:13"/>
    <s v="Maestría"/>
    <x v="4"/>
    <x v="1"/>
    <x v="4"/>
    <x v="0"/>
    <s v="Bacterióloga Docente"/>
    <x v="1"/>
    <x v="1"/>
    <x v="26"/>
    <s v="Papa Fresca Lavada, Papa Congelada"/>
    <n v="3"/>
    <n v="4"/>
    <n v="4"/>
    <n v="5"/>
    <n v="5"/>
    <n v="3"/>
    <s v="Entre $1.800 - $2.000"/>
    <s v="No compramos de este tipo de papa"/>
    <s v="No compramos de este tipo de papa"/>
    <s v="No compramos de este tipo de papa"/>
    <s v="No compramos de este tipo de papa"/>
    <s v="Entre $1.800 - $2.000"/>
    <s v="No compramos de este tipo de papa"/>
    <x v="21"/>
    <s v="Redes sociales, Tiendas especializadas"/>
    <s v="Papa Fresca lavada"/>
    <s v="No compra papa congelada"/>
    <s v="Entre $1.800 - $2.000"/>
    <s v="$ 6.500"/>
    <s v="$ 400"/>
    <s v="No compra papa precocida"/>
    <s v="No compra papa precocida saborizada"/>
    <s v="Placitas Campesinas, Supermercados"/>
    <s v="Yuca, Plátano"/>
  </r>
  <r>
    <d v="2022-02-24T10:04:28"/>
    <s v="Técnico o tecnólogo"/>
    <x v="0"/>
    <x v="1"/>
    <x v="1"/>
    <x v="0"/>
    <s v="Estudiante"/>
    <x v="2"/>
    <x v="1"/>
    <x v="53"/>
    <s v="Papa Fresca (sin lavar)"/>
    <n v="4"/>
    <n v="5"/>
    <n v="1"/>
    <n v="3"/>
    <n v="2"/>
    <n v="1"/>
    <s v="Entre $1.000 - $1.200"/>
    <s v="No compramos de este tipo de papa"/>
    <s v="No compramos de este tipo de papa"/>
    <s v="No compramos de este tipo de papa"/>
    <s v="No compramos de este tipo de papa"/>
    <s v="Entre $1.000 - $1.200"/>
    <s v="No compramos de este tipo de papa"/>
    <x v="19"/>
    <s v="Promoción en puntos de venta"/>
    <s v="Papa Frita"/>
    <s v="No compra papa congelada"/>
    <s v="Entre $1.000 - $1200"/>
    <s v="No compra papa frita"/>
    <s v="$ 1200"/>
    <s v="No compra papa precocida"/>
    <s v="No compra papa precocida saborizada"/>
    <s v="Galerías, Tiendas de Barrio"/>
    <s v="Plátano"/>
  </r>
  <r>
    <d v="2022-02-24T10:04:50"/>
    <s v="Profesional"/>
    <x v="0"/>
    <x v="1"/>
    <x v="1"/>
    <x v="6"/>
    <s v="Estudiante"/>
    <x v="2"/>
    <x v="4"/>
    <x v="13"/>
    <s v="Papa Fresca (sin lavar)"/>
    <n v="1"/>
    <n v="5"/>
    <n v="5"/>
    <n v="5"/>
    <n v="5"/>
    <n v="5"/>
    <s v="No compramos de este tipo de papa"/>
    <s v="Entre $1.800 - $2.000"/>
    <s v="Más de $3.400"/>
    <s v="Entre $2.200 - $2.400"/>
    <s v="No compramos de este tipo de papa"/>
    <s v="Entre $3.000 - $3.200"/>
    <s v="No compramos de este tipo de papa"/>
    <x v="6"/>
    <s v="Promoción en puntos de venta"/>
    <s v="Papa Fresca (sin lavar), Papa Fresca lavada"/>
    <s v="No compra papa congelada"/>
    <s v="Entre $2.200 - $2.400"/>
    <s v="$ 6.500"/>
    <s v="No compra papa lavada"/>
    <s v="No compra papa precocida"/>
    <s v="No compra papa precocida saborizada"/>
    <s v="Directamente al Productor"/>
    <s v="Yuca, Plátano, Maíz"/>
  </r>
  <r>
    <d v="2022-02-24T10:04:52"/>
    <s v="Técnico o tecnólogo"/>
    <x v="0"/>
    <x v="1"/>
    <x v="1"/>
    <x v="2"/>
    <s v="Estudiante"/>
    <x v="1"/>
    <x v="1"/>
    <x v="29"/>
    <s v="Papa Fresca (sin lavar), Papa Fresca Lavada"/>
    <n v="5"/>
    <n v="5"/>
    <n v="5"/>
    <n v="4"/>
    <n v="3"/>
    <n v="1"/>
    <s v="Entre $1.400 - $1.600"/>
    <s v="Entre $2.200 - $2.400"/>
    <s v="Entre $2.200 - $2.400"/>
    <s v="Entre $2.200 - $2.400"/>
    <s v="Entre $2.200 - $2.400"/>
    <s v="Entre $2.200 - $2.400"/>
    <s v="No compramos de este tipo de papa"/>
    <x v="10"/>
    <s v="Redes sociales, Medios de comunicación (tv, radio), Promoción en puntos de venta, Tiendas especializadas"/>
    <s v="Papa Fresca (sin lavar), Papa Fresca lavada"/>
    <s v="No compra papa congelada"/>
    <s v="Entre $1.800 - $2.000"/>
    <s v="No compra papa frita"/>
    <s v="$ 800"/>
    <s v="No compra papa precocida"/>
    <s v="No compra papa precocida saborizada"/>
    <s v="Galerías, Placitas Campesinas, Mercados Móviles"/>
    <s v="Yuca, Plátano, Habas"/>
  </r>
  <r>
    <d v="2022-02-24T10:05:34"/>
    <s v="Profesional"/>
    <x v="0"/>
    <x v="1"/>
    <x v="2"/>
    <x v="2"/>
    <s v="Estudiante"/>
    <x v="0"/>
    <x v="2"/>
    <x v="42"/>
    <s v="Papa Fresca (sin lavar), Papa Fresca Lavada, Papa Frita, Papa Precocida"/>
    <n v="5"/>
    <n v="5"/>
    <n v="5"/>
    <n v="4"/>
    <n v="5"/>
    <n v="4"/>
    <s v="Entre $1.800 - $2.000"/>
    <s v="Entre $1.400 - $1.600"/>
    <s v="Entre $1.400 - $1.600"/>
    <s v="Entre $1.000 - $1.200"/>
    <s v="Entre $1.400 - $1.600"/>
    <s v="Entre $1.800 - $2.000"/>
    <s v="No compramos de este tipo de papa"/>
    <x v="0"/>
    <s v="Redes sociales, Medios de comunicación (tv, radio), Promoción en puntos de venta, Tiendas especializadas"/>
    <s v="Papa Fresca (sin lavar), Papa Fresca lavada"/>
    <s v="No compra papa congelada"/>
    <s v="Entre $1.400 - $1.600"/>
    <s v="No compra papa frita"/>
    <s v="$ 800"/>
    <s v="No compra papa precocida"/>
    <s v="No compra papa precocida saborizada"/>
    <s v="Galerías, Tiendas de Barrio, Placitas Campesinas"/>
    <s v="Yuca, Plátano, Ulluco, Maíz, Habas"/>
  </r>
  <r>
    <d v="2022-02-24T10:05:48"/>
    <s v="Profesional"/>
    <x v="0"/>
    <x v="1"/>
    <x v="2"/>
    <x v="2"/>
    <s v="Turismo-Cocinera"/>
    <x v="0"/>
    <x v="4"/>
    <x v="0"/>
    <s v="Papa Fresca (sin lavar), Papa Fresca Lavada"/>
    <n v="5"/>
    <n v="4"/>
    <n v="5"/>
    <n v="3"/>
    <n v="5"/>
    <n v="4"/>
    <s v="Entre $1.400 - $1.600"/>
    <s v="Entre $1.400 - $1.600"/>
    <s v="Entre $1.800 - $2.000"/>
    <s v="Entre $1.000 - $1.200"/>
    <s v="Entre $2.200 - $2.400"/>
    <s v="Entre $1.400 - $1.600"/>
    <s v="Entre $1.000 - $1.200"/>
    <x v="9"/>
    <s v="Redes sociales, Medios de comunicación (tv, radio)"/>
    <s v="Papa Fresca (sin lavar)"/>
    <s v="No compra papa congelada"/>
    <s v="Entre $1.800 - $2.000"/>
    <s v="No compra papa frita"/>
    <s v="$ 400"/>
    <s v="No compra papa precocida"/>
    <s v="No compra papa precocida saborizada"/>
    <s v="Galerías"/>
    <s v="Plátano"/>
  </r>
  <r>
    <d v="2022-02-24T10:06:01"/>
    <s v="Profesional"/>
    <x v="1"/>
    <x v="1"/>
    <x v="0"/>
    <x v="2"/>
    <s v="Administradora"/>
    <x v="1"/>
    <x v="1"/>
    <x v="54"/>
    <s v="Papa Fresca Lavada, Papa Congelada"/>
    <n v="5"/>
    <n v="5"/>
    <n v="5"/>
    <n v="5"/>
    <n v="5"/>
    <n v="3"/>
    <s v="No compramos de este tipo de papa"/>
    <s v="No compramos de este tipo de papa"/>
    <s v="No veo el precio usualmente"/>
    <s v="No compramos de este tipo de papa"/>
    <s v="No compramos de este tipo de papa"/>
    <s v="No veo el precio usualmente"/>
    <s v="No compramos de este tipo de papa"/>
    <x v="34"/>
    <s v="Redes sociales, Medios de comunicación (tv, radio)"/>
    <s v="Papa Fresca lavada"/>
    <s v="No veo el precio usualmente"/>
    <s v="No veo el precio usualmente"/>
    <s v="No compra papa frita"/>
    <s v="No veo el precio usualmente"/>
    <s v="No compra papa precocida"/>
    <s v="No compra papa precocida saborizada"/>
    <s v="Tiendas de Barrio, Placitas Campesinas, Supermercados"/>
    <s v="Yuca, Plátano"/>
  </r>
  <r>
    <d v="2022-02-24T10:06:04"/>
    <s v="Profesional"/>
    <x v="0"/>
    <x v="0"/>
    <x v="1"/>
    <x v="5"/>
    <s v="Estudiante de Ciencia Política"/>
    <x v="0"/>
    <x v="1"/>
    <x v="0"/>
    <s v="Papa Fresca (sin lavar), Papa Fresca Lavada, Papa Frita, Papa Congelada, Papa Precocida, Papa Cortada en trozos, Papa Pelada"/>
    <n v="5"/>
    <n v="5"/>
    <n v="3"/>
    <n v="3"/>
    <n v="5"/>
    <n v="3"/>
    <s v="Entre $1.400 - $1.600"/>
    <s v="Entre $1.400 - $1.600"/>
    <s v="Entre $1.400 - $1.600"/>
    <s v="Entre $1.400 - $1.600"/>
    <s v="Entre $1.400 - $1.600"/>
    <s v="Entre $1.400 - $1.600"/>
    <s v="Entre $1.400 - $1.600"/>
    <x v="0"/>
    <s v="Promoción en puntos de venta, Tiendas especializadas"/>
    <s v="Papa Congelada, Papa Fresca (sin lavar), Papa Frita, Papa Fresca lavada, Papa Precocida, Papa Saborizada"/>
    <s v="$ 4.500"/>
    <s v="Entre $1.400 - $1.600"/>
    <s v="$ 6.500"/>
    <s v="$ 1200"/>
    <s v="$ 3.500"/>
    <s v="No compra papa precocida saborizada"/>
    <s v="Galerías, Tiendas de Barrio, Placitas Campesinas, Supermercados"/>
    <s v="Yuca, Plátano, Ulluco, Maíz, Habas"/>
  </r>
  <r>
    <d v="2022-02-24T10:06:13"/>
    <s v="Profesional"/>
    <x v="0"/>
    <x v="1"/>
    <x v="1"/>
    <x v="0"/>
    <s v="Ingeniera agropecuaria "/>
    <x v="0"/>
    <x v="3"/>
    <x v="1"/>
    <s v="Papa Fresca (sin lavar), Papa Fresca Lavada, Papa Precocida"/>
    <n v="2"/>
    <n v="5"/>
    <n v="4"/>
    <n v="3"/>
    <n v="3"/>
    <n v="2"/>
    <s v="Entre $1.400 - $1.600"/>
    <s v="Entre $1.400 - $1.600"/>
    <s v="No compramos de este tipo de papa"/>
    <s v="Entre $1.400 - $1.600"/>
    <s v="No compramos de este tipo de papa"/>
    <s v="Entre $1.400 - $1.600"/>
    <s v="Entre $1.400 - $1.600"/>
    <x v="3"/>
    <s v="Redes sociales"/>
    <s v="Papa Fresca (sin lavar), Papa Precocida"/>
    <s v="$ 5.000"/>
    <s v="Entre $1.000 - $1200"/>
    <s v="No compra papa frita"/>
    <s v="$ 1000"/>
    <s v="$ 3.700"/>
    <s v="No compra papa precocida saborizada"/>
    <s v="Galerías, Placitas Campesinas, Mercados Móviles"/>
    <s v="Plátano"/>
  </r>
  <r>
    <d v="2022-02-24T10:06:37"/>
    <s v="Maestría"/>
    <x v="1"/>
    <x v="1"/>
    <x v="4"/>
    <x v="5"/>
    <s v="Bióloga, investigación y docencia universitaria"/>
    <x v="1"/>
    <x v="1"/>
    <x v="33"/>
    <s v="Papa Fresca (sin lavar), Papa Congelada"/>
    <n v="5"/>
    <n v="4"/>
    <n v="5"/>
    <n v="5"/>
    <n v="5"/>
    <n v="5"/>
    <s v="Entre $1.800 - $2.000"/>
    <s v="Entre $1.800 - $2.000"/>
    <s v="No compramos de este tipo de papa"/>
    <s v="Entre $2.200 - $2.400"/>
    <s v="No compramos de este tipo de papa"/>
    <s v="Entre $1.400 - $1.600"/>
    <s v="Entre $2.200 - $2.400"/>
    <x v="13"/>
    <s v="Promoción en puntos de venta"/>
    <s v="Papa Fresca (sin lavar)"/>
    <s v="$ 6.500"/>
    <s v="Entre $2.200 - $2.400"/>
    <s v="Más de $ 7.500"/>
    <s v="No compra papa lavada"/>
    <s v="No compra papa precocida"/>
    <s v="No compra papa precocida saborizada"/>
    <s v="Placitas Campesinas, Supermercados, Directamente al Productor"/>
    <s v="Yuca, Plátano"/>
  </r>
  <r>
    <d v="2022-02-24T10:08:12"/>
    <s v="Secundaria"/>
    <x v="0"/>
    <x v="1"/>
    <x v="1"/>
    <x v="6"/>
    <s v="Estudiante "/>
    <x v="0"/>
    <x v="3"/>
    <x v="8"/>
    <s v="Papa Fresca (sin lavar), Papa Frita"/>
    <n v="3"/>
    <n v="5"/>
    <n v="5"/>
    <n v="5"/>
    <n v="5"/>
    <n v="3"/>
    <s v="Entre $1.800 - $2.000"/>
    <s v="Entre $1.400 - $1.600"/>
    <s v="Entre $1.400 - $1.600"/>
    <s v="Entre $1.800 - $2.000"/>
    <s v="Entre $1.800 - $2.000"/>
    <s v="Entre $1.800 - $2.000"/>
    <s v="Entre $1.000 - $1.200"/>
    <x v="13"/>
    <s v="Promoción en puntos de venta"/>
    <s v="Papa Fresca (sin lavar)"/>
    <s v="$ 4.500"/>
    <s v="Entre $2.200 - $2.400"/>
    <s v="$ 6.500"/>
    <s v="$ 1000"/>
    <s v="$ 3.700"/>
    <s v="$ 5.500"/>
    <s v="Galerías, Tiendas de Barrio, Placitas Campesinas"/>
    <s v="Yuca, Plátano, Maíz"/>
  </r>
  <r>
    <d v="2022-02-24T10:08:30"/>
    <s v="Profesional"/>
    <x v="0"/>
    <x v="1"/>
    <x v="1"/>
    <x v="6"/>
    <s v="Administradora de Empresas"/>
    <x v="0"/>
    <x v="4"/>
    <x v="29"/>
    <s v="Papa Fresca (sin lavar), Papa Congelada, Papa Cortada en trozos"/>
    <n v="4"/>
    <n v="5"/>
    <n v="4"/>
    <n v="4"/>
    <n v="4"/>
    <n v="3"/>
    <s v="Entre $1.800 - $2.000"/>
    <s v="Entre $2.200 - $2.400"/>
    <s v="Entre $2.200 - $2.400"/>
    <s v="Entre $2.200 - $2.400"/>
    <s v="Entre $1.800 - $2.000"/>
    <s v="Entre $1.800 - $2.000"/>
    <s v="No compramos de este tipo de papa"/>
    <x v="5"/>
    <s v="Promoción en puntos de venta, Tiendas especializadas"/>
    <s v="Papa Fresca (sin lavar)"/>
    <s v="$ 5.000"/>
    <s v="Entre $1.800 - $2.000"/>
    <s v="$ 6.500"/>
    <s v="$ 100"/>
    <s v="No compra papa precocida"/>
    <s v="No compra papa precocida saborizada"/>
    <s v="Galerías, Tiendas de Barrio"/>
    <s v="Plátano, Ulluco, Maíz"/>
  </r>
  <r>
    <d v="2022-02-24T10:08:31"/>
    <s v="Técnico o tecnólogo"/>
    <x v="0"/>
    <x v="0"/>
    <x v="2"/>
    <x v="1"/>
    <s v="Empleado y Estudiante"/>
    <x v="0"/>
    <x v="4"/>
    <x v="55"/>
    <s v="Papa Fresca (sin lavar)"/>
    <n v="5"/>
    <n v="4"/>
    <n v="5"/>
    <n v="3"/>
    <n v="5"/>
    <n v="4"/>
    <s v="Entre $1.800 - $2.000"/>
    <s v="Entre $1.400 - $1.600"/>
    <s v="No compramos de este tipo de papa"/>
    <s v="Entre $1.800 - $2.000"/>
    <s v="No compramos de este tipo de papa"/>
    <s v="Entre $1.800 - $2.000"/>
    <s v="No compramos de este tipo de papa"/>
    <x v="3"/>
    <s v="Redes sociales"/>
    <s v="Papa Fresca (sin lavar)"/>
    <s v="No compra papa congelada"/>
    <s v="Entre $1.400 - $1.600"/>
    <s v="No compra papa frita"/>
    <s v="No compra papa lavada"/>
    <s v="No compra papa precocida"/>
    <s v="No compra papa precocida saborizada"/>
    <s v="Galerías, Placitas Campesinas"/>
    <s v="Yuca, Plátano, Ulluco, Maíz"/>
  </r>
  <r>
    <d v="2022-02-24T10:08:44"/>
    <s v="Profesional"/>
    <x v="0"/>
    <x v="0"/>
    <x v="4"/>
    <x v="5"/>
    <s v="Enfermera "/>
    <x v="0"/>
    <x v="2"/>
    <x v="0"/>
    <s v="Papa Fresca (sin lavar)"/>
    <n v="5"/>
    <n v="2"/>
    <n v="5"/>
    <n v="4"/>
    <n v="5"/>
    <n v="2"/>
    <s v="Entre $1.400 - $1.600"/>
    <s v="Entre $1.800 - $2.000"/>
    <s v="Entre $1.800 - $2.000"/>
    <s v="Entre $1.800 - $2.000"/>
    <s v="Entre $1.800 - $2.000"/>
    <s v="Entre $1.800 - $2.000"/>
    <s v="Entre $1.800 - $2.000"/>
    <x v="34"/>
    <s v="Medios de comunicación (tv, radio), Promoción en puntos de venta"/>
    <s v="Papa Fresca (sin lavar), Papa Fresca lavada"/>
    <s v="$ 6.500"/>
    <s v="Entre $2.600 - $2.800"/>
    <s v="$ 7.100"/>
    <s v="$ 1200"/>
    <s v="$ 4.500"/>
    <s v="$ 7.000"/>
    <s v="Galerías, Tiendas de Barrio, Placitas Campesinas, Supermercados"/>
    <s v="Plátano, Maíz"/>
  </r>
  <r>
    <d v="2022-02-24T10:08:50"/>
    <s v="Secundaria"/>
    <x v="0"/>
    <x v="1"/>
    <x v="1"/>
    <x v="1"/>
    <s v="Estudiante"/>
    <x v="0"/>
    <x v="1"/>
    <x v="7"/>
    <s v="Papa Fresca (sin lavar)"/>
    <n v="2"/>
    <n v="1"/>
    <n v="2"/>
    <n v="3"/>
    <n v="2"/>
    <n v="2"/>
    <s v="Entre $2.200 - $2.400"/>
    <s v="No compramos de este tipo de papa"/>
    <s v="Entre $2.200 - $2.400"/>
    <s v="Entre $1.400 - $1.600"/>
    <s v="No compramos de este tipo de papa"/>
    <s v="No compramos de este tipo de papa"/>
    <s v="No compramos de este tipo de papa"/>
    <x v="9"/>
    <s v="Redes sociales, Medios de comunicación (tv, radio)"/>
    <s v="Papa Fresca (sin lavar), Papa Fresca lavada"/>
    <s v="No compra papa congelada"/>
    <s v="Entre $1.400 - $1.600"/>
    <s v="No compra papa frita"/>
    <s v="$ 400"/>
    <s v="No compra papa precocida"/>
    <s v="No compra papa precocida saborizada"/>
    <s v="Galerías, Placitas Campesinas, Directamente al Productor"/>
    <s v="Yuca, Plátano"/>
  </r>
  <r>
    <d v="2022-02-24T10:09:23"/>
    <s v="Secundaria"/>
    <x v="0"/>
    <x v="0"/>
    <x v="1"/>
    <x v="3"/>
    <s v="Estudiante"/>
    <x v="1"/>
    <x v="0"/>
    <x v="5"/>
    <s v="Papa Fresca (sin lavar)"/>
    <n v="3"/>
    <n v="4"/>
    <n v="3"/>
    <n v="2"/>
    <n v="4"/>
    <n v="2"/>
    <s v="Entre $1.400 - $1.600"/>
    <s v="Entre $2.200 - $2.400"/>
    <s v="No compramos de este tipo de papa"/>
    <s v="No compramos de este tipo de papa"/>
    <s v="No compramos de este tipo de papa"/>
    <s v="No compramos de este tipo de papa"/>
    <s v="No compramos de este tipo de papa"/>
    <x v="3"/>
    <s v="Redes sociales, Promoción en puntos de venta"/>
    <s v="Papa Fresca (sin lavar)"/>
    <s v="No compra papa congelada"/>
    <s v="Entre $1.000 - $1200"/>
    <s v="No compra papa frita"/>
    <s v="No compra papa lavada"/>
    <s v="No compra papa precocida"/>
    <s v="No compra papa precocida saborizada"/>
    <s v="Galerías, Placitas Campesinas"/>
    <s v="Yuca, Plátano, Maíz"/>
  </r>
  <r>
    <d v="2022-02-24T10:09:32"/>
    <s v="Profesional"/>
    <x v="0"/>
    <x v="0"/>
    <x v="2"/>
    <x v="0"/>
    <s v="Estudiante"/>
    <x v="0"/>
    <x v="4"/>
    <x v="36"/>
    <s v="Papa Fresca (sin lavar), Papa Fresca Lavada"/>
    <n v="5"/>
    <n v="5"/>
    <n v="3"/>
    <n v="4"/>
    <n v="5"/>
    <n v="3"/>
    <s v="Entre $1.800 - $2.000"/>
    <s v="Entre $1.400 - $1.600"/>
    <s v="Entre $1.400 - $1.600"/>
    <s v="Entre $1.400 - $1.600"/>
    <s v="Entre $1.800 - $2.000"/>
    <s v="Entre $1.800 - $2.000"/>
    <s v="No compramos de este tipo de papa"/>
    <x v="5"/>
    <s v="Promoción en puntos de venta"/>
    <s v="Papa Fresca (sin lavar), Papa Fresca lavada"/>
    <s v="$ 5.000"/>
    <s v="Entre $2.200 - $2.400"/>
    <s v="$ 6.500"/>
    <s v="$ 800"/>
    <s v="$ 3.500"/>
    <s v="$ 5.500"/>
    <s v="Galerías, Tiendas de Barrio, Directamente al Productor"/>
    <s v="Yuca, Plátano, Maíz"/>
  </r>
  <r>
    <d v="2022-02-24T10:10:07"/>
    <s v="Técnico o tecnólogo"/>
    <x v="0"/>
    <x v="0"/>
    <x v="2"/>
    <x v="1"/>
    <s v=" Estudiante universitario"/>
    <x v="0"/>
    <x v="3"/>
    <x v="36"/>
    <s v="Papa Fresca (sin lavar), Papa Fresca Lavada, Papa Frita"/>
    <n v="2"/>
    <n v="1"/>
    <n v="3"/>
    <n v="3"/>
    <n v="3"/>
    <n v="1"/>
    <s v="Entre $1.800 - $2.000"/>
    <s v="Entre $1.000 - $1.200"/>
    <s v="Entre $1.800 - $2.000"/>
    <s v="Entre $1.000 - $1.200"/>
    <s v="Entre $1.400 - $1.600"/>
    <s v="Entre $1.800 - $2.000"/>
    <s v="Entre $1.400 - $1.600"/>
    <x v="10"/>
    <s v="Redes sociales, Promoción en puntos de venta"/>
    <s v="Papa Fresca (sin lavar), Papa Fresca lavada"/>
    <s v="No compra papa congelada"/>
    <s v="Entre $1.400 - $1.600"/>
    <s v="$ 6.500"/>
    <s v="$200"/>
    <s v="No compra papa precocida"/>
    <s v="No compra papa precocida saborizada"/>
    <s v="Galerías, Tiendas de Barrio, Placitas Campesinas, Directamente al Productor"/>
    <s v="Yuca, Plátano, Ulluco, Maíz"/>
  </r>
  <r>
    <d v="2022-02-24T10:10:17"/>
    <s v="Profesional"/>
    <x v="0"/>
    <x v="1"/>
    <x v="2"/>
    <x v="5"/>
    <s v="Estudiante"/>
    <x v="1"/>
    <x v="1"/>
    <x v="2"/>
    <s v="Papa Fresca (sin lavar)"/>
    <n v="1"/>
    <n v="5"/>
    <n v="5"/>
    <n v="3"/>
    <n v="5"/>
    <n v="2"/>
    <s v="Entre $1.800 - $2.000"/>
    <s v="Entre $1.800 - $2.000"/>
    <s v="No compramos de este tipo de papa"/>
    <s v="Entre $1.800 - $2.000"/>
    <s v="No compramos de este tipo de papa"/>
    <s v="Entre $1.800 - $2.000"/>
    <s v="No compramos de este tipo de papa"/>
    <x v="12"/>
    <s v="Redes sociales, Medios de comunicación (tv, radio), Promoción en puntos de venta"/>
    <s v="Papa Fresca (sin lavar)"/>
    <s v="No compra papa congelada"/>
    <s v="Entre $1.800 - $2.000"/>
    <s v="No compra papa frita"/>
    <s v="$200"/>
    <s v="No compra papa precocida"/>
    <s v="No compra papa precocida saborizada"/>
    <s v="Tiendas de Barrio, Placitas Campesinas, Directamente al Productor"/>
    <s v="Plátano"/>
  </r>
  <r>
    <d v="2022-02-24T10:10:29"/>
    <s v="Maestría"/>
    <x v="1"/>
    <x v="1"/>
    <x v="4"/>
    <x v="0"/>
    <s v="Química"/>
    <x v="1"/>
    <x v="1"/>
    <x v="10"/>
    <s v="Papa Fresca (sin lavar)"/>
    <n v="5"/>
    <n v="1"/>
    <n v="1"/>
    <n v="5"/>
    <n v="5"/>
    <n v="1"/>
    <s v="No compramos de este tipo de papa"/>
    <s v="No compramos de este tipo de papa"/>
    <s v="No compramos de este tipo de papa"/>
    <s v="Entre $1.400 - $1.600"/>
    <s v="No compramos de este tipo de papa"/>
    <s v="Entre $1.800 - $2.000"/>
    <s v="No compramos de este tipo de papa"/>
    <x v="8"/>
    <s v="Promoción en puntos de venta"/>
    <s v="Papa Fresca lavada"/>
    <s v="No compra papa congelada"/>
    <s v="Entre $1.800 - $2.000"/>
    <s v="No compra papa frita"/>
    <s v="$ 400"/>
    <s v="No compra papa precocida"/>
    <s v="No compra papa precocida saborizada"/>
    <s v="Placitas Campesinas"/>
    <s v="Plátano"/>
  </r>
  <r>
    <d v="2022-02-24T10:10:59"/>
    <s v="Profesional"/>
    <x v="0"/>
    <x v="1"/>
    <x v="1"/>
    <x v="3"/>
    <s v="Estudiante "/>
    <x v="0"/>
    <x v="2"/>
    <x v="2"/>
    <s v="Papa Fresca (sin lavar)"/>
    <n v="5"/>
    <n v="5"/>
    <n v="5"/>
    <n v="5"/>
    <n v="5"/>
    <n v="5"/>
    <s v="Entre $1.400 - $1.600"/>
    <s v="No compramos de este tipo de papa"/>
    <s v="No compramos de este tipo de papa"/>
    <s v="Entre $1.400 - $1.600"/>
    <s v="Entre $1.400 - $1.600"/>
    <s v="Entre $1.400 - $1.600"/>
    <s v="No compramos de este tipo de papa"/>
    <x v="9"/>
    <s v="Medios de comunicación (tv, radio), Promoción en puntos de venta"/>
    <s v="Papa Fresca (sin lavar)"/>
    <s v="No compra papa congelada"/>
    <s v="Entre $1.000 - $1200"/>
    <s v="No compra papa frita"/>
    <s v="No compra papa lavada"/>
    <s v="No compra papa precocida"/>
    <s v="No compra papa precocida saborizada"/>
    <s v="Galerías, Tiendas de Barrio, Directamente al Productor"/>
    <s v="Ulluco, Maíz"/>
  </r>
  <r>
    <d v="2022-02-24T10:11:19"/>
    <s v="Profesional"/>
    <x v="0"/>
    <x v="0"/>
    <x v="1"/>
    <x v="5"/>
    <s v="independiente "/>
    <x v="0"/>
    <x v="1"/>
    <x v="0"/>
    <s v="Papa Fresca (sin lavar), Papa Fresca Lavada"/>
    <n v="5"/>
    <n v="5"/>
    <n v="5"/>
    <n v="2"/>
    <n v="5"/>
    <n v="3"/>
    <s v="Entre $1.800 - $2.000"/>
    <s v="Entre $1.800 - $2.000"/>
    <s v="Entre $1.800 - $2.000"/>
    <s v="Entre $2.200 - $2.400"/>
    <s v="Entre $2.200 - $2.400"/>
    <s v="Entre $1.800 - $2.000"/>
    <s v="No compramos de este tipo de papa"/>
    <x v="9"/>
    <s v="Redes sociales, Promoción en puntos de venta"/>
    <s v="Papa Fresca (sin lavar), Papa Fresca lavada"/>
    <s v="No compra papa congelada"/>
    <s v="Entre $1.000 - $1200"/>
    <s v="No compra papa frita"/>
    <s v="$ 1000"/>
    <s v="No compra papa precocida"/>
    <s v="$ 5.500"/>
    <s v="Galerías, Directamente al Productor"/>
    <s v="Yuca, Plátano, Maíz"/>
  </r>
  <r>
    <d v="2022-02-24T10:11:26"/>
    <s v="Técnico o tecnólogo"/>
    <x v="0"/>
    <x v="1"/>
    <x v="0"/>
    <x v="3"/>
    <s v="Auxiliar de enfermería"/>
    <x v="0"/>
    <x v="3"/>
    <x v="1"/>
    <s v="Papa Fresca (sin lavar)"/>
    <n v="5"/>
    <n v="5"/>
    <n v="5"/>
    <n v="5"/>
    <n v="5"/>
    <n v="5"/>
    <s v="Entre $1.400 - $1.600"/>
    <s v="No compramos de este tipo de papa"/>
    <s v="No compramos de este tipo de papa"/>
    <s v="Entre $1.400 - $1.600"/>
    <s v="No compramos de este tipo de papa"/>
    <s v="No compramos de este tipo de papa"/>
    <s v="No compramos de este tipo de papa"/>
    <x v="10"/>
    <s v="Redes sociales"/>
    <s v="Papa Fresca (sin lavar)"/>
    <s v="No compra papa congelada"/>
    <s v="Entre $1.400 - $1.600"/>
    <s v="No compra papa frita"/>
    <s v="$ 1400"/>
    <s v="No compra papa precocida"/>
    <s v="No compra papa precocida saborizada"/>
    <s v="Galerías, Tiendas de Barrio, Placitas Campesinas, Directamente al Productor"/>
    <s v="Yuca, Plátano"/>
  </r>
  <r>
    <d v="2022-02-24T10:11:43"/>
    <s v="Secundaria"/>
    <x v="0"/>
    <x v="1"/>
    <x v="1"/>
    <x v="3"/>
    <s v="Estudiante"/>
    <x v="2"/>
    <x v="1"/>
    <x v="5"/>
    <s v="Papa Fresca (sin lavar)"/>
    <n v="1"/>
    <n v="4"/>
    <n v="3"/>
    <n v="3"/>
    <n v="5"/>
    <n v="3"/>
    <s v="Entre $1.400 - $1.600"/>
    <s v="Entre $1.400 - $1.600"/>
    <s v="No compramos de este tipo de papa"/>
    <s v="No compramos de este tipo de papa"/>
    <s v="No compramos de este tipo de papa"/>
    <s v="No compramos de este tipo de papa"/>
    <s v="No compramos de este tipo de papa"/>
    <x v="14"/>
    <s v="Promoción en puntos de venta"/>
    <s v="Papa Fresca (sin lavar)"/>
    <s v="No compra papa congelada"/>
    <s v="Entre $1.400 - $1.600"/>
    <s v="No compra papa frita"/>
    <s v="No compra papa lavada"/>
    <s v="No compra papa precocida"/>
    <s v="No compra papa precocida saborizada"/>
    <s v="Galerías, Tiendas de Barrio, Placitas Campesinas"/>
    <s v="Plátano"/>
  </r>
  <r>
    <d v="2022-02-24T10:11:49"/>
    <s v="Profesional"/>
    <x v="1"/>
    <x v="1"/>
    <x v="4"/>
    <x v="5"/>
    <s v="Docente"/>
    <x v="4"/>
    <x v="1"/>
    <x v="53"/>
    <s v="Papa Fresca (sin lavar)"/>
    <n v="1"/>
    <n v="5"/>
    <n v="4"/>
    <n v="5"/>
    <n v="5"/>
    <n v="1"/>
    <s v="No compramos de este tipo de papa"/>
    <s v="No compramos de este tipo de papa"/>
    <s v="No compramos de este tipo de papa"/>
    <s v="No compramos de este tipo de papa"/>
    <s v="No compramos de este tipo de papa"/>
    <s v="Entre $1.800 - $2.000"/>
    <s v="No compramos de este tipo de papa"/>
    <x v="6"/>
    <s v="Redes sociales, Promoción en puntos de venta"/>
    <s v="Papa Congelada, Papa Fresca lavada, Papa Saborizada"/>
    <s v="$ 5.000"/>
    <s v="Entre $2.600 - $2.800"/>
    <s v="No compra papa frita"/>
    <s v="$ 1400"/>
    <s v="No compra papa precocida"/>
    <s v="$ 6.500"/>
    <s v="Galerías"/>
    <s v="Plátano"/>
  </r>
  <r>
    <d v="2022-02-24T10:12:37"/>
    <s v="Profesional"/>
    <x v="2"/>
    <x v="1"/>
    <x v="0"/>
    <x v="2"/>
    <s v="Estudiante"/>
    <x v="0"/>
    <x v="1"/>
    <x v="2"/>
    <s v="Papa Fresca Lavada, Papa Frita"/>
    <n v="5"/>
    <n v="4"/>
    <n v="4"/>
    <n v="4"/>
    <n v="5"/>
    <n v="1"/>
    <s v="Entre $2.600 - $2.800"/>
    <s v="Entre $1.800 - $2.000"/>
    <s v="No compramos de este tipo de papa"/>
    <s v="Entre $1.000 - $1.200"/>
    <s v="Entre $1.400 - $1.600"/>
    <s v="Entre $2.600 - $2.800"/>
    <s v="No compramos de este tipo de papa"/>
    <x v="11"/>
    <s v="Redes sociales, Medios de comunicación (tv, radio), Promoción en puntos de venta"/>
    <s v="Papa Fresca lavada"/>
    <s v="No compra papa congelada"/>
    <s v="Entre $1.800 - $2.000"/>
    <s v="$ 6.500"/>
    <s v="$200"/>
    <s v="No compra papa precocida"/>
    <s v="No compra papa precocida saborizada"/>
    <s v="Galerías, Supermercados"/>
    <s v="Plátano, Ulluco"/>
  </r>
  <r>
    <d v="2022-02-24T10:13:02"/>
    <s v="Profesional"/>
    <x v="0"/>
    <x v="1"/>
    <x v="2"/>
    <x v="5"/>
    <s v="Abogada"/>
    <x v="1"/>
    <x v="1"/>
    <x v="1"/>
    <s v="Papa Fresca (sin lavar), Papa Fresca Lavada"/>
    <n v="5"/>
    <n v="5"/>
    <n v="4"/>
    <n v="3"/>
    <n v="5"/>
    <n v="3"/>
    <s v="Entre $1.800 - $2.000"/>
    <s v="No compramos de este tipo de papa"/>
    <s v="No compramos de este tipo de papa"/>
    <s v="Entre $1.800 - $2.000"/>
    <s v="No compramos de este tipo de papa"/>
    <s v="No compramos de este tipo de papa"/>
    <s v="No compramos de este tipo de papa"/>
    <x v="9"/>
    <s v="Redes sociales, Promoción en puntos de venta"/>
    <s v="Papa Fresca lavada"/>
    <s v="No compra papa congelada"/>
    <s v="Entre $1.800 - $2.000"/>
    <s v="$ 6.500"/>
    <s v="$ 400"/>
    <s v="$ 3.700"/>
    <s v="No compra papa precocida saborizada"/>
    <s v="Galerías, Supermercados"/>
    <s v="Plátano, Maíz"/>
  </r>
  <r>
    <d v="2022-02-24T10:13:07"/>
    <s v="Profesional"/>
    <x v="4"/>
    <x v="0"/>
    <x v="0"/>
    <x v="5"/>
    <s v="Abogado"/>
    <x v="3"/>
    <x v="5"/>
    <x v="53"/>
    <s v="Papa Fresca Lavada"/>
    <n v="4"/>
    <n v="5"/>
    <n v="5"/>
    <n v="5"/>
    <n v="5"/>
    <n v="5"/>
    <s v="Entre $1.000 - $1.200"/>
    <s v="Entre $1.000 - $1.200"/>
    <s v="No compramos de este tipo de papa"/>
    <s v="Entre $1.000 - $1.200"/>
    <s v="Entre $1.000 - $1.200"/>
    <s v="Entre $1.000 - $1.200"/>
    <s v="Entre $1.000 - $1.200"/>
    <x v="8"/>
    <s v="Redes sociales"/>
    <s v="Papa Fresca lavada"/>
    <s v="No compra papa congelada"/>
    <s v="Entre $1.000 - $1200"/>
    <s v="No compra papa frita"/>
    <s v="$ 1000"/>
    <s v="No compra papa precocida"/>
    <s v="No compra papa precocida saborizada"/>
    <s v="Placitas Campesinas"/>
    <s v="Yuca"/>
  </r>
  <r>
    <d v="2022-02-24T10:13:55"/>
    <s v="Profesional"/>
    <x v="1"/>
    <x v="0"/>
    <x v="2"/>
    <x v="3"/>
    <s v="Independiente"/>
    <x v="0"/>
    <x v="0"/>
    <x v="55"/>
    <s v="Papa Fresca (sin lavar), Papa Fresca Lavada"/>
    <n v="5"/>
    <n v="4"/>
    <n v="4"/>
    <n v="5"/>
    <n v="5"/>
    <n v="3"/>
    <s v="Entre $1.400 - $1.600"/>
    <s v="No compramos de este tipo de papa"/>
    <s v="No compramos de este tipo de papa"/>
    <s v="Entre $1.800 - $2.000"/>
    <s v="Entre $1.800 - $2.000"/>
    <s v="Entre $1.800 - $2.000"/>
    <s v="Entre $1.000 - $1.200"/>
    <x v="6"/>
    <s v="Redes sociales, Medios de comunicación (tv, radio)"/>
    <s v="Papa Fresca (sin lavar)"/>
    <s v="No compra papa congelada"/>
    <s v="Entre $1.000 - $1200"/>
    <s v="No compra papa frita"/>
    <s v="$ 100"/>
    <s v="No compra papa precocida"/>
    <s v="No compra papa precocida saborizada"/>
    <s v="Galerías, Tiendas de Barrio, Placitas Campesinas, Mercados Móviles"/>
    <s v="Yuca, Plátano, Batata"/>
  </r>
  <r>
    <d v="2022-02-24T10:13:59"/>
    <s v="Secundaria"/>
    <x v="0"/>
    <x v="0"/>
    <x v="2"/>
    <x v="2"/>
    <s v="Estudiante"/>
    <x v="0"/>
    <x v="1"/>
    <x v="5"/>
    <s v="Papa Fresca (sin lavar), Papa Fresca Lavada"/>
    <n v="2"/>
    <n v="3"/>
    <n v="2"/>
    <n v="2"/>
    <n v="3"/>
    <n v="2"/>
    <s v="Entre $1.800 - $2.000"/>
    <s v="Entre $2.200 - $2.400"/>
    <s v="No compramos de este tipo de papa"/>
    <s v="No compramos de este tipo de papa"/>
    <s v="No compramos de este tipo de papa"/>
    <s v="No compramos de este tipo de papa"/>
    <s v="No compramos de este tipo de papa"/>
    <x v="11"/>
    <s v="Medios de comunicación (tv, radio), Tiendas especializadas"/>
    <s v="Papa Fresca lavada"/>
    <s v="No compra papa congelada"/>
    <s v="Entre $2.600 - $2.800"/>
    <s v="$ 6.500"/>
    <s v="$ 1000"/>
    <s v="No compra papa precocida"/>
    <s v="No compra papa precocida saborizada"/>
    <s v="Galerías, Tiendas de Barrio, Supermercados"/>
    <s v="Yuca, Plátano"/>
  </r>
  <r>
    <d v="2022-02-24T10:14:00"/>
    <s v="Secundaria"/>
    <x v="0"/>
    <x v="1"/>
    <x v="3"/>
    <x v="3"/>
    <s v="Estudiante "/>
    <x v="2"/>
    <x v="1"/>
    <x v="8"/>
    <s v="Papa Fresca (sin lavar), Papa Congelada"/>
    <n v="4"/>
    <n v="5"/>
    <n v="4"/>
    <n v="4"/>
    <n v="4"/>
    <n v="2"/>
    <s v="Más de $3.400"/>
    <s v="Entre $3.000 - $3.200"/>
    <s v="No compramos de este tipo de papa"/>
    <s v="Más de $3.400"/>
    <s v="No compramos de este tipo de papa"/>
    <s v="No compramos de este tipo de papa"/>
    <s v="No compramos de este tipo de papa"/>
    <x v="3"/>
    <s v="Redes sociales, Promoción en puntos de venta"/>
    <s v="Papa Congelada, Papa Fresca (sin lavar)"/>
    <s v="$ 5.000"/>
    <s v="Entre $2.200 - $2.400"/>
    <s v="$ 6.700"/>
    <s v="$ 400"/>
    <s v="No compra papa precocida"/>
    <s v="No compra papa precocida saborizada"/>
    <s v="Galerías, Placitas Campesinas"/>
    <s v="Yuca, Plátano, Maíz"/>
  </r>
  <r>
    <d v="2022-02-24T10:14:11"/>
    <s v="Maestría"/>
    <x v="1"/>
    <x v="1"/>
    <x v="0"/>
    <x v="5"/>
    <s v="Comunicador"/>
    <x v="0"/>
    <x v="2"/>
    <x v="56"/>
    <s v="Papa Fresca Lavada, Papa Frita, Papa Congelada"/>
    <n v="2"/>
    <n v="4"/>
    <n v="5"/>
    <n v="3"/>
    <n v="4"/>
    <n v="2"/>
    <s v="Entre $1.000 - $1.200"/>
    <s v="Entre $1.000 - $1.200"/>
    <s v="Entre $1.400 - $1.600"/>
    <s v="No compramos de este tipo de papa"/>
    <s v="No compramos de este tipo de papa"/>
    <s v="No compramos de este tipo de papa"/>
    <s v="No compramos de este tipo de papa"/>
    <x v="35"/>
    <s v="Redes sociales, Medios de comunicación (tv, radio), Promoción en puntos de venta"/>
    <s v="Papa Congelada, Papa Frita"/>
    <s v="$ 4.500"/>
    <s v="Entre $1.000 - $1200"/>
    <s v="$ 6.700"/>
    <s v="$200"/>
    <s v="$ 3.500"/>
    <s v="No compra papa precocida saborizada"/>
    <s v="Galerías, Tiendas de Barrio, Placitas Campesinas, Supermercados"/>
    <s v="Yuca, Plátano, Maíz, Habas"/>
  </r>
  <r>
    <d v="2022-02-24T10:14:56"/>
    <s v="Profesional"/>
    <x v="0"/>
    <x v="0"/>
    <x v="1"/>
    <x v="0"/>
    <s v="Estudiante"/>
    <x v="0"/>
    <x v="1"/>
    <x v="52"/>
    <s v="Papa Fresca (sin lavar), Papa Fresca Lavada"/>
    <n v="5"/>
    <n v="5"/>
    <n v="5"/>
    <n v="1"/>
    <n v="5"/>
    <n v="1"/>
    <s v="Entre $1.800 - $2.000"/>
    <s v="Entre $1.000 - $1.200"/>
    <s v="No compramos de este tipo de papa"/>
    <s v="Entre $1.000 - $1.200"/>
    <s v="No compramos de este tipo de papa"/>
    <s v="Entre $1.400 - $1.600"/>
    <s v="No compramos de este tipo de papa"/>
    <x v="36"/>
    <s v="Redes sociales, Medios de comunicación (tv, radio), Promoción en puntos de venta, Tiendas especializadas"/>
    <s v="Papa Congelada, Papa Fresca (sin lavar)"/>
    <s v="No compra papa congelada"/>
    <s v="Entre $1.000 - $1200"/>
    <s v="No compra papa frita"/>
    <s v="$200"/>
    <s v="No compra papa precocida"/>
    <s v="No compra papa precocida saborizada"/>
    <s v="Galerías, Tiendas de Barrio"/>
    <s v="Yuca, Plátano, Ulluco, Maíz, Habas"/>
  </r>
  <r>
    <d v="2022-02-24T10:14:58"/>
    <s v="Técnico o tecnólogo"/>
    <x v="0"/>
    <x v="1"/>
    <x v="2"/>
    <x v="3"/>
    <s v="Estudiante "/>
    <x v="0"/>
    <x v="3"/>
    <x v="9"/>
    <s v="Papa Fresca (sin lavar)"/>
    <n v="3"/>
    <n v="2"/>
    <n v="4"/>
    <n v="5"/>
    <n v="5"/>
    <n v="1"/>
    <s v="Entre $1.800 - $2.000"/>
    <s v="No compramos de este tipo de papa"/>
    <s v="No compramos de este tipo de papa"/>
    <s v="Entre $1.400 - $1.600"/>
    <s v="Entre $1.400 - $1.600"/>
    <s v="No compramos de este tipo de papa"/>
    <s v="No compramos de este tipo de papa"/>
    <x v="11"/>
    <s v="Promoción en puntos de venta"/>
    <s v="Papa Fresca (sin lavar)"/>
    <s v="No compra papa congelada"/>
    <s v="Entre $1.000 - $1200"/>
    <s v="No compra papa frita"/>
    <s v="$200"/>
    <s v="No compra papa precocida"/>
    <s v="No compra papa precocida saborizada"/>
    <s v="Galerías, Tiendas de Barrio, Placitas Campesinas"/>
    <s v="Plátano, Ulluco"/>
  </r>
  <r>
    <d v="2022-02-24T10:15:06"/>
    <s v="Profesional"/>
    <x v="0"/>
    <x v="1"/>
    <x v="2"/>
    <x v="0"/>
    <s v="Estudiante "/>
    <x v="0"/>
    <x v="1"/>
    <x v="37"/>
    <s v="Papa Fresca (sin lavar)"/>
    <n v="4"/>
    <n v="5"/>
    <n v="5"/>
    <n v="5"/>
    <n v="5"/>
    <n v="4"/>
    <s v="Entre $1.400 - $1.600"/>
    <s v="Entre $1.400 - $1.600"/>
    <s v="Entre $1.800 - $2.000"/>
    <s v="Entre $1.400 - $1.600"/>
    <s v="Entre $1.400 - $1.600"/>
    <s v="Entre $1.400 - $1.600"/>
    <s v="Entre $1.800 - $2.000"/>
    <x v="9"/>
    <s v="Redes sociales, Promoción en puntos de venta"/>
    <s v="Papa Congelada, Papa Precocida"/>
    <s v="$ 5.000"/>
    <s v="Entre $1.000 - $1200"/>
    <s v="$ 6.500"/>
    <s v="$ 1200"/>
    <s v="$ 3.500"/>
    <s v="$ 6.000"/>
    <s v="Galerías"/>
    <s v="Yuca, Plátano"/>
  </r>
  <r>
    <d v="2022-02-24T10:15:27"/>
    <s v="Técnico o tecnólogo"/>
    <x v="0"/>
    <x v="1"/>
    <x v="4"/>
    <x v="0"/>
    <s v="Estudiante"/>
    <x v="0"/>
    <x v="2"/>
    <x v="17"/>
    <s v="Papa Fresca (sin lavar), Papa Frita"/>
    <n v="4"/>
    <n v="5"/>
    <n v="5"/>
    <n v="4"/>
    <n v="5"/>
    <n v="3"/>
    <s v="Más de $3.400"/>
    <s v="Más de $3.400"/>
    <s v="Más de $3.400"/>
    <s v="Más de $3.400"/>
    <s v="Más de $ 3.400"/>
    <s v="Más de $ 3.400"/>
    <s v="Más de $ 3.400"/>
    <x v="3"/>
    <s v="Promoción en puntos de venta"/>
    <s v="Papa Fresca (sin lavar), Papa Fresca lavada"/>
    <s v="No compra papa congelada"/>
    <s v="Entre $2.200 - $2.400"/>
    <s v="No compra papa frita"/>
    <s v="No compra papa lavada"/>
    <s v="No compra papa precocida"/>
    <s v="No compra papa precocida saborizada"/>
    <s v="Galerías"/>
    <s v="Yuca, Plátano, Maíz"/>
  </r>
  <r>
    <d v="2022-02-24T10:15:40"/>
    <s v="Técnico o tecnólogo"/>
    <x v="0"/>
    <x v="1"/>
    <x v="1"/>
    <x v="0"/>
    <s v="Estudiante"/>
    <x v="0"/>
    <x v="2"/>
    <x v="1"/>
    <s v="Papa Fresca (sin lavar)"/>
    <n v="5"/>
    <n v="5"/>
    <n v="5"/>
    <n v="5"/>
    <n v="5"/>
    <n v="3"/>
    <s v="Entre $1.000 - $1.200"/>
    <s v="Entre $1.000 - $1.200"/>
    <s v="No compramos de este tipo de papa"/>
    <s v="Entre $1.000 - $1.200"/>
    <s v="No compramos de este tipo de papa"/>
    <s v="Entre $1.000 - $1.200"/>
    <s v="No compramos de este tipo de papa"/>
    <x v="6"/>
    <s v="Promoción en puntos de venta"/>
    <s v="Papa Fresca (sin lavar), Papa Fresca lavada"/>
    <s v="No compra papa congelada"/>
    <s v="Entre $1.000 - $1200"/>
    <s v="No compra papa frita"/>
    <s v="$ 400"/>
    <s v="No compra papa precocida"/>
    <s v="No compra papa precocida saborizada"/>
    <s v="Galerías, Placitas Campesinas, Mercados Móviles"/>
    <s v="Yuca, Plátano, Maíz"/>
  </r>
  <r>
    <d v="2022-02-24T10:15:43"/>
    <s v="Secundaria"/>
    <x v="0"/>
    <x v="1"/>
    <x v="2"/>
    <x v="5"/>
    <s v="Estudiante"/>
    <x v="1"/>
    <x v="1"/>
    <x v="13"/>
    <s v="Papa Fresca (sin lavar)"/>
    <n v="1"/>
    <n v="3"/>
    <n v="3"/>
    <n v="3"/>
    <n v="3"/>
    <n v="1"/>
    <s v="Entre $2.200 - $2.400"/>
    <s v="Entre $2.600 - $2.800"/>
    <s v="Entre $2.600 - $2.800"/>
    <s v="Entre $2.600 - $2.800"/>
    <s v="No compramos de este tipo de papa"/>
    <s v="No compramos de este tipo de papa"/>
    <s v="No compramos de este tipo de papa"/>
    <x v="4"/>
    <s v="Redes sociales, Medios de comunicación (tv, radio), Promoción en puntos de venta, Tiendas especializadas"/>
    <s v="Papa Fresca (sin lavar)"/>
    <s v="No compra papa congelada"/>
    <s v="Entre $1.800 - $2.000"/>
    <s v="$ 6.500"/>
    <s v="Más de $ 1600"/>
    <s v="No compra papa precocida"/>
    <s v="No compra papa precocida saborizada"/>
    <s v="Tiendas de Barrio, Placitas Campesinas, Supermercados"/>
    <s v="Yuca, Plátano"/>
  </r>
  <r>
    <d v="2022-02-24T10:15:48"/>
    <s v="Profesional"/>
    <x v="0"/>
    <x v="0"/>
    <x v="2"/>
    <x v="0"/>
    <s v="Ingeniero Civil"/>
    <x v="0"/>
    <x v="1"/>
    <x v="57"/>
    <s v="Papa Fresca (sin lavar)"/>
    <n v="4"/>
    <n v="4"/>
    <n v="4"/>
    <n v="4"/>
    <n v="5"/>
    <n v="2"/>
    <s v="Entre $1.800 - $2.000"/>
    <s v="Entre $1.800 - $2.000"/>
    <s v="Entre $1.800 - $2.000"/>
    <s v="Entre $1.800 - $2.000"/>
    <s v="Entre $1.400 - $1.600"/>
    <s v="Entre $1.800 - $2.000"/>
    <s v="Entre $2.200 - $2.400"/>
    <x v="10"/>
    <s v="Redes sociales, Promoción en puntos de venta"/>
    <s v="Papa Fresca (sin lavar), Papa Fresca lavada"/>
    <s v="No compra papa congelada"/>
    <s v="Entre $1.400 - $1.600"/>
    <s v="$ 7.100"/>
    <s v="Más de $ 1600"/>
    <s v="$ 4.100"/>
    <s v="$ 7.000"/>
    <s v="Galerías, Tiendas de Barrio, Placitas Campesinas, Supermercados"/>
    <s v="Yuca, Plátano, Maíz"/>
  </r>
  <r>
    <d v="2022-02-24T10:16:31"/>
    <s v="Profesional"/>
    <x v="0"/>
    <x v="0"/>
    <x v="1"/>
    <x v="3"/>
    <s v="Estudiante"/>
    <x v="0"/>
    <x v="2"/>
    <x v="58"/>
    <s v="Papa Fresca (sin lavar)"/>
    <n v="4"/>
    <n v="5"/>
    <n v="5"/>
    <n v="5"/>
    <n v="5"/>
    <n v="2"/>
    <s v="Entre $1.000 - $1.200"/>
    <s v="Entre $1.000 - $1.200"/>
    <s v="Entre $1.000 - $1.200"/>
    <s v="Entre $1.000 - $1.200"/>
    <s v="Entre $1.000 - $1.200"/>
    <s v="Entre $1.000 - $1.200"/>
    <s v="Entre $1.400 - $1.600"/>
    <x v="5"/>
    <s v="Redes sociales, Medios de comunicación (tv, radio), Promoción en puntos de venta, Tiendas especializadas"/>
    <s v="Papa Fresca (sin lavar)"/>
    <s v="No compra papa congelada"/>
    <s v="Entre $1.000 - $1200"/>
    <s v="$ 7.100"/>
    <s v="$ 400"/>
    <s v="$ 3.500"/>
    <s v="$ 5.500"/>
    <s v="Galerías, Tiendas de Barrio"/>
    <s v="Yuca, Plátano"/>
  </r>
  <r>
    <d v="2022-02-24T10:16:36"/>
    <s v="Secundaria"/>
    <x v="0"/>
    <x v="0"/>
    <x v="0"/>
    <x v="5"/>
    <s v="Estudiante "/>
    <x v="2"/>
    <x v="2"/>
    <x v="6"/>
    <s v="Papa Fresca (sin lavar), Papa Fresca Lavada"/>
    <n v="2"/>
    <n v="4"/>
    <n v="3"/>
    <n v="3"/>
    <n v="5"/>
    <n v="3"/>
    <s v="Más de $3.400"/>
    <s v="Más de $3.400"/>
    <s v="Más de $3.400"/>
    <s v="Más de $3.400"/>
    <s v="Más de $ 3.400"/>
    <s v="No compramos de este tipo de papa"/>
    <s v="No compramos de este tipo de papa"/>
    <x v="20"/>
    <s v="Redes sociales, Promoción en puntos de venta"/>
    <s v="Papa Fresca (sin lavar), Papa Fresca lavada"/>
    <s v="$ 5.000"/>
    <s v="Entre $2.200 - $2.400"/>
    <s v="$ 6.500"/>
    <s v="$ 400"/>
    <s v="No compra papa precocida"/>
    <s v="No compra papa precocida saborizada"/>
    <s v="Galerías, Placitas Campesinas, Supermercados"/>
    <s v="Yuca, Plátano, Maíz"/>
  </r>
  <r>
    <d v="2022-02-24T10:16:39"/>
    <s v="Maestría"/>
    <x v="1"/>
    <x v="1"/>
    <x v="2"/>
    <x v="4"/>
    <s v="Contadora Pública"/>
    <x v="0"/>
    <x v="1"/>
    <x v="12"/>
    <s v="Papa Fresca (sin lavar)"/>
    <n v="4"/>
    <n v="4"/>
    <n v="4"/>
    <n v="4"/>
    <n v="4"/>
    <n v="4"/>
    <s v="Entre $1.800 - $2.000"/>
    <s v="Entre $1.800 - $2.000"/>
    <s v="Entre $1.800 - $2.000"/>
    <s v="Entre $1.800 - $2.000"/>
    <s v="Entre $1.800 - $2.000"/>
    <s v="Entre $1.800 - $2.000"/>
    <s v="Entre $1.800 - $2.000"/>
    <x v="23"/>
    <s v="Promoción en puntos de venta"/>
    <s v="Papa Fresca (sin lavar), Papa Fresca lavada"/>
    <s v="$ 4.500"/>
    <s v="Entre $1.800 - $2.000"/>
    <s v="$ 6.500"/>
    <s v="$ 1400"/>
    <s v="$ 3.500"/>
    <s v="$ 5.500"/>
    <s v="Tiendas de Barrio"/>
    <s v="Yuca, Plátano"/>
  </r>
  <r>
    <d v="2022-02-24T10:17:00"/>
    <s v="Secundaria"/>
    <x v="3"/>
    <x v="1"/>
    <x v="0"/>
    <x v="0"/>
    <s v="estudiante"/>
    <x v="0"/>
    <x v="1"/>
    <x v="59"/>
    <s v="Papa Fresca (sin lavar)"/>
    <n v="5"/>
    <n v="5"/>
    <n v="5"/>
    <n v="5"/>
    <n v="5"/>
    <n v="5"/>
    <s v="No compramos de este tipo de papa"/>
    <s v="Entre $2.200 - $2.400"/>
    <s v="No compramos de este tipo de papa"/>
    <s v="Entre $2.600 - $2.800"/>
    <s v="No compramos de este tipo de papa"/>
    <s v="No compramos de este tipo de papa"/>
    <s v="No compramos de este tipo de papa"/>
    <x v="1"/>
    <s v="Promoción en puntos de venta"/>
    <s v="Papa Fresca lavada"/>
    <s v="$ 6.500"/>
    <s v="Más de $3.400"/>
    <s v="No compra papa frita"/>
    <s v="$ 1000"/>
    <s v="No compra papa precocida"/>
    <s v="No compra papa precocida saborizada"/>
    <s v="Galerías"/>
    <s v="Yuca, Plátano, Ulluco, Maíz"/>
  </r>
  <r>
    <d v="2022-02-24T10:17:52"/>
    <s v="Profesional"/>
    <x v="0"/>
    <x v="1"/>
    <x v="2"/>
    <x v="6"/>
    <s v="estudiante"/>
    <x v="0"/>
    <x v="1"/>
    <x v="3"/>
    <s v="Papa Fresca (sin lavar), Papa Frita"/>
    <n v="4"/>
    <n v="5"/>
    <n v="5"/>
    <n v="4"/>
    <n v="4"/>
    <n v="3"/>
    <s v="Entre $1.800 - $2.000"/>
    <s v="No compramos de este tipo de papa"/>
    <s v="No compramos de este tipo de papa"/>
    <s v="Entre $2.200 - $2.400"/>
    <s v="No compramos de este tipo de papa"/>
    <s v="Entre $1.800 - $2.000"/>
    <s v="No compramos de este tipo de papa"/>
    <x v="10"/>
    <s v="Redes sociales, Medios de comunicación (tv, radio), Promoción en puntos de venta"/>
    <s v="Papa Fresca (sin lavar)"/>
    <s v="No compra papa congelada"/>
    <s v="Entre $1.000 - $1200"/>
    <s v="$ 6.500"/>
    <s v="No compra papa lavada"/>
    <s v="No compra papa precocida"/>
    <s v="No compra papa precocida saborizada"/>
    <s v="Galerías, Tiendas de Barrio, Mercados Móviles"/>
    <s v="Yuca, Plátano, Maíz"/>
  </r>
  <r>
    <d v="2022-02-24T10:18:04"/>
    <s v="Profesional"/>
    <x v="0"/>
    <x v="0"/>
    <x v="1"/>
    <x v="2"/>
    <s v="Biólogo"/>
    <x v="0"/>
    <x v="2"/>
    <x v="5"/>
    <s v="Papa Fresca (sin lavar), Papa Fresca Lavada, Papa Frita"/>
    <n v="2"/>
    <n v="3"/>
    <n v="3"/>
    <n v="2"/>
    <n v="3"/>
    <n v="2"/>
    <s v="Entre $1.400 - $1.600"/>
    <s v="Entre $1.400 - $1.600"/>
    <s v="No compramos de este tipo de papa"/>
    <s v="No compramos de este tipo de papa"/>
    <s v="No compramos de este tipo de papa"/>
    <s v="No compramos de este tipo de papa"/>
    <s v="No compramos de este tipo de papa"/>
    <x v="10"/>
    <s v="Redes sociales, Medios de comunicación (tv, radio), Promoción en puntos de venta"/>
    <s v="Papa Fresca (sin lavar), Papa Fresca lavada"/>
    <s v="No estaría dispuesto a pagar mas del doble del precio de la papa normal por una congelada  "/>
    <s v="Entre $1.000 - $1200"/>
    <s v="$ 6.700"/>
    <s v="$ 100"/>
    <s v="$ 3.500"/>
    <s v="$ 5.500"/>
    <s v="Galerías, Tiendas de Barrio, Placitas Campesinas"/>
    <s v="Yuca, Plátano, Maíz, Habas"/>
  </r>
  <r>
    <d v="2022-02-24T10:18:30"/>
    <s v="Secundaria"/>
    <x v="0"/>
    <x v="1"/>
    <x v="0"/>
    <x v="0"/>
    <s v="Estudiante"/>
    <x v="0"/>
    <x v="1"/>
    <x v="10"/>
    <s v="Papa Fresca (sin lavar), Papa Frita"/>
    <n v="5"/>
    <n v="5"/>
    <n v="5"/>
    <n v="5"/>
    <n v="5"/>
    <n v="5"/>
    <s v="No compramos de este tipo de papa"/>
    <s v="No compramos de este tipo de papa"/>
    <s v="No compramos de este tipo de papa"/>
    <s v="Entre $1.000 - $1.200"/>
    <s v="No compramos de este tipo de papa"/>
    <s v="Entre $1.000 - $1.200"/>
    <s v="No compramos de este tipo de papa"/>
    <x v="9"/>
    <s v="Redes sociales, Medios de comunicación (tv, radio)"/>
    <s v="Papa Fresca (sin lavar), Papa Frita"/>
    <s v="No compra papa congelada"/>
    <s v="Entre $1.000 - $1200"/>
    <s v="$ 6.500"/>
    <s v="No compra papa lavada"/>
    <s v="No compra papa precocida"/>
    <s v="No compra papa precocida saborizada"/>
    <s v="Galerías"/>
    <s v="Yuca, Plátano, Ulluco, Maíz"/>
  </r>
  <r>
    <d v="2022-02-24T10:19:27"/>
    <s v="Técnico o tecnólogo"/>
    <x v="0"/>
    <x v="1"/>
    <x v="2"/>
    <x v="5"/>
    <s v="estudiate en proceso programade quimica"/>
    <x v="0"/>
    <x v="1"/>
    <x v="3"/>
    <s v="Papa Fresca (sin lavar)"/>
    <n v="2"/>
    <n v="4"/>
    <n v="5"/>
    <n v="5"/>
    <n v="5"/>
    <n v="2"/>
    <s v="Entre $1.400 - $1.600"/>
    <s v="Entre $1.400 - $1.600"/>
    <s v="Entre $1.400 - $1.600"/>
    <s v="Entre $1.800 - $2.000"/>
    <s v="No compramos de este tipo de papa"/>
    <s v="Entre $1.400 - $1.600"/>
    <s v="No compramos de este tipo de papa"/>
    <x v="14"/>
    <s v="Medios de comunicación (tv, radio), Promoción en puntos de venta"/>
    <s v="Papa Fresca (sin lavar)"/>
    <s v="$ 5.000"/>
    <s v="Entre $1.400 - $1.600"/>
    <s v="No compra papa frita"/>
    <s v="$200"/>
    <s v="No compra papa precocida"/>
    <s v="No compra papa precocida saborizada"/>
    <s v="Tiendas de Barrio, Placitas Campesinas"/>
    <s v="Yuca, Plátano, Maíz"/>
  </r>
  <r>
    <d v="2022-02-24T10:20:42"/>
    <s v="Maestría"/>
    <x v="4"/>
    <x v="0"/>
    <x v="4"/>
    <x v="5"/>
    <s v="Docente"/>
    <x v="0"/>
    <x v="1"/>
    <x v="5"/>
    <s v="Papa Fresca (sin lavar)"/>
    <n v="4"/>
    <n v="4"/>
    <n v="4"/>
    <n v="4"/>
    <n v="4"/>
    <n v="2"/>
    <s v="Entre $1.800 - $2.000"/>
    <s v="Entre $1.400 - $1.600"/>
    <s v="No compramos de este tipo de papa"/>
    <s v="Entre $1.400 - $1.600"/>
    <s v="Entre $1.400 - $1.600"/>
    <s v="No compramos de este tipo de papa"/>
    <s v="No compramos de este tipo de papa"/>
    <x v="1"/>
    <s v="Promoción en puntos de venta"/>
    <s v="Papa Fresca lavada"/>
    <s v="No compra papa congelada"/>
    <s v="Entre $1.400 - $1.600"/>
    <s v="No compra papa frita"/>
    <s v="$ 800"/>
    <s v="No compra papa precocida"/>
    <s v="No compra papa precocida saborizada"/>
    <s v="Galerías"/>
    <s v="Plátano, Maíz"/>
  </r>
  <r>
    <d v="2022-02-24T10:21:17"/>
    <s v="Secundaria"/>
    <x v="0"/>
    <x v="1"/>
    <x v="2"/>
    <x v="0"/>
    <s v="Estudiante"/>
    <x v="0"/>
    <x v="1"/>
    <x v="60"/>
    <s v="Papa Fresca (sin lavar), Papa Fresca Lavada, Papa Frita"/>
    <n v="1"/>
    <n v="3"/>
    <n v="3"/>
    <n v="2"/>
    <n v="3"/>
    <n v="2"/>
    <s v="Entre $1.400 - $1.600"/>
    <s v="No compramos de este tipo de papa"/>
    <s v="No compramos de este tipo de papa"/>
    <s v="Entre $1.000 - $1.200"/>
    <s v="Entre $1.400 - $1.600"/>
    <s v="Entre $1.800 - $2.000"/>
    <s v="Entre $1.800 - $2.000"/>
    <x v="16"/>
    <s v="Redes sociales, Medios de comunicación (tv, radio), Promoción en puntos de venta"/>
    <s v="Papa Fresca (sin lavar), Papa Frita, Papa Fresca lavada"/>
    <s v="No compra papa congelada"/>
    <s v="Entre $1.800 - $2.000"/>
    <s v="$ 6.900"/>
    <s v="$200"/>
    <s v="No compra papa precocida"/>
    <s v="No compra papa precocida saborizada"/>
    <s v="Galerías, Tiendas de Barrio, Placitas Campesinas, Supermercados, Directamente al Productor"/>
    <s v="Yuca, Plátano, Ulluco, Maíz"/>
  </r>
  <r>
    <d v="2022-02-24T10:21:43"/>
    <s v="Profesional"/>
    <x v="0"/>
    <x v="0"/>
    <x v="1"/>
    <x v="3"/>
    <s v="Estudiante de universidad"/>
    <x v="0"/>
    <x v="4"/>
    <x v="10"/>
    <s v="Papa Fresca (sin lavar)"/>
    <n v="5"/>
    <n v="3"/>
    <n v="2"/>
    <n v="2"/>
    <n v="4"/>
    <n v="4"/>
    <s v="No compramos de este tipo de papa"/>
    <s v="No compramos de este tipo de papa"/>
    <s v="No compramos de este tipo de papa"/>
    <s v="Entre $3.000 - $3.200"/>
    <s v="No compramos de este tipo de papa"/>
    <s v="Más de $ 3.400"/>
    <s v="No compramos de este tipo de papa"/>
    <x v="17"/>
    <s v="Redes sociales, Promoción en puntos de venta"/>
    <s v="Papa Fresca (sin lavar), Papa Fresca lavada"/>
    <s v="No compra papa congelada"/>
    <s v="Entre $2.200 - $2.400"/>
    <s v="No compra papa frita"/>
    <s v="$ 1000"/>
    <s v="No compra papa precocida"/>
    <s v="No compra papa precocida saborizada"/>
    <s v="Galerías"/>
    <s v="Yuca, Plátano, Maíz"/>
  </r>
  <r>
    <d v="2022-02-24T10:21:54"/>
    <s v="Técnico o tecnólogo"/>
    <x v="1"/>
    <x v="1"/>
    <x v="2"/>
    <x v="3"/>
    <s v="Investigadora Criminalista - Empleada"/>
    <x v="0"/>
    <x v="3"/>
    <x v="1"/>
    <s v="Papa Fresca (sin lavar)"/>
    <n v="2"/>
    <n v="5"/>
    <n v="3"/>
    <n v="4"/>
    <n v="3"/>
    <n v="1"/>
    <s v="$1700"/>
    <s v="No compramos de este tipo de papa"/>
    <s v="No compramos de este tipo de papa"/>
    <s v="Entre $1.400 - $1.600"/>
    <s v="Entre $1.400 - $1.600"/>
    <s v="$1700"/>
    <s v="Entre $1.400 - $1.600"/>
    <x v="3"/>
    <s v="Promoción en puntos de venta"/>
    <s v="Papa Fresca lavada"/>
    <s v="No compra papa congelada"/>
    <s v="Entre $1.400 - $1.600"/>
    <s v="No compra papa frita"/>
    <s v="$200"/>
    <s v="No compra papa precocida"/>
    <s v="No compra papa precocida saborizada"/>
    <s v="Galerías, Tiendas de Barrio, Directamente al Productor"/>
    <s v="Yuca, Plátano"/>
  </r>
  <r>
    <d v="2022-02-24T10:22:09"/>
    <s v="Maestría"/>
    <x v="0"/>
    <x v="1"/>
    <x v="0"/>
    <x v="0"/>
    <s v="Docente"/>
    <x v="0"/>
    <x v="1"/>
    <x v="30"/>
    <s v="Papa Fresca (sin lavar), Papa Frita, Papa Congelada"/>
    <n v="3"/>
    <n v="2"/>
    <n v="3"/>
    <n v="5"/>
    <n v="5"/>
    <n v="3"/>
    <s v="Entre $1.800 - $2.000"/>
    <s v="Entre $1.400 - $1.600"/>
    <s v="No compramos de este tipo de papa"/>
    <s v="Entre $1.400 - $1.600"/>
    <s v="No compramos de este tipo de papa"/>
    <s v="Entre $1.800 - $2.000"/>
    <s v="No compramos de este tipo de papa"/>
    <x v="6"/>
    <s v="Redes sociales"/>
    <s v="Papa Fresca (sin lavar)"/>
    <s v="$ 5.000"/>
    <s v="Entre $1.800 - $2.000"/>
    <s v="$ 7.500"/>
    <s v="$ 800"/>
    <s v="$ 4.500"/>
    <s v="$ 6.500"/>
    <s v="Galerías, Tiendas de Barrio, Placitas Campesinas"/>
    <s v="Yuca, Plátano, Maíz"/>
  </r>
  <r>
    <d v="2022-02-24T10:22:12"/>
    <s v="Maestría"/>
    <x v="1"/>
    <x v="0"/>
    <x v="4"/>
    <x v="4"/>
    <s v="PROFESOR IDIOMAS"/>
    <x v="2"/>
    <x v="1"/>
    <x v="25"/>
    <s v="Papa Fresca (sin lavar), Papa Fresca Lavada"/>
    <n v="2"/>
    <n v="5"/>
    <n v="3"/>
    <n v="2"/>
    <n v="4"/>
    <n v="2"/>
    <s v="No compramos de este tipo de papa"/>
    <s v="No compramos de este tipo de papa"/>
    <s v="No compramos de este tipo de papa"/>
    <s v="Entre $2.600 - $2.800"/>
    <s v="Entre $3.000 - $3.200"/>
    <s v="Entre $3.000 - $3.200"/>
    <s v="No compramos de este tipo de papa"/>
    <x v="30"/>
    <s v="Redes sociales, Medios de comunicación (tv, radio)"/>
    <s v="Papa Congelada, Papa Fresca lavada, Papa Precocida"/>
    <s v="$ 4.500"/>
    <s v="Entre $1.400 - $1.600"/>
    <s v="$ 6.500"/>
    <s v="$ 1200"/>
    <s v="$ 3.500"/>
    <s v="$ 5.500"/>
    <s v="Galerías, Placitas Campesinas, Supermercados"/>
    <s v="Yuca, Plátano"/>
  </r>
  <r>
    <d v="2022-02-24T10:22:27"/>
    <s v="Secundaria"/>
    <x v="0"/>
    <x v="1"/>
    <x v="2"/>
    <x v="2"/>
    <s v="Estudiante "/>
    <x v="0"/>
    <x v="2"/>
    <x v="7"/>
    <s v="Papa Fresca (sin lavar), Papa Fresca Lavada"/>
    <n v="5"/>
    <n v="5"/>
    <n v="4"/>
    <n v="5"/>
    <n v="5"/>
    <n v="4"/>
    <s v="Entre $1.400 - $1.600"/>
    <s v="No compramos de este tipo de papa"/>
    <s v="Entre $1.400 - $1.600"/>
    <s v="Entre $1.000 - $1.200"/>
    <s v="No compramos de este tipo de papa"/>
    <s v="No compramos de este tipo de papa"/>
    <s v="No compramos de este tipo de papa"/>
    <x v="1"/>
    <s v="Tiendas especializadas"/>
    <s v="Papa Congelada, Papa Fresca (sin lavar), Papa Fresca lavada"/>
    <s v="$ 5.000"/>
    <s v="Entre $1.000 - $1200"/>
    <s v="$ 6.500"/>
    <s v="$ 400"/>
    <s v="No compra papa precocida"/>
    <s v="No compra papa precocida saborizada"/>
    <s v="Galerías"/>
    <s v="Plátano"/>
  </r>
  <r>
    <d v="2022-02-24T10:23:21"/>
    <s v="Técnico o tecnólogo"/>
    <x v="0"/>
    <x v="1"/>
    <x v="2"/>
    <x v="5"/>
    <s v="Estudiante "/>
    <x v="0"/>
    <x v="1"/>
    <x v="9"/>
    <s v="Papa Fresca (sin lavar), Papa Congelada"/>
    <n v="1"/>
    <n v="5"/>
    <n v="3"/>
    <n v="4"/>
    <n v="4"/>
    <n v="1"/>
    <s v="Entre $1.400 - $1.600"/>
    <s v="No compramos de este tipo de papa"/>
    <s v="No compramos de este tipo de papa"/>
    <s v="Entre $1.400 - $1.600"/>
    <s v="Entre $1.800 - $2.000"/>
    <s v="Entre $2.200 - $2.400"/>
    <s v="No compramos de este tipo de papa"/>
    <x v="2"/>
    <s v="Redes sociales, Promoción en puntos de venta"/>
    <s v="Papa Congelada, Papa Fresca (sin lavar)"/>
    <s v="$ 4.500"/>
    <s v="Entre $1.800 - $2.000"/>
    <s v="No compra papa frita"/>
    <s v="$ 400"/>
    <s v="No compra papa precocida"/>
    <s v="No compra papa precocida saborizada"/>
    <s v="Galerías, Placitas Campesinas"/>
    <s v="Plátano, Ulluco"/>
  </r>
  <r>
    <d v="2022-02-24T10:23:26"/>
    <s v="Maestría"/>
    <x v="2"/>
    <x v="1"/>
    <x v="4"/>
    <x v="3"/>
    <s v="Docente"/>
    <x v="0"/>
    <x v="2"/>
    <x v="0"/>
    <s v="Papa Fresca (sin lavar), Papa Fresca Lavada, Papa Congelada"/>
    <n v="5"/>
    <n v="3"/>
    <n v="5"/>
    <n v="5"/>
    <n v="5"/>
    <n v="5"/>
    <s v="No se el precio, no me encargo de hacer las compras del hogar"/>
    <s v="No se el precio, no me encargo de hacer las compras del hogar"/>
    <s v="No se el precio, no me encargo de hacer las compras del hogar"/>
    <s v="No se el precio, no me encargo de hacer las compras del hogar"/>
    <s v="No se el precio, no me encargo de hacer las compras del hogar"/>
    <s v="No se el precio, no me encargo de hacer las compras del hogar"/>
    <s v="No se el precio, no me encargo de hacer las compras del hogar"/>
    <x v="20"/>
    <s v="Redes sociales, Medios de comunicación (tv, radio), Promoción en puntos de venta"/>
    <s v="Papa Congelada, Papa Fresca (sin lavar), Papa Fresca lavada"/>
    <s v="No compra papa congelada"/>
    <s v="Entre $1.400 - $1.600"/>
    <s v="No compra papa frita"/>
    <s v="$200"/>
    <s v="$ 3.700"/>
    <s v="No compra papa precocida saborizada"/>
    <s v="Galerías, Placitas Campesinas, Supermercados"/>
    <s v="Yuca, Plátano, Maíz"/>
  </r>
  <r>
    <d v="2022-02-24T10:23:31"/>
    <s v="Profesional"/>
    <x v="0"/>
    <x v="1"/>
    <x v="1"/>
    <x v="2"/>
    <s v="Estudiante"/>
    <x v="0"/>
    <x v="1"/>
    <x v="5"/>
    <s v="Papa Fresca (sin lavar), Papa Frita"/>
    <n v="1"/>
    <n v="2"/>
    <n v="2"/>
    <n v="2"/>
    <n v="2"/>
    <n v="2"/>
    <s v="Entre $1.400 - $1.600"/>
    <s v="Entre $3.000 - $3.200"/>
    <s v="No compramos de este tipo de papa"/>
    <s v="No compramos de este tipo de papa"/>
    <s v="No compramos de este tipo de papa"/>
    <s v="No compramos de este tipo de papa"/>
    <s v="No compramos de este tipo de papa"/>
    <x v="37"/>
    <s v="Redes sociales, Promoción en puntos de venta, Tiendas especializadas"/>
    <s v="Papa Congelada"/>
    <s v="$ 6.000"/>
    <s v="Entre $1.400 - $1.600"/>
    <s v="$ 6.500"/>
    <s v="$ 1400"/>
    <s v="$ 3.900"/>
    <s v="$ 6.000"/>
    <s v="Galerías, Supermercados"/>
    <s v="Yuca, Plátano"/>
  </r>
  <r>
    <d v="2022-02-24T10:25:21"/>
    <s v="Maestría"/>
    <x v="1"/>
    <x v="1"/>
    <x v="0"/>
    <x v="2"/>
    <s v="Contratista de entidad pública"/>
    <x v="0"/>
    <x v="1"/>
    <x v="61"/>
    <s v="Papa Fresca (sin lavar), Papa Precocida"/>
    <n v="1"/>
    <n v="5"/>
    <n v="5"/>
    <n v="5"/>
    <n v="5"/>
    <n v="1"/>
    <s v="No compramos de este tipo de papa"/>
    <s v="No compramos de este tipo de papa"/>
    <s v="No compramos de este tipo de papa"/>
    <s v="No compramos de este tipo de papa"/>
    <s v="Entre $1.000 - $1.200"/>
    <s v="Entre $1.000 - $1.200"/>
    <s v="Entre $1.000 - $1.200"/>
    <x v="8"/>
    <s v="mercados ambulantes en parques de los barrios y pueden hacer entrega de productos movilizándose por las cuadras para llevar los productos hasta las casas de ciudadanos"/>
    <s v="Papa Congelada, Papa Fresca (sin lavar)"/>
    <s v="No compra papa congelada"/>
    <s v="Entre $1.000 - $1200"/>
    <s v="No compra papa frita"/>
    <s v="No compra papa lavada"/>
    <s v="Más de $ 4.500"/>
    <s v="$ 5.500"/>
    <s v="Placitas Campesinas, Directamente al Productor"/>
    <s v="Plátano, Plátano maduro"/>
  </r>
  <r>
    <d v="2022-02-24T10:25:32"/>
    <s v="Profesional"/>
    <x v="0"/>
    <x v="1"/>
    <x v="1"/>
    <x v="2"/>
    <s v="Administración de Empresas"/>
    <x v="3"/>
    <x v="1"/>
    <x v="53"/>
    <s v="Papa Fresca (sin lavar), Papa Frita"/>
    <n v="5"/>
    <n v="5"/>
    <n v="5"/>
    <n v="5"/>
    <n v="5"/>
    <n v="5"/>
    <s v="No compramos de este tipo de papa"/>
    <s v="No compramos de este tipo de papa"/>
    <s v="No compramos de este tipo de papa"/>
    <s v="No compramos de este tipo de papa"/>
    <s v="No compramos de este tipo de papa"/>
    <s v="Entre $1.400 - $1.600"/>
    <s v="No compramos de este tipo de papa"/>
    <x v="16"/>
    <s v="Redes sociales, Tiendas especializadas"/>
    <s v="Papa Fresca (sin lavar), Papa Frita"/>
    <s v="No compra papa congelada"/>
    <s v="Entre $1.400 - $1.600"/>
    <s v="$ 6.700"/>
    <s v="$ 400"/>
    <s v="No compra papa precocida"/>
    <s v="No compra papa precocida saborizada"/>
    <s v="Galerías, Tiendas de Barrio"/>
    <s v="Plátano"/>
  </r>
  <r>
    <d v="2022-02-24T10:26:39"/>
    <s v="Doctorado"/>
    <x v="4"/>
    <x v="0"/>
    <x v="4"/>
    <x v="0"/>
    <s v="DOCENTE"/>
    <x v="0"/>
    <x v="4"/>
    <x v="8"/>
    <s v="Papa Fresca (sin lavar)"/>
    <n v="4"/>
    <n v="3"/>
    <n v="4"/>
    <n v="3"/>
    <n v="5"/>
    <n v="3"/>
    <s v="Entre $1.400 - $1.600"/>
    <s v="Entre $1.800 - $2.000"/>
    <s v="No compramos de este tipo de papa"/>
    <s v="Entre $1.400 - $1.600"/>
    <s v="Entre $1.800 - $2.000"/>
    <s v="Entre $1.400 - $1.600"/>
    <s v="Entre $1.800 - $2.000"/>
    <x v="3"/>
    <s v="Redes sociales, Promoción en puntos de venta"/>
    <s v="Papa Fresca (sin lavar)"/>
    <s v="No compra papa congelada"/>
    <s v="Entre $1.400 - $1.600"/>
    <s v="No compra papa frita"/>
    <s v="No compra papa lavada"/>
    <s v="No compra papa precocida"/>
    <s v="No compra papa precocida saborizada"/>
    <s v="Galerías, Placitas Campesinas"/>
    <s v="NO SE PUEDE REEMPLAZAR LA PAPA POR LOS PRODUCTOS QUE COLOCAN, CADA UNO TIENE UN USO DIFERENTE Y UN SABOR DIFERENTE"/>
  </r>
  <r>
    <d v="2022-02-24T10:27:36"/>
    <s v="Profesional"/>
    <x v="0"/>
    <x v="1"/>
    <x v="2"/>
    <x v="4"/>
    <s v="Enfermería"/>
    <x v="0"/>
    <x v="1"/>
    <x v="19"/>
    <s v="Papa Fresca (sin lavar)"/>
    <n v="2"/>
    <n v="5"/>
    <n v="4"/>
    <n v="4"/>
    <n v="5"/>
    <n v="3"/>
    <s v="Entre $1.400 - $1.600"/>
    <s v="Entre $1.400 - $1.600"/>
    <s v="Entre $1.400 - $1.600"/>
    <s v="Entre $1.400 - $1.600"/>
    <s v="No compramos de este tipo de papa"/>
    <s v="No compramos de este tipo de papa"/>
    <s v="No compramos de este tipo de papa"/>
    <x v="3"/>
    <s v="Redes sociales, Medios de comunicación (tv, radio)"/>
    <s v="Papa Fresca (sin lavar)"/>
    <s v="No compra papa congelada"/>
    <s v="Entre $1.000 - $1200"/>
    <s v="No se"/>
    <s v="No compra papa lavada"/>
    <s v="No compra papa precocida"/>
    <s v="No compra papa precocida saborizada"/>
    <s v="Galerías, Placitas Campesinas"/>
    <s v="Plátano"/>
  </r>
  <r>
    <d v="2022-02-24T10:27:39"/>
    <s v="Secundaria"/>
    <x v="0"/>
    <x v="0"/>
    <x v="1"/>
    <x v="1"/>
    <s v="Estudiante"/>
    <x v="0"/>
    <x v="4"/>
    <x v="23"/>
    <s v="Papa Fresca (sin lavar)"/>
    <n v="1"/>
    <n v="5"/>
    <n v="3"/>
    <n v="2"/>
    <n v="5"/>
    <n v="1"/>
    <s v="Entre $2.200 - $2.400"/>
    <s v="Entre $1.400 - $1.600"/>
    <s v="Entre $2.200 - $2.400"/>
    <s v="Entre $1.400 - $1.600"/>
    <s v="Entre $2.200 - $2.400"/>
    <s v="No compramos de este tipo de papa"/>
    <s v="No compramos de este tipo de papa"/>
    <x v="10"/>
    <s v="Promoción en puntos de venta, Tiendas especializadas"/>
    <s v="Papa Fresca (sin lavar), Papa Fresca lavada"/>
    <s v="No compra papa congelada"/>
    <s v="Entre $1.000 - $1200"/>
    <s v="No compra papa frita"/>
    <s v="$ 400"/>
    <s v="No compra papa precocida"/>
    <s v="No compra papa precocida saborizada"/>
    <s v="Galerías, Tiendas de Barrio, Placitas Campesinas"/>
    <s v="Yuca, Plátano"/>
  </r>
  <r>
    <d v="2022-02-24T10:28:09"/>
    <s v="Profesional"/>
    <x v="1"/>
    <x v="1"/>
    <x v="1"/>
    <x v="0"/>
    <s v="Química"/>
    <x v="0"/>
    <x v="2"/>
    <x v="7"/>
    <s v="Papa Fresca Lavada"/>
    <n v="4"/>
    <n v="1"/>
    <n v="5"/>
    <n v="4"/>
    <n v="4"/>
    <n v="4"/>
    <s v="Entre $1.800 - $2.000"/>
    <s v="Entre $1.800 - $2.000"/>
    <s v="Entre $1.800 - $2.000"/>
    <s v="Entre $1.800 - $2.000"/>
    <s v="Entre $1.800 - $2.000"/>
    <s v="Entre $1.800 - $2.000"/>
    <s v="Entre $1.800 - $2.000"/>
    <x v="1"/>
    <s v="Promoción en puntos de venta"/>
    <s v="Papa Fresca lavada"/>
    <s v="No compra papa congelada"/>
    <s v="Entre $1.000 - $1200"/>
    <s v="No compra papa frita"/>
    <s v="$200"/>
    <s v="No compra papa precocida"/>
    <s v="No compra papa precocida saborizada"/>
    <s v="Galerías"/>
    <s v="Plátano"/>
  </r>
  <r>
    <d v="2022-02-24T10:28:34"/>
    <s v="Profesional"/>
    <x v="0"/>
    <x v="0"/>
    <x v="1"/>
    <x v="2"/>
    <s v="Ingeniero agropecuario "/>
    <x v="0"/>
    <x v="4"/>
    <x v="16"/>
    <s v="Papa Fresca (sin lavar), Papa Frita"/>
    <n v="3"/>
    <n v="5"/>
    <n v="5"/>
    <n v="5"/>
    <n v="5"/>
    <n v="5"/>
    <s v="Entre $1.400 - $1.600"/>
    <s v="Entre $1.400 - $1.600"/>
    <s v="Entre $1.400 - $1.600"/>
    <s v="No compramos de este tipo de papa"/>
    <s v="No compramos de este tipo de papa"/>
    <s v="No compramos de este tipo de papa"/>
    <s v="No compramos de este tipo de papa"/>
    <x v="3"/>
    <s v="Redes sociales, Medios de comunicación (tv, radio), Promoción en puntos de venta, Tiendas especializadas"/>
    <s v="Papa Fresca (sin lavar), Papa Fresca lavada"/>
    <s v="No compra papa congelada"/>
    <s v="Entre $1.000 - $1200"/>
    <s v="$ 6.500"/>
    <s v="$200"/>
    <s v="No compra papa precocida"/>
    <s v="No compra papa precocida saborizada"/>
    <s v="Galerías, Placitas Campesinas"/>
    <s v="Yuca"/>
  </r>
  <r>
    <d v="2022-02-24T10:28:50"/>
    <s v="Maestría"/>
    <x v="2"/>
    <x v="1"/>
    <x v="4"/>
    <x v="0"/>
    <s v="fonoaudióloga"/>
    <x v="1"/>
    <x v="2"/>
    <x v="61"/>
    <s v="Papa Fresca (sin lavar), Papa Fresca Lavada"/>
    <n v="2"/>
    <n v="5"/>
    <n v="1"/>
    <n v="4"/>
    <n v="5"/>
    <n v="1"/>
    <s v="No compramos de este tipo de papa"/>
    <s v="No compramos de este tipo de papa"/>
    <s v="No compramos de este tipo de papa"/>
    <s v="No compramos de este tipo de papa"/>
    <s v="Entre $2.200 - $2.400"/>
    <s v="Entre $2.200 - $2.400"/>
    <s v="Entre $1.800 - $2.000"/>
    <x v="3"/>
    <s v="Redes sociales, Promoción en puntos de venta, Tiendas especializadas"/>
    <s v="Papa Fresca (sin lavar), Papa Fresca lavada"/>
    <s v="No compra papa congelada"/>
    <s v="Entre $1.400 - $1.600"/>
    <s v="No compra papa frita"/>
    <s v="$ 400"/>
    <s v="No compra papa precocida"/>
    <s v="No compra papa precocida saborizada"/>
    <s v="Galerías, Placitas Campesinas"/>
    <s v="Plátano, Ulluco, Maíz"/>
  </r>
  <r>
    <d v="2022-02-24T10:29:49"/>
    <s v="Profesional"/>
    <x v="0"/>
    <x v="0"/>
    <x v="4"/>
    <x v="5"/>
    <s v="estudiante"/>
    <x v="1"/>
    <x v="1"/>
    <x v="30"/>
    <s v="Papa Fresca (sin lavar), Papa Fresca Lavada"/>
    <n v="5"/>
    <n v="4"/>
    <n v="5"/>
    <n v="4"/>
    <n v="5"/>
    <n v="4"/>
    <s v="No compramos de este tipo de papa"/>
    <s v="Entre $1.400 - $1.600"/>
    <s v="No compramos de este tipo de papa"/>
    <s v="Entre $1.400 - $1.600"/>
    <s v="No compramos de este tipo de papa"/>
    <s v="Entre $1.400 - $1.600"/>
    <s v="No compramos de este tipo de papa"/>
    <x v="24"/>
    <s v="Tiendas especializadas"/>
    <s v="Papa Fresca (sin lavar), Papa Fresca lavada"/>
    <s v="No compra papa congelada"/>
    <s v="Entre $2.200 - $2.400"/>
    <s v="$ 6.500"/>
    <s v="$ 800"/>
    <s v="No compra papa precocida"/>
    <s v="No compra papa precocida saborizada"/>
    <s v="Placitas Campesinas"/>
    <s v="Plátano"/>
  </r>
  <r>
    <d v="2022-02-24T10:30:32"/>
    <s v="Técnico o tecnólogo"/>
    <x v="2"/>
    <x v="1"/>
    <x v="4"/>
    <x v="6"/>
    <s v="Auxiliar de enfermería"/>
    <x v="0"/>
    <x v="3"/>
    <x v="62"/>
    <s v="Papa Fresca (sin lavar)"/>
    <n v="5"/>
    <n v="5"/>
    <n v="5"/>
    <n v="5"/>
    <n v="5"/>
    <n v="3"/>
    <s v="Entre $1.400 - $1.600"/>
    <s v="Entre $1.000 - $1.200"/>
    <s v="No compramos de este tipo de papa"/>
    <s v="Entre $1.000 - $1.200"/>
    <s v="Entre $1.000 - $1.200"/>
    <s v="Entre $1.400 - $1.600"/>
    <s v="Entre $1.000 - $1.200"/>
    <x v="3"/>
    <s v="Redes sociales, Medios de comunicación (tv, radio), Promoción en puntos de venta"/>
    <s v="Papa Fresca (sin lavar)"/>
    <s v="No compra papa congelada"/>
    <s v="Entre $1.000 - $1200"/>
    <s v="$ 6.500"/>
    <s v="No compra papa lavada"/>
    <s v="No compra papa precocida"/>
    <s v="No compra papa precocida saborizada"/>
    <s v="Galerías, Placitas Campesinas, Supermercados"/>
    <s v="Yuca, Plátano"/>
  </r>
  <r>
    <d v="2022-02-24T10:30:59"/>
    <s v="Secundaria"/>
    <x v="0"/>
    <x v="1"/>
    <x v="1"/>
    <x v="0"/>
    <s v="Estudiante"/>
    <x v="0"/>
    <x v="3"/>
    <x v="19"/>
    <s v="Papa Fresca (sin lavar)"/>
    <n v="1"/>
    <n v="1"/>
    <n v="1"/>
    <n v="1"/>
    <n v="1"/>
    <n v="1"/>
    <s v="Entre $1.000 - $1.200"/>
    <s v="Entre $1.000 - $1.200"/>
    <s v="No compramos de este tipo de papa"/>
    <s v="No compramos de este tipo de papa"/>
    <s v="No compramos de este tipo de papa"/>
    <s v="No compramos de este tipo de papa"/>
    <s v="No compramos de este tipo de papa"/>
    <x v="8"/>
    <s v="Promoción en puntos de venta"/>
    <s v="Papa Fresca (sin lavar)"/>
    <s v="No compra papa congelada"/>
    <s v="Entre $1.000 - $1200"/>
    <s v="No compra papa frita"/>
    <s v="$ 100"/>
    <s v="No compra papa precocida"/>
    <s v="No compra papa precocida saborizada"/>
    <s v="Placitas Campesinas"/>
    <s v="Yuca, Plátano, Ulluco, Maíz"/>
  </r>
  <r>
    <d v="2022-02-24T10:31:19"/>
    <s v="Profesional"/>
    <x v="0"/>
    <x v="1"/>
    <x v="2"/>
    <x v="3"/>
    <s v="ADMINISTRADORA DE EMPRESAS"/>
    <x v="1"/>
    <x v="2"/>
    <x v="7"/>
    <s v="Papa Fresca (sin lavar), Papa Fresca Lavada"/>
    <n v="5"/>
    <n v="5"/>
    <n v="5"/>
    <n v="5"/>
    <n v="5"/>
    <n v="5"/>
    <s v="Entre $1.400 - $1.600"/>
    <s v="No compramos de este tipo de papa"/>
    <s v="Entre $1.400 - $1.600"/>
    <s v="Entre $1.400 - $1.600"/>
    <s v="No compramos de este tipo de papa"/>
    <s v="No compramos de este tipo de papa"/>
    <s v="No compramos de este tipo de papa"/>
    <x v="9"/>
    <s v="Redes sociales, Medios de comunicación (tv, radio)"/>
    <s v="Papa Fresca (sin lavar), Papa Fresca lavada"/>
    <s v="No compra papa congelada"/>
    <s v="Entre $1.000 - $1200"/>
    <s v="No compra papa frita"/>
    <s v="$200"/>
    <s v="No compra papa precocida"/>
    <s v="No compra papa precocida saborizada"/>
    <s v="Galerías"/>
    <s v="Yuca, Plátano"/>
  </r>
  <r>
    <d v="2022-02-24T10:31:38"/>
    <s v="Profesional"/>
    <x v="0"/>
    <x v="1"/>
    <x v="1"/>
    <x v="0"/>
    <s v="Licenciada "/>
    <x v="0"/>
    <x v="2"/>
    <x v="20"/>
    <s v="Papa Fresca (sin lavar)"/>
    <n v="2"/>
    <n v="2"/>
    <n v="3"/>
    <n v="2"/>
    <n v="3"/>
    <n v="3"/>
    <s v="Entre $1.400 - $1.600"/>
    <s v="Entre $1.000 - $1.200"/>
    <s v="Entre $1.400 - $1.600"/>
    <s v="Entre $1.000 - $1.200"/>
    <s v="Entre $1.800 - $2.000"/>
    <s v="Entre $1.400 - $1.600"/>
    <s v="Entre $1.800 - $2.000"/>
    <x v="6"/>
    <s v="Redes sociales, Promoción en puntos de venta"/>
    <s v="Papa Fresca (sin lavar)"/>
    <s v="No compra papa congelada"/>
    <s v="Entre $1.000 - $1200"/>
    <s v="No compra papa frita"/>
    <s v="$ 1400"/>
    <s v="No compra papa precocida"/>
    <s v="No compra papa precocida saborizada"/>
    <s v="Galerías"/>
    <s v="Yuca, Plátano"/>
  </r>
  <r>
    <d v="2022-02-24T10:32:11"/>
    <s v="Técnico o tecnólogo"/>
    <x v="0"/>
    <x v="1"/>
    <x v="1"/>
    <x v="2"/>
    <s v="ESTUDIANTE UNIVERSITARIO"/>
    <x v="0"/>
    <x v="3"/>
    <x v="33"/>
    <s v="Papa Fresca (sin lavar)"/>
    <n v="4"/>
    <n v="5"/>
    <n v="5"/>
    <n v="5"/>
    <n v="5"/>
    <n v="4"/>
    <s v="Entre $1.800 - $2.000"/>
    <s v="Entre $2.200 - $2.400"/>
    <s v="No compramos de este tipo de papa"/>
    <s v="Entre $2.200 - $2.400"/>
    <s v="Entre $2.200 - $2.400"/>
    <s v="No compramos de este tipo de papa"/>
    <s v="Entre $2.200 - $2.400"/>
    <x v="9"/>
    <s v="Medios de comunicación (tv, radio), Promoción en puntos de venta"/>
    <s v="Papa Fresca (sin lavar), Papa Fresca lavada"/>
    <s v="No compra papa congelada"/>
    <s v="Entre $1.000 - $1200"/>
    <s v="No compra papa frita"/>
    <s v="$ 1200"/>
    <s v="No compra papa precocida"/>
    <s v="No compra papa precocida saborizada"/>
    <s v="Galerías"/>
    <s v="Yuca, Plátano, Maíz"/>
  </r>
  <r>
    <d v="2022-02-24T10:32:21"/>
    <s v="Profesional"/>
    <x v="0"/>
    <x v="1"/>
    <x v="0"/>
    <x v="2"/>
    <s v="Representante de empresa "/>
    <x v="0"/>
    <x v="1"/>
    <x v="17"/>
    <s v="Papa Fresca (sin lavar), Papa Fresca Lavada, Papa Frita, Papa Congelada"/>
    <n v="5"/>
    <n v="2"/>
    <n v="5"/>
    <n v="5"/>
    <n v="4"/>
    <n v="5"/>
    <s v="Entre $1.800 - $2.000"/>
    <s v="Entre $1.800 - $2.000"/>
    <s v="Entre $1.800 - $2.000"/>
    <s v="Entre $1.800 - $2.000"/>
    <s v="Entre $1.800 - $2.000"/>
    <s v="No compramos de este tipo de papa"/>
    <s v="No compramos de este tipo de papa"/>
    <x v="3"/>
    <s v="Redes sociales, Promoción en puntos de venta, Tiendas especializadas"/>
    <s v="Papa Fresca lavada"/>
    <s v="$ 5.000"/>
    <s v="Entre $1.800 - $2.000"/>
    <s v="$ 6.700"/>
    <s v="$ 1200"/>
    <s v="No compra papa precocida"/>
    <s v="No compra papa precocida saborizada"/>
    <s v="Placitas Campesinas, Supermercados"/>
    <s v="Yuca, Plátano"/>
  </r>
  <r>
    <d v="2022-02-24T10:33:00"/>
    <s v="Técnico o tecnólogo"/>
    <x v="1"/>
    <x v="1"/>
    <x v="0"/>
    <x v="2"/>
    <s v="Asistente"/>
    <x v="1"/>
    <x v="2"/>
    <x v="1"/>
    <s v="Papa Fresca Lavada, Papa Precocida"/>
    <n v="2"/>
    <n v="3"/>
    <n v="4"/>
    <n v="5"/>
    <n v="5"/>
    <n v="3"/>
    <s v="Entre $2.200 - $2.400"/>
    <s v="Entre $1.800 - $2.000"/>
    <s v="Entre $2.200 - $2.400"/>
    <s v="Entre $1.800 - $2.000"/>
    <s v="No compramos de este tipo de papa"/>
    <s v="Entre $2.200 - $2.400"/>
    <s v="No compramos de este tipo de papa"/>
    <x v="8"/>
    <s v="Promoción en puntos de venta"/>
    <s v="Papa Fresca (sin lavar), Papa Fresca lavada"/>
    <s v="$ 5.500"/>
    <s v="Entre $1.400 - $1.600"/>
    <s v="No compra papa frita"/>
    <s v="Más de $ 1600"/>
    <s v="Más de $ 4.500"/>
    <s v="No compra papa precocida saborizada"/>
    <s v="Placitas Campesinas"/>
    <s v="Yuca, Plátano, Ulluco, Maíz"/>
  </r>
  <r>
    <d v="2022-02-24T10:33:21"/>
    <s v="Profesional"/>
    <x v="0"/>
    <x v="1"/>
    <x v="1"/>
    <x v="0"/>
    <s v="Licenciada en Educación Básica con énfasis en Ciencias Naturales y Educación Ambiental "/>
    <x v="0"/>
    <x v="3"/>
    <x v="15"/>
    <s v="Papa Fresca (sin lavar)"/>
    <n v="5"/>
    <n v="4"/>
    <n v="5"/>
    <n v="5"/>
    <n v="5"/>
    <n v="3"/>
    <s v="Entre $1.000 - $1.200"/>
    <s v="Entre $1.000 - $1.200"/>
    <s v="Entre $1.000 - $1.200"/>
    <s v="Entre $1.000 - $1.200"/>
    <s v="Entre $1.000 - $1.200"/>
    <s v="No compramos de este tipo de papa"/>
    <s v="No compramos de este tipo de papa"/>
    <x v="1"/>
    <s v="Galerías"/>
    <s v="Papa Fresca (sin lavar)"/>
    <s v="No compra papa congelada"/>
    <s v="Entre $1.000 - $1200"/>
    <s v="No compra papa frita"/>
    <s v="No compra papa lavada"/>
    <s v="No compra papa precocida"/>
    <s v="No compra papa precocida saborizada"/>
    <s v="Galerías"/>
    <s v="Yuca, Plátano, Ulluco"/>
  </r>
  <r>
    <d v="2022-02-24T10:33:55"/>
    <s v="Profesional"/>
    <x v="2"/>
    <x v="1"/>
    <x v="3"/>
    <x v="2"/>
    <s v="Psicóloga"/>
    <x v="0"/>
    <x v="1"/>
    <x v="55"/>
    <s v="Papa Fresca (sin lavar), Papa Fresca Lavada"/>
    <n v="5"/>
    <n v="5"/>
    <n v="5"/>
    <n v="5"/>
    <n v="5"/>
    <n v="5"/>
    <s v="Entre $3.000 - $3.200"/>
    <s v="Entre $3.000 - $3.200"/>
    <s v="Entre $3.000 - $3.200"/>
    <s v="Entre $2.200 - $2.400"/>
    <s v="No compramos de este tipo de papa"/>
    <s v="Entre $3.000 - $3.200"/>
    <s v="Entre $2.600 - $2.800"/>
    <x v="38"/>
    <s v="Redes sociales, Medios de comunicación (tv, radio), Promoción en puntos de venta, Tiendas especializadas"/>
    <s v="Papa Fresca (sin lavar), Papa Fresca lavada"/>
    <s v="$ 4.500"/>
    <s v="Entre $3.000 - $3.200"/>
    <s v="$ 6.500"/>
    <s v="Más de $ 1600"/>
    <s v="No compra papa precocida"/>
    <s v="No compra papa precocida saborizada"/>
    <s v="Tiendas de Barrio, Supermercados, Directamente al Productor"/>
    <s v="Yuca, Plátano"/>
  </r>
  <r>
    <d v="2022-02-24T10:34:04"/>
    <s v="Doctorado"/>
    <x v="2"/>
    <x v="1"/>
    <x v="3"/>
    <x v="2"/>
    <s v="Docente universitaria"/>
    <x v="1"/>
    <x v="1"/>
    <x v="10"/>
    <s v="Papa Fresca Lavada, Papa Congelada"/>
    <n v="3"/>
    <n v="3"/>
    <n v="3"/>
    <n v="3"/>
    <n v="4"/>
    <n v="3"/>
    <s v="No compramos de este tipo de papa"/>
    <s v="Entre $1.400 - $1.600"/>
    <s v="No compramos de este tipo de papa"/>
    <s v="Entre $1.400 - $1.600"/>
    <s v="No compramos de este tipo de papa"/>
    <s v="Entre $1.400 - $1.600"/>
    <s v="No compramos de este tipo de papa"/>
    <x v="26"/>
    <s v="Redes sociales, Promoción en puntos de venta, Tiendas especializadas"/>
    <s v="Papa Fresca lavada, papa lista para freir (papas a la frances)"/>
    <s v="$ 5.000"/>
    <s v="Entre $1.400 - $1.600"/>
    <s v="$ 6.700"/>
    <s v="$ 1000"/>
    <s v="No compra papa precocida"/>
    <s v="No compra papa precocida saborizada"/>
    <s v="Placitas Campesinas, Supermercados"/>
    <s v="Yuca, Plátano"/>
  </r>
  <r>
    <d v="2022-02-24T10:35:06"/>
    <s v="Profesional"/>
    <x v="0"/>
    <x v="1"/>
    <x v="2"/>
    <x v="0"/>
    <s v="Estudiante "/>
    <x v="0"/>
    <x v="1"/>
    <x v="1"/>
    <s v="Papa Fresca (sin lavar)"/>
    <n v="5"/>
    <n v="5"/>
    <n v="5"/>
    <n v="5"/>
    <n v="5"/>
    <n v="1"/>
    <s v="Entre $1.800 - $2.000"/>
    <s v="No compramos de este tipo de papa"/>
    <s v="No compramos de este tipo de papa"/>
    <s v="Entre $1.400 - $1.600"/>
    <s v="No compramos de este tipo de papa"/>
    <s v="No compramos de este tipo de papa"/>
    <s v="No compramos de este tipo de papa"/>
    <x v="5"/>
    <s v="Redes sociales, Promoción en puntos de venta, Tiendas especializadas"/>
    <s v="Papa Fresca (sin lavar)"/>
    <s v="No compra papa congelada"/>
    <s v="Entre $1.000 - $1200"/>
    <s v="No compra papa frita"/>
    <s v="$200"/>
    <s v="No compra papa precocida"/>
    <s v="No compra papa precocida saborizada"/>
    <s v="Tiendas de Barrio, Placitas Campesinas"/>
    <s v="Yuca, Plátano"/>
  </r>
  <r>
    <d v="2022-02-24T10:35:08"/>
    <s v="Profesional"/>
    <x v="1"/>
    <x v="1"/>
    <x v="1"/>
    <x v="0"/>
    <s v="Medico"/>
    <x v="0"/>
    <x v="1"/>
    <x v="63"/>
    <s v="Papa Fresca (sin lavar)"/>
    <n v="2"/>
    <n v="5"/>
    <n v="4"/>
    <n v="4"/>
    <n v="5"/>
    <n v="2"/>
    <s v="Entre $1.800 - $2.000"/>
    <s v="Entre $1.400 - $1.600"/>
    <s v="Entre $1.800 - $2.000"/>
    <s v="Entre $1.400 - $1.600"/>
    <s v="Entre $1.400 - $1.600"/>
    <s v="Entre $1.800 - $2.000"/>
    <s v="Entre $1.800 - $2.000"/>
    <x v="6"/>
    <s v="Redes sociales, Promoción en puntos de venta"/>
    <s v="Papa Fresca (sin lavar)"/>
    <s v="No compra papa congelada"/>
    <s v="Entre $1.400 - $1.600"/>
    <s v="No compra papa frita"/>
    <s v="$ 1400"/>
    <s v="No compra papa precocida"/>
    <s v="No compra papa precocida saborizada"/>
    <s v="Galerías"/>
    <s v="Plátano"/>
  </r>
  <r>
    <d v="2022-02-24T10:35:30"/>
    <s v="Técnico o tecnólogo"/>
    <x v="0"/>
    <x v="0"/>
    <x v="0"/>
    <x v="0"/>
    <s v="Estudiante"/>
    <x v="0"/>
    <x v="0"/>
    <x v="2"/>
    <s v="Papa Fresca (sin lavar)"/>
    <n v="4"/>
    <n v="5"/>
    <n v="3"/>
    <n v="5"/>
    <n v="5"/>
    <n v="5"/>
    <s v="Entre $1.000 - $1.200"/>
    <s v="Entre $1.400 - $1.600"/>
    <s v="Entre $1.400 - $1.600"/>
    <s v="Entre $1.400 - $1.600"/>
    <s v="Entre $1.400 - $1.600"/>
    <s v="Entre $1.000 - $1.200"/>
    <s v="Entre $1.800 - $2.000"/>
    <x v="3"/>
    <s v="Medios de comunicación (tv, radio)"/>
    <s v="Papa Fresca (sin lavar)"/>
    <s v="$ 4.500"/>
    <s v="Entre $1.000 - $1200"/>
    <s v="$ 6.500"/>
    <s v="$ 800"/>
    <s v="$ 3.700"/>
    <s v="$ 6.000"/>
    <s v="Galerías"/>
    <s v="Yuca, Maíz"/>
  </r>
  <r>
    <d v="2022-02-24T10:36:33"/>
    <s v="Profesional"/>
    <x v="0"/>
    <x v="1"/>
    <x v="0"/>
    <x v="0"/>
    <s v="estudiante "/>
    <x v="0"/>
    <x v="4"/>
    <x v="60"/>
    <s v="Papa Fresca (sin lavar)"/>
    <n v="5"/>
    <n v="5"/>
    <n v="5"/>
    <n v="5"/>
    <n v="5"/>
    <n v="5"/>
    <s v="Entre $1.400 - $1.600"/>
    <s v="Entre $1.000 - $1.200"/>
    <s v="Entre $1.000 - $1.200"/>
    <s v="Entre $1.000 - $1.200"/>
    <s v="Entre $1.400 - $1.600"/>
    <s v="Entre $1.000 - $1.200"/>
    <s v="Entre $1.000 - $1.200"/>
    <x v="18"/>
    <s v="Redes sociales, Medios de comunicación (tv, radio), Promoción en puntos de venta"/>
    <s v="Papa Fresca (sin lavar)"/>
    <s v="No compra papa congelada"/>
    <s v="Entre $1.400 - $1.600"/>
    <s v="No compra papa frita"/>
    <s v="No compra papa lavada"/>
    <s v="No compra papa precocida"/>
    <s v="No compra papa precocida saborizada"/>
    <s v="Galerías, Tiendas de Barrio, Placitas Campesinas"/>
    <s v="Yuca, Plátano, Ulluco"/>
  </r>
  <r>
    <d v="2022-02-24T10:36:46"/>
    <s v="Profesional"/>
    <x v="0"/>
    <x v="1"/>
    <x v="4"/>
    <x v="2"/>
    <s v="Administradora de empresas "/>
    <x v="1"/>
    <x v="1"/>
    <x v="7"/>
    <s v="Papa Fresca (sin lavar), Papa Fresca Lavada"/>
    <n v="3"/>
    <n v="4"/>
    <n v="4"/>
    <n v="3"/>
    <n v="4"/>
    <n v="2"/>
    <s v="Entre $2.200 - $2.400"/>
    <s v="No compramos de este tipo de papa"/>
    <s v="Entre $2.200 - $2.400"/>
    <s v="Entre $2.600 - $2.800"/>
    <s v="No compramos de este tipo de papa"/>
    <s v="No compramos de este tipo de papa"/>
    <s v="No compramos de este tipo de papa"/>
    <x v="24"/>
    <s v="Medios de comunicación (tv, radio), Promoción en puntos de venta"/>
    <s v="Papa Fresca (sin lavar), Papa Fresca lavada"/>
    <s v="No compra papa congelada"/>
    <s v="Entre $2.200 - $2.400"/>
    <s v="No compra papa frita"/>
    <s v="$ 1000"/>
    <s v="No compra papa precocida"/>
    <s v="No compra papa precocida saborizada"/>
    <s v="Galerías, Placitas Campesinas, Supermercados"/>
    <s v="Plátano"/>
  </r>
  <r>
    <d v="2022-02-24T10:37:42"/>
    <s v="Profesional"/>
    <x v="2"/>
    <x v="0"/>
    <x v="0"/>
    <x v="6"/>
    <s v="Administrador de Empresas "/>
    <x v="1"/>
    <x v="1"/>
    <x v="52"/>
    <s v="Papa Fresca (sin lavar)"/>
    <n v="5"/>
    <n v="3"/>
    <n v="5"/>
    <n v="5"/>
    <n v="5"/>
    <n v="1"/>
    <s v="No compramos de este tipo de papa"/>
    <s v="No compramos de este tipo de papa"/>
    <s v="No compramos de este tipo de papa"/>
    <s v="Entre $2.200 - $2.400"/>
    <s v="No compramos de este tipo de papa"/>
    <s v="Entre $1.800 - $2.000"/>
    <s v="No compramos de este tipo de papa"/>
    <x v="25"/>
    <s v="Promoción en puntos de venta"/>
    <s v="Papa Congelada, Papa Fresca lavada"/>
    <n v="3500"/>
    <s v="Entre $1.800 - $2.000"/>
    <n v="4000"/>
    <s v="Más de $ 1600"/>
    <s v="$ 3.500"/>
    <s v="$ 5.500"/>
    <s v="Tiendas de Barrio, Placitas Campesinas"/>
    <s v="Yuca"/>
  </r>
  <r>
    <d v="2022-02-24T10:39:11"/>
    <s v="Técnico o tecnólogo"/>
    <x v="2"/>
    <x v="1"/>
    <x v="2"/>
    <x v="6"/>
    <s v="auxiliar administrativo"/>
    <x v="0"/>
    <x v="0"/>
    <x v="32"/>
    <s v="Papa Fresca (sin lavar)"/>
    <n v="4"/>
    <n v="4"/>
    <n v="4"/>
    <n v="4"/>
    <n v="4"/>
    <n v="4"/>
    <s v="Entre $1.800 - $2.000"/>
    <s v="Entre $1.400 - $1.600"/>
    <s v="Entre $1.400 - $1.600"/>
    <s v="Entre $1.400 - $1.600"/>
    <s v="Entre $1.800 - $2.000"/>
    <s v="Entre $2.200 - $2.400"/>
    <s v="Entre $1.800 - $2.000"/>
    <x v="39"/>
    <s v="Redes sociales, Promoción en puntos de venta"/>
    <s v="Papa Fresca (sin lavar)"/>
    <s v="No compra papa congelada"/>
    <s v="Entre $1.000 - $1200"/>
    <s v="No compra papa frita"/>
    <s v="$ 800"/>
    <s v="No compra papa precocida"/>
    <s v="No compra papa precocida saborizada"/>
    <s v="Galerías, Placitas Campesinas, Mercados Móviles"/>
    <s v="Yuca, Maíz, Habas"/>
  </r>
  <r>
    <d v="2022-02-24T10:39:23"/>
    <s v="Técnico o tecnólogo"/>
    <x v="0"/>
    <x v="1"/>
    <x v="2"/>
    <x v="2"/>
    <s v="Estudiante "/>
    <x v="0"/>
    <x v="1"/>
    <x v="10"/>
    <s v="Papa Fresca (sin lavar)"/>
    <n v="1"/>
    <n v="3"/>
    <n v="1"/>
    <n v="1"/>
    <n v="5"/>
    <n v="1"/>
    <s v="Entre $2.200 - $2.400"/>
    <s v="No compramos de este tipo de papa"/>
    <s v="No compramos de este tipo de papa"/>
    <s v="Entre $1.800 - $2.000"/>
    <s v="No compramos de este tipo de papa"/>
    <s v="Entre $2.200 - $2.400"/>
    <s v="No compramos de este tipo de papa"/>
    <x v="10"/>
    <s v="Medios de comunicación (tv, radio), Promoción en puntos de venta"/>
    <s v="Papa Fresca (sin lavar)"/>
    <s v="No compra papa congelada"/>
    <s v="Entre $1.400 - $1.600"/>
    <s v="No compra papa frita"/>
    <s v="$ 400"/>
    <s v="No compra papa precocida"/>
    <s v="No compra papa precocida saborizada"/>
    <s v="Galerías, Tiendas de Barrio, Placitas Campesinas"/>
    <s v="Yuca, Plátano"/>
  </r>
  <r>
    <d v="2022-02-24T10:39:32"/>
    <s v="Profesional"/>
    <x v="4"/>
    <x v="0"/>
    <x v="0"/>
    <x v="3"/>
    <s v="EMPLEADO"/>
    <x v="0"/>
    <x v="2"/>
    <x v="2"/>
    <s v="Papa Fresca (sin lavar)"/>
    <n v="5"/>
    <n v="4"/>
    <n v="5"/>
    <n v="2"/>
    <n v="5"/>
    <n v="4"/>
    <s v="Entre $1.800 - $2.000"/>
    <s v="No compramos de este tipo de papa"/>
    <s v="No compramos de este tipo de papa"/>
    <s v="Entre $1.800 - $2.000"/>
    <s v="Entre $1.400 - $1.600"/>
    <s v="Entre $1.800 - $2.000"/>
    <s v="No compramos de este tipo de papa"/>
    <x v="1"/>
    <s v="Medios de comunicación (tv, radio)"/>
    <s v="Papa Fresca (sin lavar), Papa Fresca lavada"/>
    <s v="No compra papa congelada"/>
    <s v="Entre $1.800 - $2.000"/>
    <s v="No compra papa frita"/>
    <s v="$200"/>
    <s v="No compra papa precocida"/>
    <s v="No compra papa precocida saborizada"/>
    <s v="Galerías"/>
    <s v="Yuca"/>
  </r>
  <r>
    <d v="2022-02-24T10:43:17"/>
    <s v="Profesional"/>
    <x v="0"/>
    <x v="0"/>
    <x v="0"/>
    <x v="0"/>
    <s v="Economista"/>
    <x v="1"/>
    <x v="1"/>
    <x v="52"/>
    <s v="Papa Fresca (sin lavar)"/>
    <n v="1"/>
    <n v="5"/>
    <n v="3"/>
    <n v="5"/>
    <n v="5"/>
    <n v="1"/>
    <s v="Entre $1.000 - $1.200"/>
    <s v="Entre $1.000 - $1.200"/>
    <s v="No compramos de este tipo de papa"/>
    <s v="Entre $1.000 - $1.200"/>
    <s v="No compramos de este tipo de papa"/>
    <s v="Entre $1.000 - $1.200"/>
    <s v="No compramos de este tipo de papa"/>
    <x v="9"/>
    <s v="Redes sociales, Medios de comunicación (tv, radio), Promoción en puntos de venta, Tiendas especializadas"/>
    <s v="Papa Fresca (sin lavar)"/>
    <s v="No compra papa congelada"/>
    <s v="Entre $1.000 - $1200"/>
    <s v="No compra papa frita"/>
    <s v="$200"/>
    <s v="No compra papa precocida"/>
    <s v="No compra papa precocida saborizada"/>
    <s v="Galerías, Placitas Campesinas"/>
    <s v="Plátano"/>
  </r>
  <r>
    <d v="2022-02-24T10:45:51"/>
    <s v="Profesional"/>
    <x v="4"/>
    <x v="1"/>
    <x v="1"/>
    <x v="5"/>
    <s v="abogada"/>
    <x v="0"/>
    <x v="3"/>
    <x v="64"/>
    <s v="Papa Fresca (sin lavar)"/>
    <n v="5"/>
    <n v="2"/>
    <n v="5"/>
    <n v="5"/>
    <n v="4"/>
    <n v="5"/>
    <s v="Entre $1.800 - $2.000"/>
    <s v="Entre $1.800 - $2.000"/>
    <s v="Entre $1.800 - $2.000"/>
    <s v="Entre $1.800 - $2.000"/>
    <s v="Entre $2.200 - $2.400"/>
    <s v="Entre $1.800 - $2.000"/>
    <s v="Entre $1.800 - $2.000"/>
    <x v="19"/>
    <s v="Medios de comunicación (tv, radio), Promoción en puntos de venta"/>
    <s v="Papa Fresca (sin lavar), Papa Fresca lavada"/>
    <s v="No compra papa congelada"/>
    <s v="Entre $1.000 - $1200"/>
    <s v="No compra papa frita"/>
    <s v="$ 100"/>
    <s v="No compra papa precocida"/>
    <s v="No compra papa precocida saborizada"/>
    <s v="Galerías, Tiendas de Barrio"/>
    <s v="Yuca, Plátano, Ulluco"/>
  </r>
  <r>
    <d v="2022-02-24T10:45:51"/>
    <s v="Profesional"/>
    <x v="0"/>
    <x v="0"/>
    <x v="4"/>
    <x v="5"/>
    <s v="Estudiante"/>
    <x v="1"/>
    <x v="1"/>
    <x v="16"/>
    <s v="Papa Fresca (sin lavar)"/>
    <n v="1"/>
    <n v="5"/>
    <n v="4"/>
    <n v="1"/>
    <n v="4"/>
    <n v="4"/>
    <s v="No compramos de este tipo de papa"/>
    <s v="Entre $2.600 - $2.800"/>
    <s v="Entre $2.200 - $2.400"/>
    <s v="Entre $2.600 - $2.800"/>
    <s v="No compramos de este tipo de papa"/>
    <s v="No compramos de este tipo de papa"/>
    <s v="No compramos de este tipo de papa"/>
    <x v="18"/>
    <s v="Redes sociales, Promoción en puntos de venta"/>
    <s v="Papa Fresca lavada"/>
    <s v="No compra papa congelada"/>
    <s v="Más de $3.400"/>
    <s v="Más de $ 7.500"/>
    <s v="$200"/>
    <s v="Más de $ 4.500"/>
    <s v="No compra papa precocida saborizada"/>
    <s v="Tiendas de Barrio, Placitas Campesinas"/>
    <s v="Ulluco"/>
  </r>
  <r>
    <d v="2022-02-24T10:46:28"/>
    <s v="Profesional"/>
    <x v="0"/>
    <x v="0"/>
    <x v="1"/>
    <x v="2"/>
    <s v="Estudiante de Administración de empresas"/>
    <x v="0"/>
    <x v="2"/>
    <x v="52"/>
    <s v="Papa Fresca (sin lavar), Papa Fresca Lavada"/>
    <n v="3"/>
    <n v="5"/>
    <n v="5"/>
    <n v="3"/>
    <n v="5"/>
    <n v="3"/>
    <s v="Entre $1.400 - $1.600"/>
    <s v="Entre $1.000 - $1.200"/>
    <s v="No compramos de este tipo de papa"/>
    <s v="Entre $1.800 - $2.000"/>
    <s v="No compramos de este tipo de papa"/>
    <s v="Entre $1.800 - $2.000"/>
    <s v="No compramos de este tipo de papa"/>
    <x v="15"/>
    <s v="Promoción en puntos de venta, Tiendas especializadas"/>
    <s v="Papa Fresca (sin lavar), Papa Fresca lavada"/>
    <s v="No compra papa congelada"/>
    <s v="Entre $1.000 - $1200"/>
    <s v="No compra papa frita"/>
    <s v="$200"/>
    <s v="No compra papa precocida"/>
    <s v="No compra papa precocida saborizada"/>
    <s v="Galerías, Tiendas de Barrio, Placitas Campesinas, Mercados Móviles"/>
    <s v="Yuca, Plátano, Ulluco"/>
  </r>
  <r>
    <d v="2022-02-24T10:47:28"/>
    <s v="Secundaria"/>
    <x v="0"/>
    <x v="1"/>
    <x v="2"/>
    <x v="6"/>
    <s v="Estudiante "/>
    <x v="1"/>
    <x v="3"/>
    <x v="17"/>
    <s v="Papa Fresca (sin lavar)"/>
    <n v="4"/>
    <n v="4"/>
    <n v="5"/>
    <n v="3"/>
    <n v="5"/>
    <n v="3"/>
    <s v="Entre $1.000 - $1.200"/>
    <s v="Entre $1.000 - $1.200"/>
    <s v="Entre $1.000 - $1.200"/>
    <s v="Entre $1.000 - $1.200"/>
    <s v="No compramos de este tipo de papa"/>
    <s v="No compramos de este tipo de papa"/>
    <s v="No compramos de este tipo de papa"/>
    <x v="9"/>
    <s v="Redes sociales"/>
    <s v="Papa Fresca (sin lavar)"/>
    <s v="$ 5.500"/>
    <s v="Entre $1.400 - $1.600"/>
    <s v="$ 6.500"/>
    <s v="No compra papa lavada"/>
    <s v="No compra papa precocida"/>
    <s v="No compra papa precocida saborizada"/>
    <s v="Galerías"/>
    <s v="Yuca"/>
  </r>
  <r>
    <d v="2022-02-24T10:47:57"/>
    <s v="Profesional"/>
    <x v="0"/>
    <x v="1"/>
    <x v="0"/>
    <x v="6"/>
    <s v="Estudiante"/>
    <x v="0"/>
    <x v="2"/>
    <x v="65"/>
    <s v="Papa Fresca (sin lavar), Papa Congelada"/>
    <n v="4"/>
    <n v="5"/>
    <n v="5"/>
    <n v="4"/>
    <n v="5"/>
    <n v="2"/>
    <s v="Entre $1.400 - $1.600"/>
    <s v="Entre $1.400 - $1.600"/>
    <s v="Entre $1.400 - $1.600"/>
    <s v="Entre $1.400 - $1.600"/>
    <s v="Entre $1.400 - $1.600"/>
    <s v="Entre $1.800 - $2.000"/>
    <s v="No compramos de este tipo de papa"/>
    <x v="12"/>
    <s v="Redes sociales, Promoción en puntos de venta"/>
    <s v="Papa Fresca (sin lavar)"/>
    <s v="$ 4.500"/>
    <s v="Entre $1.400 - $1.600"/>
    <s v="$ 6.500"/>
    <s v="$ 1000"/>
    <s v="$ 3.700"/>
    <s v="No compra papa precocida saborizada"/>
    <s v="Placitas Campesinas"/>
    <s v="Plátano, Maíz"/>
  </r>
  <r>
    <d v="2022-02-24T10:48:39"/>
    <s v="Maestría"/>
    <x v="4"/>
    <x v="0"/>
    <x v="0"/>
    <x v="5"/>
    <s v="Docente universitario "/>
    <x v="0"/>
    <x v="1"/>
    <x v="66"/>
    <s v="Papa Fresca (sin lavar), Papa Fresca Lavada"/>
    <n v="3"/>
    <n v="4"/>
    <n v="5"/>
    <n v="5"/>
    <n v="5"/>
    <n v="4"/>
    <s v="Entre $1.400 - $1.600"/>
    <s v="No compramos de este tipo de papa"/>
    <s v="No compramos de este tipo de papa"/>
    <s v="Entre $1.000 - $1.200"/>
    <s v="Entre $1.000 - $1.200"/>
    <s v="Entre $1.400 - $1.600"/>
    <s v="Entre $1.000 - $1.200"/>
    <x v="17"/>
    <s v="Redes sociales, Promoción en puntos de venta"/>
    <s v="Papa Fresca (sin lavar), Papa Fresca lavada, Papa Precocida"/>
    <s v="No compra papa congelada"/>
    <s v="Entre $1.400 - $1.600"/>
    <s v="No compra papa frita"/>
    <s v="$ 100"/>
    <s v="No compra papa precocida"/>
    <s v="No compra papa precocida saborizada"/>
    <s v="Galerías, Placitas Campesinas"/>
    <s v="Plátano, Maíz, Habas"/>
  </r>
  <r>
    <d v="2022-02-24T10:49:31"/>
    <s v="Secundaria"/>
    <x v="0"/>
    <x v="0"/>
    <x v="2"/>
    <x v="2"/>
    <s v="estudiante "/>
    <x v="1"/>
    <x v="0"/>
    <x v="17"/>
    <s v="Papa Fresca (sin lavar)"/>
    <n v="3"/>
    <n v="3"/>
    <n v="5"/>
    <n v="4"/>
    <n v="5"/>
    <n v="1"/>
    <s v="No compramos de este tipo de papa"/>
    <s v="Entre $1.800 - $2.000"/>
    <s v="Entre $2.200 - $2.400"/>
    <s v="Entre $1.400 - $1.600"/>
    <s v="No compramos de este tipo de papa"/>
    <s v="No compramos de este tipo de papa"/>
    <s v="No compramos de este tipo de papa"/>
    <x v="9"/>
    <s v="Redes sociales, Medios de comunicación (tv, radio)"/>
    <s v="Papa Fresca (sin lavar), Papa Saborizada"/>
    <s v="$ 5.000"/>
    <s v="Entre $1.800 - $2.000"/>
    <s v="$ 6.500"/>
    <s v="$ 400"/>
    <s v="No compra papa precocida"/>
    <s v="$ 6.000"/>
    <s v="Galerías, Directamente al Productor"/>
    <s v="Plátano, Ulluco, Maíz"/>
  </r>
  <r>
    <d v="2022-02-24T10:49:51"/>
    <s v="Profesional"/>
    <x v="1"/>
    <x v="0"/>
    <x v="0"/>
    <x v="4"/>
    <s v="Historiador"/>
    <x v="1"/>
    <x v="1"/>
    <x v="67"/>
    <s v="Papa Fresca (sin lavar)"/>
    <n v="1"/>
    <n v="5"/>
    <n v="1"/>
    <n v="3"/>
    <n v="4"/>
    <n v="1"/>
    <s v="No compramos de este tipo de papa"/>
    <s v="Entre $1.800 - $2.000"/>
    <s v="Entre $1.800 - $2.000"/>
    <s v="No compramos de este tipo de papa"/>
    <s v="No compramos de este tipo de papa"/>
    <s v="No compramos de este tipo de papa"/>
    <s v="No compramos de este tipo de papa"/>
    <x v="25"/>
    <s v="Redes sociales, Medios de comunicación (tv, radio), Promoción en puntos de venta"/>
    <s v="Papa Fresca (sin lavar), Papa Frita, Papa Fresca lavada, Papa Precocida"/>
    <s v="No compra papa congelada"/>
    <s v="Entre $1.800 - $2.000"/>
    <s v="$ 7.500"/>
    <s v="No compra papa lavada"/>
    <s v="$ 3.500"/>
    <s v="$ 6.000"/>
    <s v="Galerías, Tiendas de Barrio, Placitas Campesinas"/>
    <s v="Yuca, Plátano, Maíz"/>
  </r>
  <r>
    <d v="2022-02-24T10:52:39"/>
    <s v="Secundaria"/>
    <x v="0"/>
    <x v="1"/>
    <x v="1"/>
    <x v="3"/>
    <s v="estudiante "/>
    <x v="0"/>
    <x v="1"/>
    <x v="68"/>
    <s v="Papa Fresca (sin lavar), Papa Cortada en trozos"/>
    <n v="4"/>
    <n v="5"/>
    <n v="5"/>
    <n v="5"/>
    <n v="5"/>
    <n v="5"/>
    <s v="Entre $1.800 - $2.000"/>
    <s v="Entre $2.200 - $2.400"/>
    <s v="Entre $2.200 - $2.400"/>
    <s v="Entre $2.600 - $2.800"/>
    <s v="Entre $1.800 - $2.000"/>
    <s v="Entre $2.200 - $2.400"/>
    <s v="Entre $1.400 - $1.600"/>
    <x v="17"/>
    <s v="Promoción en puntos de venta"/>
    <s v="Papa Fresca (sin lavar)"/>
    <s v="No compra papa congelada"/>
    <s v="Entre $2.600 - $2.800"/>
    <s v="Más de $ 7.500"/>
    <s v="No compra papa lavada"/>
    <s v="No compra papa precocida"/>
    <s v="$ 8.500"/>
    <s v="Galerías"/>
    <s v="Yuca, Plátano"/>
  </r>
  <r>
    <d v="2022-02-24T10:53:04"/>
    <s v="Profesional"/>
    <x v="0"/>
    <x v="0"/>
    <x v="2"/>
    <x v="2"/>
    <s v="Docente "/>
    <x v="1"/>
    <x v="2"/>
    <x v="1"/>
    <s v="Papa Fresca (sin lavar)"/>
    <n v="1"/>
    <n v="3"/>
    <n v="2"/>
    <n v="3"/>
    <n v="3"/>
    <n v="1"/>
    <s v="Entre $1.000 - $1.200"/>
    <s v="No compramos de este tipo de papa"/>
    <s v="No compramos de este tipo de papa"/>
    <s v="Entre $1.800 - $2.000"/>
    <s v="No compramos de este tipo de papa"/>
    <s v="No compramos de este tipo de papa"/>
    <s v="No compramos de este tipo de papa"/>
    <x v="9"/>
    <s v="Redes sociales, Medios de comunicación (tv, radio), Promoción en puntos de venta, Tiendas especializadas"/>
    <s v="Papa Fresca (sin lavar)"/>
    <s v="No compra papa congelada"/>
    <s v="Entre $1.400 - $1.600"/>
    <s v="No compra papa frita"/>
    <s v="$200"/>
    <s v="No compra papa precocida"/>
    <s v="No compra papa precocida saborizada"/>
    <s v="Galerías"/>
    <s v="Ulluco"/>
  </r>
  <r>
    <d v="2022-02-24T10:53:11"/>
    <s v="Profesional"/>
    <x v="0"/>
    <x v="1"/>
    <x v="2"/>
    <x v="0"/>
    <s v="Coordinadora de proyecto"/>
    <x v="1"/>
    <x v="3"/>
    <x v="9"/>
    <s v="Papa Fresca (sin lavar)"/>
    <n v="2"/>
    <n v="4"/>
    <n v="1"/>
    <n v="4"/>
    <n v="5"/>
    <n v="3"/>
    <s v="Entre $1.400 - $1.600"/>
    <s v="Entre $1.400 - $1.600"/>
    <s v="No compramos de este tipo de papa"/>
    <s v="Entre $1.800 - $2.000"/>
    <s v="Entre $1.800 - $2.000"/>
    <s v="Entre $1.400 - $1.600"/>
    <s v="Entre $1.800 - $2.000"/>
    <x v="3"/>
    <s v="Redes sociales, Promoción en puntos de venta"/>
    <s v="Papa Fresca (sin lavar)"/>
    <s v="$ 5.000"/>
    <s v="Entre $1.400 - $1.600"/>
    <s v="$ 6.500"/>
    <s v="$ 800"/>
    <s v="No compra papa precocida"/>
    <s v="No compra papa precocida saborizada"/>
    <s v="Galerías, Placitas Campesinas"/>
    <s v="Yuca, Plátano, Ulluco"/>
  </r>
  <r>
    <d v="2022-02-24T10:53:36"/>
    <s v="Técnico o tecnólogo"/>
    <x v="0"/>
    <x v="1"/>
    <x v="2"/>
    <x v="1"/>
    <s v="Estudiante"/>
    <x v="0"/>
    <x v="0"/>
    <x v="43"/>
    <s v="Papa Fresca (sin lavar)"/>
    <n v="3"/>
    <n v="5"/>
    <n v="5"/>
    <n v="2"/>
    <n v="5"/>
    <n v="2"/>
    <s v="Entre $1.800 - $2.000"/>
    <s v="No compramos de este tipo de papa"/>
    <s v="No compramos de este tipo de papa"/>
    <s v="No compramos de este tipo de papa"/>
    <s v="No compramos de este tipo de papa"/>
    <s v="No compramos de este tipo de papa"/>
    <s v="Entre $2.600 - $2.800"/>
    <x v="10"/>
    <s v="Redes sociales, Medios de comunicación (tv, radio), Promoción en puntos de venta"/>
    <s v="Papa Fresca (sin lavar), Papa Fresca lavada"/>
    <s v="No compra papa congelada"/>
    <s v="Entre $1.800 - $2.000"/>
    <s v="No compra papa frita"/>
    <s v="$ 400"/>
    <s v="No compra papa precocida"/>
    <s v="No compra papa precocida saborizada"/>
    <s v="Galerías, Placitas Campesinas, Directamente al Productor"/>
    <s v="Yuca, Plátano"/>
  </r>
  <r>
    <d v="2022-02-24T10:56:18"/>
    <s v="Profesional"/>
    <x v="0"/>
    <x v="0"/>
    <x v="0"/>
    <x v="2"/>
    <s v="Quimico"/>
    <x v="1"/>
    <x v="2"/>
    <x v="62"/>
    <s v="Papa Fresca (sin lavar), Papa Fresca Lavada"/>
    <n v="5"/>
    <n v="5"/>
    <n v="5"/>
    <n v="3"/>
    <n v="4"/>
    <n v="1"/>
    <s v="No compramos de este tipo de papa"/>
    <s v="Entre $1.400 - $1.600"/>
    <s v="No compramos de este tipo de papa"/>
    <s v="Entre $1.400 - $1.600"/>
    <s v="Entre $1.400 - $1.600"/>
    <s v="Entre $1.400 - $1.600"/>
    <s v="Entre $1.400 - $1.600"/>
    <x v="9"/>
    <s v="Redes sociales, Promoción en puntos de venta"/>
    <s v="Papa Fresca (sin lavar), Papa Fresca lavada"/>
    <s v="No compra papa congelada"/>
    <s v="Entre $1.400 - $1.600"/>
    <s v="No compra papa frita"/>
    <s v="$200"/>
    <s v="No compra papa precocida"/>
    <s v="No compra papa precocida saborizada"/>
    <s v="Galerías"/>
    <s v="Yuca, Plátano"/>
  </r>
  <r>
    <d v="2022-02-24T10:57:20"/>
    <s v="Profesional"/>
    <x v="0"/>
    <x v="1"/>
    <x v="0"/>
    <x v="3"/>
    <s v="Administradora de empresas en formación"/>
    <x v="2"/>
    <x v="3"/>
    <x v="13"/>
    <s v="Papa Fresca (sin lavar)"/>
    <n v="1"/>
    <n v="5"/>
    <n v="5"/>
    <n v="2"/>
    <n v="3"/>
    <n v="1"/>
    <s v="No compramos de este tipo de papa"/>
    <s v="No compramos de este tipo de papa"/>
    <s v="Entre $2.600 - $2.800"/>
    <s v="Entre $2.200 - $2.400"/>
    <s v="No compramos de este tipo de papa"/>
    <s v="No compramos de este tipo de papa"/>
    <s v="No compramos de este tipo de papa"/>
    <x v="40"/>
    <s v="Redes sociales, Medios de comunicación (tv, radio)"/>
    <s v="Papa Congelada, Papa Fresca (sin lavar)"/>
    <s v="$ 4.500"/>
    <s v="Entre $1.800 - $2.000"/>
    <s v="$ 7.100"/>
    <s v="$ 1000"/>
    <s v="No compra papa precocida"/>
    <s v="No compra papa precocida saborizada"/>
    <s v="Placitas Campesinas"/>
    <s v="Yuca, Plátano, Maíz"/>
  </r>
  <r>
    <d v="2022-02-24T10:58:08"/>
    <s v="Doctorado"/>
    <x v="4"/>
    <x v="0"/>
    <x v="3"/>
    <x v="5"/>
    <s v="Ingeniero"/>
    <x v="1"/>
    <x v="1"/>
    <x v="51"/>
    <s v="Papa Fresca (sin lavar), Papa Fresca Lavada"/>
    <n v="4"/>
    <n v="3"/>
    <n v="4"/>
    <n v="4"/>
    <n v="4"/>
    <n v="3"/>
    <s v="Entre $1.000 - $1.200"/>
    <s v="No compramos de este tipo de papa"/>
    <s v="No compramos de este tipo de papa"/>
    <s v="No compramos de este tipo de papa"/>
    <s v="Entre $1.000 - $1.200"/>
    <s v="No compramos de este tipo de papa"/>
    <s v="Entre $1.400 - $1.600"/>
    <x v="1"/>
    <s v="Medios de comunicación (tv, radio)"/>
    <s v="Papa Fresca (sin lavar)"/>
    <s v="No compra papa congelada"/>
    <s v="Entre $1.400 - $1.600"/>
    <s v="No compra papa frita"/>
    <s v="no me parece que se deba incentivar este tipo de prácticas"/>
    <s v="No compra papa precocida"/>
    <s v="No compra papa precocida saborizada"/>
    <s v="Galerías"/>
    <s v="Yuca, Plátano"/>
  </r>
  <r>
    <d v="2022-02-24T10:59:21"/>
    <s v="Profesional"/>
    <x v="0"/>
    <x v="0"/>
    <x v="1"/>
    <x v="0"/>
    <s v="Estudiante"/>
    <x v="1"/>
    <x v="2"/>
    <x v="69"/>
    <s v="Papa Fresca (sin lavar)"/>
    <n v="3"/>
    <n v="4"/>
    <n v="5"/>
    <n v="5"/>
    <n v="5"/>
    <n v="3"/>
    <s v="Entre $1.400 - $1.600"/>
    <s v="No compramos de este tipo de papa"/>
    <s v="No compramos de este tipo de papa"/>
    <s v="Entre $1.400 - $1.600"/>
    <s v="Entre $1.400 - $1.600"/>
    <s v="Entre $1.400 - $1.600"/>
    <s v="Entre $1.400 - $1.600"/>
    <x v="17"/>
    <s v="Promoción en puntos de venta"/>
    <s v="Papa Fresca (sin lavar)"/>
    <s v="No compra papa congelada"/>
    <s v="Entre $1.800 - $2.000"/>
    <s v="No compra papa frita"/>
    <s v="$ 1400"/>
    <s v="No compra papa precocida"/>
    <s v="No compra papa precocida saborizada"/>
    <s v="Galerías, Supermercados"/>
    <s v="Yuca, Plátano, Ulluco, Maíz, Habas"/>
  </r>
  <r>
    <d v="2022-02-24T10:59:55"/>
    <s v="Maestría"/>
    <x v="2"/>
    <x v="0"/>
    <x v="4"/>
    <x v="5"/>
    <s v="Profesor"/>
    <x v="0"/>
    <x v="1"/>
    <x v="23"/>
    <s v="Papa Fresca (sin lavar), Papa Fresca Lavada, Papa Frita, Papa Congelada, Papa Precocida"/>
    <n v="2"/>
    <n v="3"/>
    <n v="5"/>
    <n v="1"/>
    <n v="5"/>
    <n v="5"/>
    <s v="Entre $1.800 - $2.000"/>
    <s v="Más de $3.400"/>
    <s v="Entre $2.200 - $2.400"/>
    <s v="Más de $3.400"/>
    <s v="No compro"/>
    <s v="No compro"/>
    <s v="No compro"/>
    <x v="3"/>
    <s v="Promoción en puntos de venta"/>
    <s v="Papa Congelada, Papa Fresca (sin lavar), Papa Fresca lavada, Papa Precocida"/>
    <s v="$ 5.000"/>
    <s v="Entre $2.200 - $2.400"/>
    <s v="No compra papa frita"/>
    <s v="$ 1400"/>
    <s v="$ 4.500"/>
    <s v="No compra papa precocida saborizada"/>
    <s v="Tiendas de Barrio, Supermercados"/>
    <s v="Plátano"/>
  </r>
  <r>
    <d v="2022-02-24T11:00:39"/>
    <s v="Técnico o tecnólogo"/>
    <x v="0"/>
    <x v="1"/>
    <x v="1"/>
    <x v="6"/>
    <s v="Ama casa y estudiante"/>
    <x v="0"/>
    <x v="1"/>
    <x v="70"/>
    <s v="Papa Fresca (sin lavar), Papa Frita"/>
    <n v="5"/>
    <n v="5"/>
    <n v="5"/>
    <n v="5"/>
    <n v="5"/>
    <n v="3"/>
    <s v="Entre $1.400 - $1.600"/>
    <s v="Entre $1.400 - $1.600"/>
    <s v="Entre $1.400 - $1.600"/>
    <s v="Entre $1.000 - $1.200"/>
    <s v="Entre $1.400 - $1.600"/>
    <s v="Entre $1.400 - $1.600"/>
    <s v="Entre $1.400 - $1.600"/>
    <x v="11"/>
    <s v="Redes sociales, Medios de comunicación (tv, radio), Promoción en puntos de venta, Tiendas especializadas, Perifoneo "/>
    <s v="Papa Fresca (sin lavar)"/>
    <s v="No compra papa congelada"/>
    <s v="Al precio que estaba $400-$600"/>
    <s v="No compra papa frita"/>
    <s v="No compra papa lavada"/>
    <s v="No compra papa precocida"/>
    <s v="No compra papa precocida saborizada"/>
    <s v="Galerías, Tiendas de Barrio, Placitas Campesinas, Supermercados, Mercados Móviles"/>
    <s v="Yuca, Plátano, Ulluco, Maíz"/>
  </r>
  <r>
    <d v="2022-02-24T11:00:46"/>
    <s v="Profesional"/>
    <x v="0"/>
    <x v="1"/>
    <x v="0"/>
    <x v="0"/>
    <s v="Administradora de Empresas"/>
    <x v="1"/>
    <x v="2"/>
    <x v="45"/>
    <s v="Papa Fresca (sin lavar), Papa Fresca Lavada"/>
    <n v="4"/>
    <n v="5"/>
    <n v="4"/>
    <n v="2"/>
    <n v="4"/>
    <n v="2"/>
    <s v="Entre $2.600 - $2.800"/>
    <s v="Entre $1.400 - $1.600"/>
    <s v="No compramos de este tipo de papa"/>
    <s v="Entre $1.400 - $1.600"/>
    <s v="Entre $1.800 - $2.000"/>
    <s v="Entre $1.800 - $2.000"/>
    <s v="No compramos de este tipo de papa"/>
    <x v="7"/>
    <s v="Redes sociales, Promoción en puntos de venta"/>
    <s v="Papa Fresca lavada"/>
    <s v="$ 4.500"/>
    <s v="Entre $2.600 - $2.800"/>
    <s v="No compra papa frita"/>
    <s v="$200"/>
    <s v="No compra papa precocida"/>
    <s v="No compra papa precocida saborizada"/>
    <s v="Tiendas de Barrio, Placitas Campesinas, Supermercados"/>
    <s v="Yuca, Plátano, Ulluco"/>
  </r>
  <r>
    <d v="2022-02-24T11:00:48"/>
    <s v="Maestría"/>
    <x v="2"/>
    <x v="0"/>
    <x v="4"/>
    <x v="2"/>
    <s v="Profesora "/>
    <x v="1"/>
    <x v="1"/>
    <x v="4"/>
    <s v="Papa Fresca Lavada, Papa Congelada"/>
    <n v="3"/>
    <n v="5"/>
    <n v="4"/>
    <n v="4"/>
    <n v="5"/>
    <n v="2"/>
    <s v="Entre $3.000 - $3.200"/>
    <s v="Entre $3.000 - $3.200"/>
    <s v="Entre $3.000 - $3.200"/>
    <s v="Entre $3.000 - $3.200"/>
    <s v="Entre $3.000 - $3.200"/>
    <s v="Entre $3.000 - $3.200"/>
    <s v="No compramos de este tipo de papa"/>
    <x v="21"/>
    <s v="Promoción en puntos de venta"/>
    <s v="Papa Fresca lavada, Papa Precocida"/>
    <s v="$ 4.500"/>
    <s v="Entre $1.400 - $1.600"/>
    <s v="$ 6.500"/>
    <s v="$ 1000"/>
    <s v="$ 3.900"/>
    <s v="$ 5.500"/>
    <s v="Supermercados"/>
    <s v="Yuca, Plátano"/>
  </r>
  <r>
    <d v="2022-02-24T11:01:30"/>
    <s v="Técnico o tecnólogo"/>
    <x v="0"/>
    <x v="0"/>
    <x v="2"/>
    <x v="3"/>
    <s v="Estudiante"/>
    <x v="0"/>
    <x v="2"/>
    <x v="42"/>
    <s v="Papa Fresca (sin lavar)"/>
    <n v="3"/>
    <n v="3"/>
    <n v="4"/>
    <n v="4"/>
    <n v="4"/>
    <n v="4"/>
    <s v="Entre $1.400 - $1.600"/>
    <s v="Entre $1.400 - $1.600"/>
    <s v="Entre $1.400 - $1.600"/>
    <s v="Entre $1.400 - $1.600"/>
    <s v="Entre $1.400 - $1.600"/>
    <s v="Entre $1.400 - $1.600"/>
    <s v="Entre $1.400 - $1.600"/>
    <x v="9"/>
    <s v="Promoción en puntos de venta"/>
    <s v="Papa Fresca (sin lavar)"/>
    <s v="No compra papa congelada"/>
    <s v="Entre $1.000 - $1200"/>
    <s v="$ 6.500"/>
    <s v="$ 400"/>
    <s v="No compra papa precocida"/>
    <s v="No compra papa precocida saborizada"/>
    <s v="Galerías"/>
    <s v="Yuca, Plátano, Maíz"/>
  </r>
  <r>
    <d v="2022-02-24T11:01:36"/>
    <s v="Técnico o tecnólogo"/>
    <x v="0"/>
    <x v="0"/>
    <x v="0"/>
    <x v="3"/>
    <s v="Estudiante"/>
    <x v="0"/>
    <x v="4"/>
    <x v="31"/>
    <s v="Papa Fresca (sin lavar), Papa Frita, Papa Pelada"/>
    <n v="4"/>
    <n v="5"/>
    <n v="2"/>
    <n v="5"/>
    <n v="5"/>
    <n v="5"/>
    <s v="Entre $2.600 - $2.800"/>
    <s v="No compramos de este tipo de papa"/>
    <s v="Se cosecha"/>
    <s v="Entre $2.600 - $2.800"/>
    <s v="Entre $3.000 - $3.200"/>
    <s v="Entre $3.000 - $3.200"/>
    <s v="No compramos de este tipo de papa"/>
    <x v="6"/>
    <s v="Medios de comunicación (tv, radio)"/>
    <s v="Papa Fresca (sin lavar)"/>
    <s v="No compra papa congelada"/>
    <s v="Entre $3.000 - $3.200"/>
    <s v="$ 6.500"/>
    <s v="$ 800"/>
    <s v="$ 3.700"/>
    <s v="$ 6.000"/>
    <s v="Placitas Campesinas"/>
    <s v="Plátano"/>
  </r>
  <r>
    <d v="2022-02-24T11:01:51"/>
    <s v="Profesional"/>
    <x v="0"/>
    <x v="1"/>
    <x v="2"/>
    <x v="2"/>
    <s v="Estudiante "/>
    <x v="0"/>
    <x v="3"/>
    <x v="7"/>
    <s v="Papa Fresca (sin lavar)"/>
    <n v="3"/>
    <n v="3"/>
    <n v="5"/>
    <n v="4"/>
    <n v="5"/>
    <n v="3"/>
    <s v="Entre $2.200 - $2.400"/>
    <s v="No compramos de este tipo de papa"/>
    <s v="Entre $2.200 - $2.400"/>
    <s v="Entre $1.800 - $2.000"/>
    <s v="No compramos de este tipo de papa"/>
    <s v="No compramos de este tipo de papa"/>
    <s v="No compramos de este tipo de papa"/>
    <x v="13"/>
    <s v="Redes sociales, Medios de comunicación (tv, radio), Promoción en puntos de venta"/>
    <s v="Papa Fresca (sin lavar), Papa Fresca lavada"/>
    <s v="No compra papa congelada"/>
    <s v="Entre $3.000 - $3.200"/>
    <s v="No compra papa frita"/>
    <s v="Más de $ 1600"/>
    <s v="No compra papa precocida"/>
    <s v="No compra papa precocida saborizada"/>
    <s v="Tiendas de Barrio, Placitas Campesinas"/>
    <s v="Yuca, Plátano, Maíz"/>
  </r>
  <r>
    <d v="2022-02-24T11:02:07"/>
    <s v="Secundaria"/>
    <x v="0"/>
    <x v="0"/>
    <x v="2"/>
    <x v="0"/>
    <s v="ESTUDIANTE"/>
    <x v="0"/>
    <x v="2"/>
    <x v="39"/>
    <s v="Papa Fresca (sin lavar), Papa Frita, Papa Congelada, Papa Precocida"/>
    <n v="4"/>
    <n v="5"/>
    <n v="4"/>
    <n v="5"/>
    <n v="5"/>
    <n v="4"/>
    <s v="Entre $2.200 - $2.400"/>
    <s v="Entre $2.200 - $2.400"/>
    <s v="No compramos de este tipo de papa"/>
    <s v="Entre $1.800 - $2.000"/>
    <s v="Entre $2.200 - $2.400"/>
    <s v="No compramos de este tipo de papa"/>
    <s v="No compramos de este tipo de papa"/>
    <x v="12"/>
    <s v="Redes sociales, Promoción en puntos de venta"/>
    <s v="Papa Fresca (sin lavar), Papa Fresca lavada"/>
    <s v="$ 4.500"/>
    <s v="Entre $1.400 - $1.600"/>
    <s v="$ 6.500"/>
    <s v="$ 1000"/>
    <s v="$ 3.500"/>
    <s v="$ 5.500"/>
    <s v="Tiendas de Barrio, Placitas Campesinas, Supermercados"/>
    <s v="Yuca, Plátano, Ulluco"/>
  </r>
  <r>
    <d v="2022-02-24T11:03:30"/>
    <s v="Secundaria"/>
    <x v="0"/>
    <x v="1"/>
    <x v="0"/>
    <x v="2"/>
    <s v="Estudiante"/>
    <x v="1"/>
    <x v="1"/>
    <x v="7"/>
    <s v="Papa Fresca (sin lavar), Papa Congelada"/>
    <n v="3"/>
    <n v="3"/>
    <n v="4"/>
    <n v="2"/>
    <n v="4"/>
    <n v="1"/>
    <s v="Entre $1.000 - $1.200"/>
    <s v="No compramos de este tipo de papa"/>
    <s v="Entre $1.000 - $1.200"/>
    <s v="Entre $1.400 - $1.600"/>
    <s v="No compramos de este tipo de papa"/>
    <s v="No compramos de este tipo de papa"/>
    <s v="No compramos de este tipo de papa"/>
    <x v="9"/>
    <s v="Medios de comunicación (tv, radio), Promoción en puntos de venta"/>
    <s v="Papa Congelada, Papa Fresca (sin lavar)"/>
    <s v="$ 5.000"/>
    <s v="Entre $1.400 - $1.600"/>
    <s v="No compra papa frita"/>
    <s v="No compra papa lavada"/>
    <s v="No compra papa precocida"/>
    <s v="No compra papa precocida saborizada"/>
    <s v="Galerías"/>
    <s v="Plátano, Ulluco"/>
  </r>
  <r>
    <d v="2022-02-24T11:03:40"/>
    <s v="Profesional"/>
    <x v="0"/>
    <x v="1"/>
    <x v="2"/>
    <x v="6"/>
    <s v="Estudiante"/>
    <x v="0"/>
    <x v="2"/>
    <x v="7"/>
    <s v="Papa Fresca (sin lavar)"/>
    <n v="2"/>
    <n v="5"/>
    <n v="2"/>
    <n v="5"/>
    <n v="2"/>
    <n v="1"/>
    <s v="Entre $3.000 - $3.200"/>
    <s v="Entre $2.600 - $2.800"/>
    <s v="Entre $2.200 - $2.400"/>
    <s v="Entre $2.200 - $2.400"/>
    <s v="No compramos de este tipo de papa"/>
    <s v="No compramos de este tipo de papa"/>
    <s v="No compramos de este tipo de papa"/>
    <x v="10"/>
    <s v="Redes sociales, Tiendas especializadas"/>
    <s v="Papa Fresca (sin lavar)"/>
    <s v="No compra papa congelada"/>
    <s v="Entre $1.800 - $2.000"/>
    <s v="No compra papa frita"/>
    <s v="$200"/>
    <s v="No compra papa precocida"/>
    <s v="No compra papa precocida saborizada"/>
    <s v="Galerías, Tiendas de Barrio, Placitas Campesinas"/>
    <s v="Yuca, Plátano"/>
  </r>
  <r>
    <d v="2022-02-24T11:03:53"/>
    <s v="Técnico o tecnólogo"/>
    <x v="0"/>
    <x v="0"/>
    <x v="2"/>
    <x v="5"/>
    <s v="Estudiante"/>
    <x v="1"/>
    <x v="1"/>
    <x v="8"/>
    <s v="Papa Fresca (sin lavar), Papa Frita"/>
    <n v="3"/>
    <n v="5"/>
    <n v="4"/>
    <n v="4"/>
    <n v="4"/>
    <n v="4"/>
    <s v="Entre $1.400 - $1.600"/>
    <s v="Entre $1.000 - $1.200"/>
    <s v="Entre $1.400 - $1.600"/>
    <s v="Entre $1.800 - $2.000"/>
    <s v="Entre $1.400 - $1.600"/>
    <s v="Entre $1.000 - $1.200"/>
    <s v="No compramos de este tipo de papa"/>
    <x v="10"/>
    <s v="Redes sociales, Medios de comunicación (tv, radio)"/>
    <s v="Papa Fresca (sin lavar)"/>
    <s v="No compra papa congelada"/>
    <s v="Entre $1.400 - $1.600"/>
    <s v="$ 6.500"/>
    <s v="$ 800"/>
    <s v="No compra papa precocida"/>
    <s v="No compra papa precocida saborizada"/>
    <s v="Galerías, Placitas Campesinas"/>
    <s v="Plátano, Ulluco"/>
  </r>
  <r>
    <d v="2022-02-24T11:04:05"/>
    <s v="Profesional"/>
    <x v="2"/>
    <x v="0"/>
    <x v="0"/>
    <x v="0"/>
    <s v="Profesional Universitario"/>
    <x v="0"/>
    <x v="1"/>
    <x v="25"/>
    <s v="Papa Fresca (sin lavar), Papa Fresca Lavada, Papa Frita"/>
    <n v="5"/>
    <n v="5"/>
    <n v="5"/>
    <n v="5"/>
    <n v="5"/>
    <n v="5"/>
    <s v="No compramos de este tipo de papa"/>
    <s v="Más de $3.400"/>
    <s v="No compramos de este tipo de papa"/>
    <s v="Entre $2.600 - $2.800"/>
    <s v="Más de $ 3.400"/>
    <s v="No compramos de este tipo de papa"/>
    <s v="No compramos de este tipo de papa"/>
    <x v="11"/>
    <s v="Redes sociales, Medios de comunicación (tv, radio), Promoción en puntos de venta"/>
    <s v="Papa Congelada, Papa Frita, Papa Fresca lavada"/>
    <s v="$ 5.000"/>
    <s v="Entre $2.200 - $2.400"/>
    <s v="$ 6.500"/>
    <s v="$ 1400"/>
    <s v="$ 4.100"/>
    <s v="$ 6.000"/>
    <s v="Galerías, Placitas Campesinas, Supermercados"/>
    <s v="Yuca, Plátano"/>
  </r>
  <r>
    <d v="2022-02-24T11:05:45"/>
    <s v="Secundaria"/>
    <x v="0"/>
    <x v="1"/>
    <x v="2"/>
    <x v="3"/>
    <s v="Estudiante"/>
    <x v="0"/>
    <x v="4"/>
    <x v="0"/>
    <s v="Papa Fresca (sin lavar), Papa Frita"/>
    <n v="3"/>
    <n v="4"/>
    <n v="4"/>
    <n v="3"/>
    <n v="3"/>
    <n v="2"/>
    <s v="No recuerdo"/>
    <s v="No recuerdo"/>
    <s v="No recuerdo"/>
    <s v="No recuerdo"/>
    <s v="No recuerdo"/>
    <s v="No recuerdo"/>
    <s v="No sé"/>
    <x v="11"/>
    <s v="Redes sociales, Medios de comunicación (tv, radio), Promoción en puntos de venta, Tiendas especializadas"/>
    <s v="Papa Fresca (sin lavar), Papa Frita"/>
    <s v="No compra papa congelada"/>
    <s v="No sé"/>
    <s v="Menos del valor ofertado"/>
    <s v="no sé. "/>
    <s v="No sé"/>
    <s v="No sé "/>
    <s v="Placitas Campesinas"/>
    <s v="Plátano, Ulluco"/>
  </r>
  <r>
    <d v="2022-02-24T11:06:25"/>
    <s v="Profesional"/>
    <x v="1"/>
    <x v="1"/>
    <x v="0"/>
    <x v="5"/>
    <s v="estudiante"/>
    <x v="0"/>
    <x v="2"/>
    <x v="10"/>
    <s v="Papa Fresca (sin lavar), Papa Fresca Lavada, Papa Frita"/>
    <n v="1"/>
    <n v="5"/>
    <n v="5"/>
    <n v="5"/>
    <n v="5"/>
    <n v="1"/>
    <s v="No compramos de este tipo de papa"/>
    <s v="No compramos de este tipo de papa"/>
    <s v="No compramos de este tipo de papa"/>
    <s v="Entre $1.000 - $1.200"/>
    <s v="Entre $1.400 - $1.600"/>
    <s v="Entre $1.800 - $2.000"/>
    <s v="Entre $1.400 - $1.600"/>
    <x v="11"/>
    <s v="Promoción en puntos de venta"/>
    <s v="Papa Fresca lavada"/>
    <s v="No compra papa congelada"/>
    <s v="Entre $1.400 - $1.600"/>
    <s v="$ 6.500"/>
    <s v="$ 400"/>
    <s v="No compra papa precocida"/>
    <s v="No compra papa precocida saborizada"/>
    <s v="Galerías, Tiendas de Barrio, Placitas Campesinas, Supermercados"/>
    <s v="Yuca, Plátano"/>
  </r>
  <r>
    <d v="2022-02-24T11:06:40"/>
    <s v="Secundaria"/>
    <x v="0"/>
    <x v="1"/>
    <x v="0"/>
    <x v="3"/>
    <s v="Estudiante "/>
    <x v="1"/>
    <x v="1"/>
    <x v="1"/>
    <s v="Papa Fresca (sin lavar)"/>
    <n v="5"/>
    <n v="5"/>
    <n v="4"/>
    <n v="3"/>
    <n v="4"/>
    <n v="3"/>
    <s v="Entre $1.800 - $2.000"/>
    <s v="Entre $1.800 - $2.000"/>
    <s v="No compramos de este tipo de papa"/>
    <s v="Entre $1.800 - $2.000"/>
    <s v="No compramos de este tipo de papa"/>
    <s v="No compramos de este tipo de papa"/>
    <s v="No compramos de este tipo de papa"/>
    <x v="17"/>
    <s v="Medios de comunicación (tv, radio), Promoción en puntos de venta"/>
    <s v="Papa Fresca (sin lavar)"/>
    <s v="$ 4.500"/>
    <s v="Entre $1.000 - $1200"/>
    <s v="$ 7.100"/>
    <s v="$ 800"/>
    <s v="$ 4.100"/>
    <s v="$ 7.000"/>
    <s v="Galerías, Placitas Campesinas"/>
    <s v="Plátano, Maíz, Habas"/>
  </r>
  <r>
    <d v="2022-02-24T11:06:58"/>
    <s v="Técnico o tecnólogo"/>
    <x v="0"/>
    <x v="0"/>
    <x v="1"/>
    <x v="4"/>
    <s v="Estudiante"/>
    <x v="1"/>
    <x v="1"/>
    <x v="1"/>
    <s v="Papa Fresca (sin lavar)"/>
    <n v="5"/>
    <n v="4"/>
    <n v="5"/>
    <n v="4"/>
    <n v="5"/>
    <n v="5"/>
    <s v="Entre $1.400 - $1.600"/>
    <s v="Entre $1.000 - $1.200"/>
    <s v="Entre $1.400 - $1.600"/>
    <s v="Entre $1.800 - $2.000"/>
    <s v="Entre $1.400 - $1.600"/>
    <s v="Entre $1.400 - $1.600"/>
    <s v="Entre $1.400 - $1.600"/>
    <x v="2"/>
    <s v="Redes sociales"/>
    <s v="Papa Fresca (sin lavar), Papa Saborizada"/>
    <s v="No compra papa congelada"/>
    <s v="Entre $1.400 - $1.600"/>
    <s v="No compra papa frita"/>
    <s v="$ 400"/>
    <s v="No compra papa precocida"/>
    <s v="$ 6.000"/>
    <s v="Galerías, Tiendas de Barrio"/>
    <s v="Yuca, Plátano, Ulluco"/>
  </r>
  <r>
    <d v="2022-02-24T11:08:04"/>
    <s v="Secundaria"/>
    <x v="0"/>
    <x v="0"/>
    <x v="2"/>
    <x v="0"/>
    <s v="Estudiante pregrado"/>
    <x v="0"/>
    <x v="2"/>
    <x v="39"/>
    <s v="Papa Fresca (sin lavar), Papa Congelada"/>
    <n v="3"/>
    <n v="4"/>
    <n v="3"/>
    <n v="4"/>
    <n v="4"/>
    <n v="2"/>
    <s v="Entre $1.800 - $2.000"/>
    <s v="Entre $1.400 - $1.600"/>
    <s v="No compramos de este tipo de papa"/>
    <s v="Entre $1.400 - $1.600"/>
    <s v="Entre $1.400 - $1.600"/>
    <s v="No compramos de este tipo de papa"/>
    <s v="No compramos de este tipo de papa"/>
    <x v="41"/>
    <s v="Redes sociales, Medios de comunicación (tv, radio), Tiendas especializadas"/>
    <s v="Papa Congelada, Papa Fresca (sin lavar), Papa Fresca lavada, Papa Saborizada"/>
    <s v="$ 5.000"/>
    <s v="Entre $2.200 - $2.400"/>
    <s v="$ 6.500"/>
    <s v="$ 400"/>
    <s v="No compra papa precocida"/>
    <s v="$ 5.500"/>
    <s v="Placitas Campesinas, Supermercados"/>
    <s v="Plátano"/>
  </r>
  <r>
    <d v="2022-02-24T11:08:41"/>
    <s v="Secundaria"/>
    <x v="0"/>
    <x v="1"/>
    <x v="0"/>
    <x v="0"/>
    <s v="ESTUDIANTE"/>
    <x v="0"/>
    <x v="1"/>
    <x v="35"/>
    <s v="Papa Fresca (sin lavar), Papa Fresca Lavada"/>
    <n v="5"/>
    <n v="5"/>
    <n v="5"/>
    <n v="5"/>
    <n v="5"/>
    <n v="4"/>
    <s v="Entre $1.000 - $1.200"/>
    <s v="Entre $1.400 - $1.600"/>
    <s v="Entre $1.400 - $1.600"/>
    <s v="Entre $1.800 - $2.000"/>
    <s v="Entre $1.400 - $1.600"/>
    <s v="No compramos de este tipo de papa"/>
    <s v="No compramos de este tipo de papa"/>
    <x v="1"/>
    <s v="Redes sociales, Medios de comunicación (tv, radio)"/>
    <s v="Papa Fresca (sin lavar), Papa Fresca lavada"/>
    <s v="No compra papa congelada"/>
    <s v="Entre $1.000 - $1200"/>
    <s v="$ 6.500"/>
    <s v="$ 400"/>
    <s v="No compra papa precocida"/>
    <s v="No compra papa precocida saborizada"/>
    <s v="Galerías"/>
    <s v="Plátano"/>
  </r>
  <r>
    <d v="2022-02-24T11:11:13"/>
    <s v="Secundaria"/>
    <x v="0"/>
    <x v="1"/>
    <x v="1"/>
    <x v="2"/>
    <s v="Estudiante universitario "/>
    <x v="1"/>
    <x v="3"/>
    <x v="12"/>
    <s v="Papa Fresca Lavada"/>
    <n v="5"/>
    <n v="2"/>
    <n v="5"/>
    <n v="5"/>
    <n v="5"/>
    <n v="5"/>
    <s v="No compramos de este tipo de papa"/>
    <s v="Entre $2.200 - $2.400"/>
    <s v="Entre $2.600 - $2.800"/>
    <s v="No compramos de este tipo de papa"/>
    <s v="No compramos de este tipo de papa"/>
    <s v="No compramos de este tipo de papa"/>
    <s v="No compramos de este tipo de papa"/>
    <x v="13"/>
    <s v="Redes sociales, Promoción en puntos de venta"/>
    <s v="Papa Fresca (sin lavar), Papa Frita, Papa Fresca lavada, Papa Precocida"/>
    <s v="No compra papa congelada"/>
    <s v="Entre $1.800 - $2.000"/>
    <s v="$ 6.500"/>
    <s v="$ 1400"/>
    <s v="$ 4.500"/>
    <s v="$ 6.500"/>
    <s v="Galerías, Tiendas de Barrio, Placitas Campesinas, Supermercados"/>
    <s v="Plátano"/>
  </r>
  <r>
    <d v="2022-02-24T11:11:29"/>
    <s v="Secundaria"/>
    <x v="0"/>
    <x v="1"/>
    <x v="1"/>
    <x v="2"/>
    <s v="Estudiante "/>
    <x v="1"/>
    <x v="1"/>
    <x v="7"/>
    <s v="Papa Fresca (sin lavar), Papa Fresca Lavada, Papa Frita"/>
    <n v="5"/>
    <n v="5"/>
    <n v="5"/>
    <n v="3"/>
    <n v="5"/>
    <n v="5"/>
    <s v="Entre $1.800 - $2.000"/>
    <s v="Entre $1.400 - $1.600"/>
    <s v="Entre $1.800 - $2.000"/>
    <s v="Entre $1.400 - $1.600"/>
    <s v="No compramos de este tipo de papa"/>
    <s v="No compramos de este tipo de papa"/>
    <s v="No compramos de este tipo de papa"/>
    <x v="11"/>
    <s v="Promoción en puntos de venta"/>
    <s v="Papa Fresca (sin lavar), Papa Fresca lavada"/>
    <s v="No compra papa congelada"/>
    <s v="Entre $1.400 - $1.600"/>
    <s v="$ 6.500"/>
    <s v="$ 400"/>
    <s v="No compra papa precocida"/>
    <s v="No compra papa precocida saborizada"/>
    <s v="Galerías, Tiendas de Barrio, Placitas Campesinas, Supermercados"/>
    <s v="Yuca, Plátano, Maíz"/>
  </r>
  <r>
    <d v="2022-02-24T11:11:55"/>
    <s v="Secundaria"/>
    <x v="0"/>
    <x v="0"/>
    <x v="1"/>
    <x v="1"/>
    <s v="Estudiante"/>
    <x v="1"/>
    <x v="4"/>
    <x v="1"/>
    <s v="Papa Fresca (sin lavar)"/>
    <n v="5"/>
    <n v="5"/>
    <n v="3"/>
    <n v="4"/>
    <n v="4"/>
    <n v="3"/>
    <s v="Entre $1.000 - $1.200"/>
    <s v="No compramos de este tipo de papa"/>
    <s v="No compramos de este tipo de papa"/>
    <s v="Entre $1.400 - $1.600"/>
    <s v="No compramos de este tipo de papa"/>
    <s v="No compramos de este tipo de papa"/>
    <s v="No compramos de este tipo de papa"/>
    <x v="2"/>
    <s v="Redes sociales"/>
    <s v="Papa Fresca lavada"/>
    <s v="No compra papa congelada"/>
    <s v="Entre $1.000 - $1200"/>
    <s v="No compra papa frita"/>
    <s v="$200"/>
    <s v="No compra papa precocida"/>
    <s v="No compra papa precocida saborizada"/>
    <s v="Directamente al Productor"/>
    <s v="Yuca"/>
  </r>
  <r>
    <d v="2022-02-24T11:14:35"/>
    <s v="Profesional"/>
    <x v="2"/>
    <x v="0"/>
    <x v="4"/>
    <x v="2"/>
    <s v="Docente"/>
    <x v="0"/>
    <x v="1"/>
    <x v="8"/>
    <s v="Papa Fresca (sin lavar), Papa Fresca Lavada"/>
    <n v="4"/>
    <n v="2"/>
    <n v="4"/>
    <n v="1"/>
    <n v="2"/>
    <n v="2"/>
    <s v="Entre $1.400 - $1.600"/>
    <s v="Entre $1.800 - $2.000"/>
    <s v="No compramos de este tipo de papa"/>
    <s v="Entre $1.000 - $1.200"/>
    <s v="No compramos de este tipo de papa"/>
    <s v="No compramos de este tipo de papa"/>
    <s v="No compramos de este tipo de papa"/>
    <x v="8"/>
    <s v="Promoción en puntos de venta"/>
    <s v="Papa Fresca (sin lavar)"/>
    <s v="No compra papa congelada"/>
    <s v="Entre $1.400 - $1.600"/>
    <s v="No compra papa frita"/>
    <s v="$200"/>
    <s v="No compra papa precocida"/>
    <s v="No compra papa precocida saborizada"/>
    <s v="Placitas Campesinas"/>
    <s v="Yuca, Ulluco"/>
  </r>
  <r>
    <d v="2022-02-24T11:15:05"/>
    <s v="Secundaria"/>
    <x v="0"/>
    <x v="0"/>
    <x v="2"/>
    <x v="6"/>
    <s v="Estudiante"/>
    <x v="0"/>
    <x v="0"/>
    <x v="25"/>
    <s v="Papa Fresca (sin lavar)"/>
    <n v="5"/>
    <n v="5"/>
    <n v="5"/>
    <n v="4"/>
    <n v="4"/>
    <n v="3"/>
    <s v="Entre $1.800 - $2.000"/>
    <s v="Entre $1.400 - $1.600"/>
    <s v="Entre $1.800 - $2.000"/>
    <s v="Entre $1.400 - $1.600"/>
    <s v="Entre $1.400 - $1.600"/>
    <s v="Entre $1.800 - $2.000"/>
    <s v="Entre $1.400 - $1.600"/>
    <x v="6"/>
    <s v="Redes sociales, Medios de comunicación (tv, radio)"/>
    <s v="Papa Fresca (sin lavar)"/>
    <s v="$ 4.500"/>
    <s v="Entre $1.000 - $1200"/>
    <s v="$ 6.500"/>
    <s v="$ 800"/>
    <s v="No compra papa precocida"/>
    <s v="No compra papa precocida saborizada"/>
    <s v="Galerías, Placitas Campesinas"/>
    <s v="Plátano"/>
  </r>
  <r>
    <d v="2022-02-24T11:15:10"/>
    <s v="Técnico o tecnólogo"/>
    <x v="0"/>
    <x v="1"/>
    <x v="1"/>
    <x v="0"/>
    <s v="Estudiante "/>
    <x v="0"/>
    <x v="4"/>
    <x v="8"/>
    <s v="Papa Fresca (sin lavar)"/>
    <n v="4"/>
    <n v="5"/>
    <n v="5"/>
    <n v="4"/>
    <n v="4"/>
    <n v="5"/>
    <s v="Entre $1.400 - $1.600"/>
    <s v="Entre $1.400 - $1.600"/>
    <s v="No compramos de este tipo de papa"/>
    <s v="Entre $1.800 - $2.000"/>
    <s v="No compramos de este tipo de papa"/>
    <s v="No compramos de este tipo de papa"/>
    <s v="No compramos de este tipo de papa"/>
    <x v="9"/>
    <s v="Redes sociales, Medios de comunicación (tv, radio), Promoción en puntos de venta"/>
    <s v="Papa Fresca lavada"/>
    <s v="No compra papa congelada"/>
    <s v="Entre $1.400 - $1.600"/>
    <s v="No compra papa frita"/>
    <s v="$ 1200"/>
    <s v="No compra papa precocida"/>
    <s v="$ 5.500"/>
    <s v="Galerías"/>
    <s v="Yuca, Plátano"/>
  </r>
  <r>
    <d v="2022-02-24T11:15:58"/>
    <s v="Profesional"/>
    <x v="0"/>
    <x v="1"/>
    <x v="2"/>
    <x v="0"/>
    <s v="Estudiante de Enfermería "/>
    <x v="0"/>
    <x v="1"/>
    <x v="8"/>
    <s v="Papa Fresca (sin lavar)"/>
    <n v="3"/>
    <n v="3"/>
    <n v="2"/>
    <n v="2"/>
    <n v="2"/>
    <n v="1"/>
    <s v="Entre $1.800 - $2.000"/>
    <s v="Entre $2.200 - $2.400"/>
    <s v="No compramos de este tipo de papa"/>
    <s v="Entre $2.200 - $2.400"/>
    <s v="No compramos de este tipo de papa"/>
    <s v="No compramos de este tipo de papa"/>
    <s v="No compramos de este tipo de papa"/>
    <x v="16"/>
    <s v="Promoción en puntos de venta"/>
    <s v="Papa Fresca (sin lavar), Papa Fresca lavada"/>
    <s v="No compra papa congelada"/>
    <s v="Entre $1.800 - $2.000"/>
    <s v="No compra papa frita"/>
    <s v="No compra papa lavada"/>
    <s v="No compra papa precocida"/>
    <s v="No compra papa precocida saborizada"/>
    <s v="Galerías"/>
    <s v="Yuca, Plátano"/>
  </r>
  <r>
    <d v="2022-02-24T11:16:15"/>
    <s v="Técnico o tecnólogo"/>
    <x v="1"/>
    <x v="0"/>
    <x v="2"/>
    <x v="1"/>
    <s v="comerciante"/>
    <x v="0"/>
    <x v="3"/>
    <x v="10"/>
    <s v="Papa Fresca (sin lavar)"/>
    <n v="3"/>
    <n v="4"/>
    <n v="2"/>
    <n v="4"/>
    <n v="4"/>
    <n v="2"/>
    <s v="No compramos de este tipo de papa"/>
    <s v="No compramos de este tipo de papa"/>
    <s v="No compramos de este tipo de papa"/>
    <s v="Entre $1.000 - $1.200"/>
    <s v="No compramos de este tipo de papa"/>
    <s v="Entre $1.400 - $1.600"/>
    <s v="No compramos de este tipo de papa"/>
    <x v="10"/>
    <s v="Promoción en puntos de venta"/>
    <s v="Papa Fresca (sin lavar)"/>
    <s v="No compra papa congelada"/>
    <s v="Entre $1.400 - $1.600"/>
    <s v="No compra papa frita"/>
    <s v="$ 100"/>
    <s v="No compra papa precocida"/>
    <s v="No compra papa precocida saborizada"/>
    <s v="Placitas Campesinas"/>
    <s v="Yuca, Plátano, Maíz"/>
  </r>
  <r>
    <d v="2022-02-24T11:16:42"/>
    <s v="Maestría"/>
    <x v="0"/>
    <x v="1"/>
    <x v="1"/>
    <x v="4"/>
    <s v="Economista"/>
    <x v="0"/>
    <x v="1"/>
    <x v="19"/>
    <s v="Papa Fresca (sin lavar)"/>
    <n v="5"/>
    <n v="3"/>
    <n v="4"/>
    <n v="4"/>
    <n v="5"/>
    <n v="1"/>
    <s v="Entre $1.800 - $2.000"/>
    <s v="No compramos de este tipo de papa"/>
    <s v="No compramos de este tipo de papa"/>
    <s v="Entre $1.400 - $1.600"/>
    <s v="No compramos de este tipo de papa"/>
    <s v="No compramos de este tipo de papa"/>
    <s v="No compramos de este tipo de papa"/>
    <x v="14"/>
    <s v="Redes sociales, Promoción en puntos de venta"/>
    <s v="Papa Fresca (sin lavar)"/>
    <s v="No compra papa congelada"/>
    <s v="Entre $1.800 - $2.000"/>
    <s v="No compra papa frita"/>
    <s v="$200"/>
    <s v="No compra papa precocida"/>
    <s v="No compra papa precocida saborizada"/>
    <s v="Galerías, Tiendas de Barrio, Placitas Campesinas"/>
    <s v="Plátano, Maíz, Habas"/>
  </r>
  <r>
    <d v="2022-02-24T11:17:17"/>
    <s v="Secundaria"/>
    <x v="0"/>
    <x v="1"/>
    <x v="2"/>
    <x v="1"/>
    <s v="Estudiante"/>
    <x v="0"/>
    <x v="4"/>
    <x v="37"/>
    <s v="Papa Fresca (sin lavar)"/>
    <n v="3"/>
    <n v="5"/>
    <n v="5"/>
    <n v="3"/>
    <n v="5"/>
    <n v="4"/>
    <s v="Entre $1.800 - $2.000"/>
    <s v="Entre $1.400 - $1.600"/>
    <s v="No compramos de este tipo de papa"/>
    <s v="Entre $1.400 - $1.600"/>
    <s v="Entre $1.400 - $1.600"/>
    <s v="No compramos de este tipo de papa"/>
    <s v="No compramos de este tipo de papa"/>
    <x v="6"/>
    <s v="Redes sociales, Medios de comunicación (tv, radio), Promoción en puntos de venta"/>
    <s v="Papa Fresca (sin lavar)"/>
    <s v="No compra papa congelada"/>
    <s v="Entre $1.000 - $1200"/>
    <s v="No compra papa frita"/>
    <s v="$200"/>
    <s v="No compra papa precocida"/>
    <s v="No compra papa precocida saborizada"/>
    <s v="Placitas Campesinas"/>
    <s v="Yuca, Plátano, Ulluco, Maíz"/>
  </r>
  <r>
    <d v="2022-02-24T11:18:49"/>
    <s v="Técnico o tecnólogo"/>
    <x v="0"/>
    <x v="0"/>
    <x v="0"/>
    <x v="0"/>
    <s v="chef "/>
    <x v="0"/>
    <x v="1"/>
    <x v="24"/>
    <s v="Papa Fresca (sin lavar), Papa Congelada"/>
    <n v="5"/>
    <n v="5"/>
    <n v="5"/>
    <n v="5"/>
    <n v="5"/>
    <n v="1"/>
    <s v="Entre $1.800 - $2.000"/>
    <s v="Entre $1.400 - $1.600"/>
    <s v="Entre $1.800 - $2.000"/>
    <s v="Entre $1.400 - $1.600"/>
    <s v="Entre $1.400 - $1.600"/>
    <s v="Entre $1.400 - $1.600"/>
    <s v="Entre $1.400 - $1.600"/>
    <x v="2"/>
    <s v="Promoción en puntos de venta, Tiendas especializadas"/>
    <s v="Papa Congelada, Papa Fresca (sin lavar)"/>
    <n v="1500"/>
    <n v="600"/>
    <n v="2000"/>
    <s v="$ 100"/>
    <n v="2000"/>
    <n v="2500"/>
    <s v="Galerías, Placitas Campesinas"/>
    <s v="Yuca, Plátano"/>
  </r>
  <r>
    <d v="2022-02-24T11:19:15"/>
    <s v="Maestría"/>
    <x v="1"/>
    <x v="0"/>
    <x v="0"/>
    <x v="2"/>
    <s v="Economista"/>
    <x v="1"/>
    <x v="1"/>
    <x v="19"/>
    <s v="Papa Fresca (sin lavar), Papa Fresca Lavada"/>
    <n v="4"/>
    <n v="3"/>
    <n v="4"/>
    <n v="4"/>
    <n v="4"/>
    <n v="3"/>
    <s v="Entre $1.800 - $2.000"/>
    <s v="No compramos de este tipo de papa"/>
    <s v="No compramos de este tipo de papa"/>
    <s v="No compramos de este tipo de papa"/>
    <s v="No compramos de este tipo de papa"/>
    <s v="No compramos de este tipo de papa"/>
    <s v="No compramos de este tipo de papa"/>
    <x v="10"/>
    <s v="Medios de comunicación (tv, radio)"/>
    <s v="Papa Fresca (sin lavar)"/>
    <s v="No compra papa congelada"/>
    <s v="Más de $3.400"/>
    <s v="No compra papa frita"/>
    <s v="Más de $ 1600"/>
    <s v="No compra papa precocida"/>
    <s v="No compra papa precocida saborizada"/>
    <s v="Galerías"/>
    <s v="Yuca, Maíz"/>
  </r>
  <r>
    <d v="2022-02-24T11:20:00"/>
    <s v="Maestría"/>
    <x v="4"/>
    <x v="0"/>
    <x v="4"/>
    <x v="2"/>
    <s v="Contador"/>
    <x v="0"/>
    <x v="1"/>
    <x v="19"/>
    <s v="Papa Fresca (sin lavar)"/>
    <n v="5"/>
    <n v="5"/>
    <n v="5"/>
    <n v="5"/>
    <n v="5"/>
    <n v="1"/>
    <s v="Entre $1.000 - $1.200"/>
    <s v="No compramos de este tipo de papa"/>
    <s v="No compramos de este tipo de papa"/>
    <s v="No compramos de este tipo de papa"/>
    <s v="No compramos de este tipo de papa"/>
    <s v="Entre $1.000 - $1.200"/>
    <s v="No compramos de este tipo de papa"/>
    <x v="11"/>
    <s v="Redes sociales, Medios de comunicación (tv, radio), Promoción en puntos de venta, Tiendas especializadas"/>
    <s v="Papa Fresca (sin lavar)"/>
    <s v="No compra papa congelada"/>
    <s v="Entre $1.000 - $1200"/>
    <s v="No compra papa frita"/>
    <s v="No compra papa lavada"/>
    <s v="No compra papa precocida"/>
    <s v="No compra papa precocida saborizada"/>
    <s v="Galerías, Placitas Campesinas"/>
    <s v="Yuca, Plátano"/>
  </r>
  <r>
    <d v="2022-02-24T11:20:36"/>
    <s v="Profesional"/>
    <x v="0"/>
    <x v="1"/>
    <x v="0"/>
    <x v="2"/>
    <s v="Abogada"/>
    <x v="0"/>
    <x v="1"/>
    <x v="71"/>
    <s v="Papa Fresca (sin lavar), Papa Frita"/>
    <n v="5"/>
    <n v="5"/>
    <n v="5"/>
    <n v="5"/>
    <n v="5"/>
    <n v="3"/>
    <s v="Más de $3.400"/>
    <s v="No compramos de este tipo de papa"/>
    <s v="Más de $3.400"/>
    <s v="No compramos de este tipo de papa"/>
    <s v="Más de $ 3.400"/>
    <s v="No compramos de este tipo de papa"/>
    <s v="No compramos de este tipo de papa"/>
    <x v="10"/>
    <s v="Redes sociales, Medios de comunicación (tv, radio), Promoción en puntos de venta"/>
    <s v="Papa Fresca (sin lavar)"/>
    <s v="No compra papa congelada"/>
    <s v="Más de $3.400"/>
    <s v="$ 6.900"/>
    <s v="No compra papa lavada"/>
    <s v="No compra papa precocida"/>
    <s v="No compra papa precocida saborizada"/>
    <s v="Galerías, Placitas Campesinas, Mercados Móviles"/>
    <s v="Yuca, Plátano"/>
  </r>
  <r>
    <d v="2022-02-24T11:21:20"/>
    <s v="Secundaria"/>
    <x v="0"/>
    <x v="0"/>
    <x v="4"/>
    <x v="0"/>
    <s v="Estudiante"/>
    <x v="0"/>
    <x v="2"/>
    <x v="1"/>
    <s v="Papa Fresca (sin lavar), Papa Fresca Lavada"/>
    <n v="4"/>
    <n v="5"/>
    <n v="3"/>
    <n v="3"/>
    <n v="4"/>
    <n v="2"/>
    <s v="Entre $2.200 - $2.400"/>
    <s v="No compramos de este tipo de papa"/>
    <s v="No compramos de este tipo de papa"/>
    <s v="Entre $1.000 - $1.200"/>
    <s v="No compramos de este tipo de papa"/>
    <s v="No compramos de este tipo de papa"/>
    <s v="No compramos de este tipo de papa"/>
    <x v="3"/>
    <s v="Promoción en puntos de venta, Tiendas especializadas"/>
    <s v="Papa Fresca lavada"/>
    <s v="No compra papa congelada"/>
    <s v="Entre $1.400 - $1.600"/>
    <s v="No compra papa frita"/>
    <s v="$ 400"/>
    <s v="$ 3.500"/>
    <s v="No compra papa precocida saborizada"/>
    <s v="Tiendas de Barrio, Supermercados"/>
    <s v="Plátano"/>
  </r>
  <r>
    <d v="2022-02-24T11:21:28"/>
    <s v="Secundaria"/>
    <x v="0"/>
    <x v="1"/>
    <x v="1"/>
    <x v="0"/>
    <s v="Estuadiante y agricultora"/>
    <x v="0"/>
    <x v="1"/>
    <x v="72"/>
    <s v="Papa Fresca (sin lavar)"/>
    <n v="2"/>
    <n v="5"/>
    <n v="3"/>
    <n v="4"/>
    <n v="5"/>
    <n v="4"/>
    <s v="No compramos de este tipo de papa"/>
    <s v="No compramos de este tipo de papa"/>
    <s v="No compramos de este tipo de papa"/>
    <s v="Entre $1.400 - $1.600"/>
    <s v="No compramos de este tipo de papa"/>
    <s v="No compramos de este tipo de papa"/>
    <s v="No compramos de este tipo de papa"/>
    <x v="38"/>
    <s v="Medios de comunicación (tv, radio), Promoción en puntos de venta"/>
    <s v="Papa Fresca (sin lavar)"/>
    <s v="No compra papa congelada"/>
    <s v="Entre $1.000 - $1200"/>
    <s v="No compra papa frita"/>
    <s v="No compra papa lavada"/>
    <s v="No compra papa precocida"/>
    <s v="No compra papa precocida saborizada"/>
    <s v="Galerías, Supermercados"/>
    <s v="Yuca, Plátano"/>
  </r>
  <r>
    <d v="2022-02-24T11:25:32"/>
    <s v="Técnico o tecnólogo"/>
    <x v="1"/>
    <x v="1"/>
    <x v="0"/>
    <x v="0"/>
    <s v="Tecnologa Gestion Documental"/>
    <x v="0"/>
    <x v="4"/>
    <x v="52"/>
    <s v="Papa Fresca (sin lavar), Papa Fresca Lavada"/>
    <n v="5"/>
    <n v="5"/>
    <n v="5"/>
    <n v="4"/>
    <n v="5"/>
    <n v="3"/>
    <s v="Entre $2.200 - $2.400"/>
    <s v="Entre $1.400 - $1.600"/>
    <s v="Entre $1.800 - $2.000"/>
    <s v="Entre $1.400 - $1.600"/>
    <s v="Entre $1.800 - $2.000"/>
    <s v="Entre $1.800 - $2.000"/>
    <s v="Entre $1.400 - $1.600"/>
    <x v="42"/>
    <s v="Redes sociales, Promoción en puntos de venta"/>
    <s v="Papa Fresca (sin lavar), Papa Fresca lavada"/>
    <s v="No compra papa congelada"/>
    <s v="Entre $1.000 - $1200"/>
    <s v="No compra papa frita"/>
    <s v="$ 800"/>
    <s v="$ 3.500"/>
    <s v="$ 5.500"/>
    <s v="Galerías, Tiendas de Barrio, Supermercados"/>
    <s v="Yuca, Plátano"/>
  </r>
  <r>
    <d v="2022-02-24T11:26:02"/>
    <s v="Técnico o tecnólogo"/>
    <x v="0"/>
    <x v="1"/>
    <x v="1"/>
    <x v="2"/>
    <s v="Topografia "/>
    <x v="0"/>
    <x v="2"/>
    <x v="73"/>
    <s v="Papa Fresca (sin lavar), Papa Fresca Lavada"/>
    <n v="3"/>
    <n v="3"/>
    <n v="3"/>
    <n v="3"/>
    <n v="3"/>
    <n v="1"/>
    <s v="Entre $1.800 - $2.000"/>
    <s v="Entre $1.800 - $2.000"/>
    <s v="Entre $1.800 - $2.000"/>
    <s v="Entre $1.400 - $1.600"/>
    <s v="Entre $1.800 - $2.000"/>
    <s v="Entre $1.400 - $1.600"/>
    <s v="Entre $1.400 - $1.600"/>
    <x v="3"/>
    <s v="Redes sociales, Promoción en puntos de venta, Tiendas especializadas"/>
    <s v="Papa Fresca (sin lavar), Papa Fresca lavada"/>
    <s v="No compra papa congelada"/>
    <s v="Entre $1.800 - $2.000"/>
    <s v="No compra papa frita"/>
    <s v="$200"/>
    <s v="No compra papa precocida"/>
    <s v="No compra papa precocida saborizada"/>
    <s v="Galerías, Placitas Campesinas, Directamente al Productor"/>
    <s v="Yuca, Plátano, Ulluco, Maíz"/>
  </r>
  <r>
    <d v="2022-02-24T11:27:01"/>
    <s v="Profesional"/>
    <x v="2"/>
    <x v="1"/>
    <x v="0"/>
    <x v="2"/>
    <s v="Licenciada en Literatura"/>
    <x v="0"/>
    <x v="1"/>
    <x v="74"/>
    <s v="Papa Fresca (sin lavar), Papa Frita"/>
    <n v="1"/>
    <n v="3"/>
    <n v="4"/>
    <n v="4"/>
    <n v="4"/>
    <n v="2"/>
    <s v="No compramos de este tipo de papa"/>
    <s v="No compramos de este tipo de papa"/>
    <s v="No compramos de este tipo de papa"/>
    <s v="No compramos de este tipo de papa"/>
    <s v="No compramos de este tipo de papa"/>
    <s v="Entre $1.800 - $2.000"/>
    <s v="Entre $1.800 - $2.000"/>
    <x v="9"/>
    <s v="Redes sociales, Promoción en puntos de venta"/>
    <s v="Papa Fresca lavada"/>
    <s v="No compra papa congelada"/>
    <s v="Entre $1.800 - $2.000"/>
    <s v="$ 6.500"/>
    <s v="$ 400"/>
    <s v="No compra papa precocida"/>
    <s v="No compra papa precocida saborizada"/>
    <s v="Galerías, Placitas Campesinas, Supermercados"/>
    <s v="Plátano, Maíz"/>
  </r>
  <r>
    <d v="2022-02-24T11:27:40"/>
    <s v="Profesional"/>
    <x v="0"/>
    <x v="0"/>
    <x v="0"/>
    <x v="2"/>
    <s v="estudiante "/>
    <x v="0"/>
    <x v="2"/>
    <x v="2"/>
    <s v="Papa Fresca (sin lavar)"/>
    <n v="1"/>
    <n v="1"/>
    <n v="3"/>
    <n v="3"/>
    <n v="4"/>
    <n v="4"/>
    <s v="Entre $1.400 - $1.600"/>
    <s v="Entre $1.800 - $2.000"/>
    <s v="Entre $1.400 - $1.600"/>
    <s v="Entre $2.200 - $2.400"/>
    <s v="Entre $1.800 - $2.000"/>
    <s v="Entre $1.800 - $2.000"/>
    <s v="No compramos de este tipo de papa"/>
    <x v="6"/>
    <s v="Redes sociales, Promoción en puntos de venta, Tiendas especializadas"/>
    <s v="Papa Fresca (sin lavar)"/>
    <s v="No compra papa congelada"/>
    <s v="Entre $2.200 - $2.400"/>
    <s v="$ 6.500"/>
    <s v="$ 1400"/>
    <s v="$ 4.100"/>
    <s v="$ 6.000"/>
    <s v="Supermercados"/>
    <s v="Plátano"/>
  </r>
  <r>
    <d v="2022-02-24T11:28:59"/>
    <s v="Maestría"/>
    <x v="4"/>
    <x v="1"/>
    <x v="4"/>
    <x v="5"/>
    <s v="Docente"/>
    <x v="0"/>
    <x v="1"/>
    <x v="25"/>
    <s v="Papa Fresca (sin lavar)"/>
    <n v="5"/>
    <n v="3"/>
    <n v="5"/>
    <n v="1"/>
    <n v="5"/>
    <n v="1"/>
    <s v="No compramos de este tipo de papa"/>
    <s v="No compramos de este tipo de papa"/>
    <s v="No compramos de este tipo de papa"/>
    <s v="Entre $1.400 - $1.600"/>
    <s v="Entre $1.400 - $1.600"/>
    <s v="Entre $1.400 - $1.600"/>
    <s v="No compramos de este tipo de papa"/>
    <x v="8"/>
    <s v="Promoción en puntos de venta"/>
    <s v="Papa Fresca (sin lavar)"/>
    <s v="No compra papa congelada"/>
    <s v="Entre $1.400 - $1.600"/>
    <s v="No compra papa frita"/>
    <s v="No compra papa lavada"/>
    <s v="No compra papa precocida"/>
    <s v="No compra papa precocida saborizada"/>
    <s v="Placitas Campesinas"/>
    <s v="Plátano"/>
  </r>
  <r>
    <d v="2022-02-24T11:29:24"/>
    <s v="Profesional"/>
    <x v="0"/>
    <x v="1"/>
    <x v="1"/>
    <x v="2"/>
    <s v="Estudiante "/>
    <x v="0"/>
    <x v="4"/>
    <x v="21"/>
    <s v="Papa Fresca (sin lavar)"/>
    <n v="5"/>
    <n v="5"/>
    <n v="5"/>
    <n v="5"/>
    <n v="5"/>
    <n v="1"/>
    <s v="Entre $1.400 - $1.600"/>
    <s v="Entre $1.000 - $1.200"/>
    <s v="Entre $1.400 - $1.600"/>
    <s v="Entre $1.000 - $1.200"/>
    <s v="Entre $1.000 - $1.200"/>
    <s v="Entre $1.000 - $1.200"/>
    <s v="No compramos de este tipo de papa"/>
    <x v="10"/>
    <s v="Redes sociales, Medios de comunicación (tv, radio), Promoción en puntos de venta"/>
    <s v="Papa Fresca (sin lavar), Papa Fresca lavada"/>
    <s v="No compra papa congelada"/>
    <s v="Entre $1.400 - $1.600"/>
    <s v="No compra papa frita"/>
    <s v="$200"/>
    <s v="No compra papa precocida"/>
    <s v="No compra papa precocida saborizada"/>
    <s v="Galerías, Tiendas de Barrio"/>
    <s v="Yuca, Plátano, Maíz"/>
  </r>
  <r>
    <d v="2022-02-24T11:29:42"/>
    <s v="Doctorado"/>
    <x v="2"/>
    <x v="1"/>
    <x v="4"/>
    <x v="5"/>
    <s v="docente universitaria"/>
    <x v="2"/>
    <x v="1"/>
    <x v="75"/>
    <s v="Papa Fresca (sin lavar), Papa Fresca Lavada"/>
    <n v="5"/>
    <n v="3"/>
    <n v="5"/>
    <n v="4"/>
    <n v="5"/>
    <n v="4"/>
    <s v="No recuerdo"/>
    <s v="No recuerdo"/>
    <s v="No recuerdo"/>
    <s v="No compramos de este tipo de papa"/>
    <s v="No recuerdo"/>
    <s v="No compramos de este tipo de papa"/>
    <s v="No compramos de este tipo de papa"/>
    <x v="18"/>
    <s v="Promoción en puntos de venta, Tiendas especializadas"/>
    <s v="Papa Fresca (sin lavar), Papa Fresca lavada"/>
    <s v="No compra papa congelada"/>
    <s v="Entre $1.800 - $2.000"/>
    <s v="No compra papa frita"/>
    <s v="$ 400"/>
    <s v="No compra papa precocida"/>
    <s v="No compra papa precocida saborizada"/>
    <s v="Galerías, Tiendas de Barrio, Placitas Campesinas, Supermercados, Mercados Móviles"/>
    <s v="Yuca, Ulluco"/>
  </r>
  <r>
    <d v="2022-02-24T11:29:46"/>
    <s v="Profesional"/>
    <x v="4"/>
    <x v="1"/>
    <x v="0"/>
    <x v="2"/>
    <s v="Funcionaria pública"/>
    <x v="1"/>
    <x v="1"/>
    <x v="28"/>
    <s v="Papa Fresca (sin lavar)"/>
    <n v="5"/>
    <n v="5"/>
    <n v="5"/>
    <n v="5"/>
    <n v="5"/>
    <n v="1"/>
    <s v="Entre $1.400 - $1.600"/>
    <s v="Entre $1.400 - $1.600"/>
    <s v="No compramos de este tipo de papa"/>
    <s v="Entre $1.400 - $1.600"/>
    <s v="Entre $1.400 - $1.600"/>
    <s v="Entre $1.400 - $1.600"/>
    <s v="Entre $1.400 - $1.600"/>
    <x v="1"/>
    <s v="Redes sociales"/>
    <s v="Papa Fresca (sin lavar)"/>
    <s v="No compra papa congelada"/>
    <s v="Entre $1.800 - $2.000"/>
    <s v="No compra papa frita"/>
    <s v="$200"/>
    <s v="No compra papa precocida"/>
    <s v="No compra papa precocida saborizada"/>
    <s v="Galerías"/>
    <s v="Yuca, Plátano, Ulluco, Maíz, Verduras y legumbres"/>
  </r>
  <r>
    <d v="2022-02-24T11:31:54"/>
    <s v="Profesional"/>
    <x v="2"/>
    <x v="1"/>
    <x v="4"/>
    <x v="2"/>
    <s v="Lic. Comercio y Contaduría"/>
    <x v="0"/>
    <x v="3"/>
    <x v="76"/>
    <s v="Papa Fresca (sin lavar)"/>
    <n v="5"/>
    <n v="4"/>
    <n v="5"/>
    <n v="5"/>
    <n v="5"/>
    <n v="3"/>
    <s v="No compramos de este tipo de papa"/>
    <s v="Entre $1.800 - $2.000"/>
    <s v="Entre $1.800 - $2.000"/>
    <s v="Entre $1.800 - $2.000"/>
    <s v="Entre $1.800 - $2.000"/>
    <s v="No compramos de este tipo de papa"/>
    <s v="Entre $1.800 - $2.000"/>
    <x v="6"/>
    <s v="Redes sociales, Medios de comunicación (tv, radio), Promoción en puntos de venta, Tiendas especializadas"/>
    <s v="Papa Fresca (sin lavar)"/>
    <s v="No compra papa congelada"/>
    <s v="Entre $1.800 - $2.000"/>
    <s v="No compra papa frita"/>
    <s v="$ 1000"/>
    <s v="No compra papa precocida"/>
    <s v="No compra papa precocida saborizada"/>
    <s v="Tiendas de Barrio"/>
    <s v="Yuca, Plátano, Ulluco, Maíz"/>
  </r>
  <r>
    <d v="2022-02-24T11:34:55"/>
    <s v="Profesional"/>
    <x v="0"/>
    <x v="1"/>
    <x v="2"/>
    <x v="0"/>
    <s v="Ingeniera ambiental"/>
    <x v="0"/>
    <x v="1"/>
    <x v="72"/>
    <s v="Papa Fresca (sin lavar)"/>
    <n v="5"/>
    <n v="5"/>
    <n v="5"/>
    <n v="5"/>
    <n v="5"/>
    <n v="4"/>
    <s v="Entre $1.400 - $1.600"/>
    <s v="Entre $1.000 - $1.200"/>
    <s v="Entre $1.000 - $1.200"/>
    <s v="Entre $1.000 - $1.200"/>
    <s v="Entre $1.000 - $1.200"/>
    <s v="Entre $1.400 - $1.600"/>
    <s v="Entre $1.000 - $1.200"/>
    <x v="6"/>
    <s v="Redes sociales, Medios de comunicación (tv, radio)"/>
    <s v="Papa Fresca (sin lavar)"/>
    <s v="No compra papa congelada"/>
    <s v="Entre $1.400 - $1.600"/>
    <s v="No compra papa frita"/>
    <s v="No compra papa lavada"/>
    <s v="No compra papa precocida"/>
    <s v="No compra papa precocida saborizada"/>
    <s v="Galerías, Directamente al Productor"/>
    <s v="Yuca"/>
  </r>
  <r>
    <d v="2022-02-24T11:35:01"/>
    <s v="Maestría"/>
    <x v="1"/>
    <x v="1"/>
    <x v="2"/>
    <x v="5"/>
    <s v="Profesora"/>
    <x v="0"/>
    <x v="1"/>
    <x v="11"/>
    <s v="Papa Fresca (sin lavar), Papa Fresca Lavada"/>
    <n v="5"/>
    <n v="5"/>
    <n v="5"/>
    <n v="5"/>
    <n v="5"/>
    <n v="2"/>
    <s v="Entre $1.400 - $1.600"/>
    <s v="Entre $1.400 - $1.600"/>
    <s v="Entre $1.400 - $1.600"/>
    <s v="Entre $1.400 - $1.600"/>
    <s v="Entre $1.400 - $1.600"/>
    <s v="Entre $1.400 - $1.600"/>
    <s v="Entre $1.400 - $1.600"/>
    <x v="6"/>
    <s v="Redes sociales, Medios de comunicación (tv, radio)"/>
    <s v="Papa Fresca (sin lavar)"/>
    <s v="$ 4.500"/>
    <s v="Entre $1.000 - $1200"/>
    <s v="$ 6.500"/>
    <s v="$ 1000"/>
    <s v="$ 3.500"/>
    <s v="$ 5.500"/>
    <s v="Galerías, Tiendas de Barrio"/>
    <s v="Plátano"/>
  </r>
  <r>
    <d v="2022-02-24T11:35:45"/>
    <s v="Técnico o tecnólogo"/>
    <x v="0"/>
    <x v="1"/>
    <x v="2"/>
    <x v="2"/>
    <s v="estudiante"/>
    <x v="1"/>
    <x v="2"/>
    <x v="52"/>
    <s v="Papa Fresca (sin lavar)"/>
    <n v="5"/>
    <n v="4"/>
    <n v="5"/>
    <n v="3"/>
    <n v="5"/>
    <n v="1"/>
    <s v="Entre $1.400 - $1.600"/>
    <s v="No compramos de este tipo de papa"/>
    <s v="No compramos de este tipo de papa"/>
    <s v="Entre $1.000 - $1.200"/>
    <s v="No compramos de este tipo de papa"/>
    <s v="Entre $1.800 - $2.000"/>
    <s v="No compramos de este tipo de papa"/>
    <x v="10"/>
    <s v="Redes sociales, Promoción en puntos de venta"/>
    <s v="Papa Fresca (sin lavar)"/>
    <s v="No compra papa congelada"/>
    <s v="Entre $1.400 - $1.600"/>
    <s v="No compra papa frita"/>
    <s v="No compra papa lavada"/>
    <s v="No compra papa precocida"/>
    <s v="No compra papa precocida saborizada"/>
    <s v="Galerías, Placitas Campesinas"/>
    <s v="Yuca, Plátano, Maíz"/>
  </r>
  <r>
    <d v="2022-02-24T11:36:19"/>
    <s v="Técnico o tecnólogo"/>
    <x v="1"/>
    <x v="0"/>
    <x v="1"/>
    <x v="6"/>
    <s v="Empleado"/>
    <x v="1"/>
    <x v="0"/>
    <x v="9"/>
    <s v="Papa Fresca (sin lavar), Papa Fresca Lavada"/>
    <n v="5"/>
    <n v="5"/>
    <n v="4"/>
    <n v="3"/>
    <n v="4"/>
    <n v="1"/>
    <s v="Entre $1.400 - $1.600"/>
    <s v="Entre $1.400 - $1.600"/>
    <s v="No compramos de este tipo de papa"/>
    <s v="Entre $1.400 - $1.600"/>
    <s v="Entre $1.800 - $2.000"/>
    <s v="Entre $1.800 - $2.000"/>
    <s v="Entre $1.800 - $2.000"/>
    <x v="43"/>
    <s v="Redes sociales, Llevarla a los.mercados moviles y galerias con precios de productor consumidor"/>
    <s v="Papa Fresca (sin lavar), Papa Fresca lavada"/>
    <s v="No compra papa congelada"/>
    <s v="Entre $1.400 - $1.600"/>
    <s v="No compra papa frita"/>
    <s v="Considero que el precio varia segun el precio de la papa sin lavar"/>
    <s v="No compra papa precocida"/>
    <s v="No compra papa precocida saborizada"/>
    <s v="Galerías, Mercados Móviles"/>
    <s v="Plátano"/>
  </r>
  <r>
    <d v="2022-02-24T11:36:49"/>
    <s v="Secundaria"/>
    <x v="0"/>
    <x v="1"/>
    <x v="1"/>
    <x v="1"/>
    <s v="Estudiante fonoaudiólogia"/>
    <x v="0"/>
    <x v="2"/>
    <x v="5"/>
    <s v="Papa Fresca (sin lavar)"/>
    <n v="5"/>
    <n v="5"/>
    <n v="5"/>
    <n v="5"/>
    <n v="5"/>
    <n v="5"/>
    <s v="Entre $2.600 - $2.800"/>
    <s v="Nosé"/>
    <s v="Nosé"/>
    <s v="Entre $1.400 - $1.600"/>
    <s v="Nosé"/>
    <s v="Nosé"/>
    <s v="Nosé"/>
    <x v="5"/>
    <s v="Redes sociales, Tiendas especializadas"/>
    <s v="Papa Fresca (sin lavar)"/>
    <s v="No compra papa congelada"/>
    <s v="Entre $1.000 - $1200"/>
    <s v="No compra papa frita"/>
    <s v="$ 100"/>
    <s v="No compra papa precocida"/>
    <s v="No compra papa precocida saborizada"/>
    <s v="Galerías, Tiendas de Barrio"/>
    <s v="Yuca, Plátano, Maíz"/>
  </r>
  <r>
    <d v="2022-02-24T11:38:53"/>
    <s v="Técnico o tecnólogo"/>
    <x v="0"/>
    <x v="1"/>
    <x v="2"/>
    <x v="4"/>
    <s v="Estudiante"/>
    <x v="1"/>
    <x v="1"/>
    <x v="13"/>
    <s v="Papa Fresca Lavada, Papa Frita"/>
    <n v="3"/>
    <n v="1"/>
    <n v="3"/>
    <n v="5"/>
    <n v="5"/>
    <n v="1"/>
    <s v="No sé"/>
    <s v="No sé"/>
    <s v="No sé"/>
    <s v="No sé"/>
    <s v="No compramos de este tipo de papa"/>
    <s v="No compramos de este tipo de papa"/>
    <s v="No compramos de este tipo de papa"/>
    <x v="16"/>
    <s v="Redes sociales, Medios de comunicación (tv, radio)"/>
    <s v="Papa Fresca (sin lavar)"/>
    <s v="No compra papa congelada"/>
    <s v="Entre $2.200 - $2.400"/>
    <s v="$ 6.500"/>
    <s v="$200"/>
    <s v="No compra papa precocida"/>
    <s v="No compra papa precocida saborizada"/>
    <s v="Tiendas de Barrio, Supermercados"/>
    <s v="Yuca"/>
  </r>
  <r>
    <d v="2022-02-24T11:39:09"/>
    <s v="Secundaria"/>
    <x v="0"/>
    <x v="0"/>
    <x v="1"/>
    <x v="6"/>
    <s v="estudiante"/>
    <x v="2"/>
    <x v="3"/>
    <x v="8"/>
    <s v="Papa Fresca Lavada, Papa Frita, Papa Congelada, Papa Pelada"/>
    <n v="3"/>
    <n v="5"/>
    <n v="5"/>
    <n v="5"/>
    <n v="5"/>
    <n v="4"/>
    <s v="Entre $2.600 - $2.800"/>
    <s v="Entre $2.200 - $2.400"/>
    <s v="No compramos de este tipo de papa"/>
    <s v="Entre $3.000 - $3.200"/>
    <s v="Entre $2.200 - $2.400"/>
    <s v="No compramos de este tipo de papa"/>
    <s v="No compramos de este tipo de papa"/>
    <x v="20"/>
    <s v="Redes sociales, Promoción en puntos de venta"/>
    <s v="Papa Congelada, Papa Frita, Papa Fresca lavada"/>
    <s v="$ 4.500"/>
    <s v="Entre $1.800 - $2.000"/>
    <n v="3000"/>
    <s v="$ 100"/>
    <s v="No compra papa precocida"/>
    <s v="No compra papa precocida saborizada"/>
    <s v="Galerías, Placitas Campesinas, Supermercados"/>
    <s v="Ulluco"/>
  </r>
  <r>
    <d v="2022-02-24T11:43:12"/>
    <s v="Profesional"/>
    <x v="0"/>
    <x v="1"/>
    <x v="2"/>
    <x v="3"/>
    <s v="contratista"/>
    <x v="0"/>
    <x v="1"/>
    <x v="7"/>
    <s v="Papa Fresca (sin lavar)"/>
    <n v="4"/>
    <n v="5"/>
    <n v="4"/>
    <n v="4"/>
    <n v="5"/>
    <n v="5"/>
    <s v="Más de $3.400"/>
    <s v="Más de $3.400"/>
    <s v="Más de $3.400"/>
    <s v="Más de $3.400"/>
    <s v="Más de $ 3.400"/>
    <s v="Más de $ 3.400"/>
    <s v="Más de $ 3.400"/>
    <x v="1"/>
    <s v="Redes sociales, Promoción en puntos de venta"/>
    <s v="Papa Fresca (sin lavar)"/>
    <s v="No compra papa congelada"/>
    <s v="Entre $3.000 - $3.200"/>
    <s v="No compra papa frita"/>
    <s v="No compra papa lavada"/>
    <s v="No compra papa precocida"/>
    <s v="No compra papa precocida saborizada"/>
    <s v="Galerías"/>
    <s v="Yuca, Plátano, Ulluco"/>
  </r>
  <r>
    <d v="2022-02-24T11:44:42"/>
    <s v="Maestría"/>
    <x v="1"/>
    <x v="1"/>
    <x v="2"/>
    <x v="0"/>
    <s v="Administradora de empresas "/>
    <x v="1"/>
    <x v="1"/>
    <x v="32"/>
    <s v="Papa Fresca (sin lavar), Papa Fresca Lavada"/>
    <n v="3"/>
    <n v="5"/>
    <n v="4"/>
    <n v="4"/>
    <n v="4"/>
    <n v="3"/>
    <s v="No compramos de este tipo de papa"/>
    <s v="No compramos de este tipo de papa"/>
    <s v="No compramos de este tipo de papa"/>
    <s v="Entre $2.200 - $2.400"/>
    <s v="No compramos de este tipo de papa"/>
    <s v="Entre $1.000 - $1.200"/>
    <s v="Entre $2.200 - $2.400"/>
    <x v="9"/>
    <s v="Redes sociales, Promoción en puntos de venta"/>
    <s v="Papa Fresca (sin lavar), Papa Fresca lavada"/>
    <s v="No compra papa congelada"/>
    <s v="Entre $1.400 - $1.600"/>
    <s v="No compra papa frita"/>
    <s v="$ 400"/>
    <s v="No compra papa precocida"/>
    <s v="No compra papa precocida saborizada"/>
    <s v="Galerías"/>
    <s v="Yuca, Plátano, Maíz"/>
  </r>
  <r>
    <d v="2022-02-24T11:45:56"/>
    <s v="Secundaria"/>
    <x v="0"/>
    <x v="1"/>
    <x v="2"/>
    <x v="0"/>
    <s v="estudiante"/>
    <x v="0"/>
    <x v="1"/>
    <x v="53"/>
    <s v="Papa Fresca (sin lavar), Papa Congelada"/>
    <n v="2"/>
    <n v="5"/>
    <n v="3"/>
    <n v="3"/>
    <n v="5"/>
    <n v="2"/>
    <s v="No compramos de este tipo de papa"/>
    <s v="Entre $1.800 - $2.000"/>
    <s v="No compramos de este tipo de papa"/>
    <s v="Entre $1.800 - $2.000"/>
    <s v="No compramos de este tipo de papa"/>
    <s v="Entre $2.200 - $2.400"/>
    <s v="No compramos de este tipo de papa"/>
    <x v="5"/>
    <s v="Redes sociales, Promoción en puntos de venta"/>
    <s v="Papa Fresca (sin lavar)"/>
    <s v="No compra papa congelada"/>
    <s v="Entre $1.000 - $1200"/>
    <s v="$ 6.900"/>
    <s v="$ 1200"/>
    <s v="No compra papa precocida"/>
    <s v="No compra papa precocida saborizada"/>
    <s v="Galerías, Tiendas de Barrio, Placitas Campesinas"/>
    <s v="Plátano, Maíz"/>
  </r>
  <r>
    <d v="2022-02-24T11:46:50"/>
    <s v="Profesional"/>
    <x v="0"/>
    <x v="1"/>
    <x v="1"/>
    <x v="0"/>
    <s v="Estudiante"/>
    <x v="3"/>
    <x v="4"/>
    <x v="13"/>
    <s v="Papa Fresca (sin lavar)"/>
    <n v="5"/>
    <n v="5"/>
    <n v="5"/>
    <n v="4"/>
    <n v="5"/>
    <n v="4"/>
    <s v="No compramos de este tipo de papa"/>
    <s v="Entre $2.200 - $2.400"/>
    <s v="Entre $3.000 - $3.200"/>
    <s v="Entre $2.600 - $2.800"/>
    <s v="No compramos de este tipo de papa"/>
    <s v="No compramos de este tipo de papa"/>
    <s v="No compramos de este tipo de papa"/>
    <x v="9"/>
    <s v="Redes sociales, Promoción en puntos de venta"/>
    <s v="Papa Fresca (sin lavar)"/>
    <s v="No compra papa congelada"/>
    <s v="Entre $2.600 - $2.800"/>
    <s v="$ 6.500"/>
    <s v="$ 800"/>
    <s v="No compra papa precocida"/>
    <s v="No compra papa precocida saborizada"/>
    <s v="Galerías, Directamente al Productor"/>
    <s v="Plátano, Ulluco"/>
  </r>
  <r>
    <d v="2022-02-24T11:47:53"/>
    <s v="Maestría"/>
    <x v="2"/>
    <x v="0"/>
    <x v="0"/>
    <x v="0"/>
    <s v="administrador de empresas"/>
    <x v="0"/>
    <x v="3"/>
    <x v="39"/>
    <s v="Papa Fresca Lavada"/>
    <n v="4"/>
    <n v="3"/>
    <n v="2"/>
    <n v="2"/>
    <n v="4"/>
    <n v="2"/>
    <s v="Entre $1.000 - $1.200"/>
    <s v="Entre $1.000 - $1.200"/>
    <s v="Entre $1.000 - $1.200"/>
    <s v="Entre $1.000 - $1.200"/>
    <s v="Entre $1.000 - $1.200"/>
    <s v="Entre $1.000 - $1.200"/>
    <s v="No compramos de este tipo de papa"/>
    <x v="6"/>
    <s v="Tiendas especializadas"/>
    <s v="Papa Fresca lavada"/>
    <s v="No compra papa congelada"/>
    <s v="Entre $1.000 - $1200"/>
    <s v="No compra papa frita"/>
    <s v="$ 100"/>
    <s v="No compra papa precocida"/>
    <s v="No compra papa precocida saborizada"/>
    <s v="Galerías"/>
    <s v="Plátano"/>
  </r>
  <r>
    <d v="2022-02-24T11:51:24"/>
    <s v="Secundaria"/>
    <x v="0"/>
    <x v="1"/>
    <x v="1"/>
    <x v="0"/>
    <s v="estudiante "/>
    <x v="2"/>
    <x v="1"/>
    <x v="1"/>
    <s v="Papa Fresca (sin lavar)"/>
    <n v="4"/>
    <n v="5"/>
    <n v="4"/>
    <n v="4"/>
    <n v="3"/>
    <n v="4"/>
    <s v="Entre $2.200 - $2.400"/>
    <s v="No compramos de este tipo de papa"/>
    <s v="No compramos de este tipo de papa"/>
    <s v="Entre $1.400 - $1.600"/>
    <s v="No compramos de este tipo de papa"/>
    <s v="No compramos de este tipo de papa"/>
    <s v="No compramos de este tipo de papa"/>
    <x v="9"/>
    <s v="Redes sociales, Medios de comunicación (tv, radio)"/>
    <s v="Papa Fresca (sin lavar)"/>
    <s v="No compra papa congelada"/>
    <s v="Entre $1.800 - $2.000"/>
    <s v="No compra papa frita"/>
    <s v="No compra papa lavada"/>
    <s v="No compra papa precocida"/>
    <s v="No compra papa precocida saborizada"/>
    <s v="Galerías, Tiendas de Barrio"/>
    <s v="Yuca, Plátano, Ulluco, Maíz"/>
  </r>
  <r>
    <d v="2022-02-24T11:54:55"/>
    <s v="Profesional"/>
    <x v="0"/>
    <x v="0"/>
    <x v="0"/>
    <x v="5"/>
    <s v="Estudiante"/>
    <x v="1"/>
    <x v="1"/>
    <x v="26"/>
    <s v="Papa Fresca (sin lavar), Papa Fresca Lavada"/>
    <n v="5"/>
    <n v="5"/>
    <n v="5"/>
    <n v="5"/>
    <n v="5"/>
    <n v="4"/>
    <s v="Entre $3.000 - $3.200"/>
    <s v="Entre $2.600 - $2.800"/>
    <s v="No compramos de este tipo de papa"/>
    <s v="No compramos de este tipo de papa"/>
    <s v="No compramos de este tipo de papa"/>
    <s v="Entre $3.000 - $3.200"/>
    <s v="No compramos de este tipo de papa"/>
    <x v="3"/>
    <s v="Redes sociales, Medios de comunicación (tv, radio), Promoción en puntos de venta"/>
    <s v="Papa Fresca (sin lavar), Papa Fresca lavada"/>
    <s v="No compra papa congelada"/>
    <s v="Entre $2.200 - $2.400"/>
    <s v="No compra papa frita"/>
    <s v="$ 1400"/>
    <s v="No compra papa precocida"/>
    <s v="No compra papa precocida saborizada"/>
    <s v="Galerías, Tiendas de Barrio, Placitas Campesinas"/>
    <s v="Yuca, Plátano"/>
  </r>
  <r>
    <d v="2022-02-24T11:56:07"/>
    <s v="Técnico o tecnólogo"/>
    <x v="0"/>
    <x v="1"/>
    <x v="0"/>
    <x v="2"/>
    <s v="Estudiante "/>
    <x v="1"/>
    <x v="1"/>
    <x v="3"/>
    <s v="Papa Fresca (sin lavar), Papa Fresca Lavada"/>
    <n v="5"/>
    <n v="5"/>
    <n v="5"/>
    <n v="5"/>
    <n v="5"/>
    <n v="5"/>
    <s v="Entre $1.800 - $2.000"/>
    <s v="Entre $1.000 - $1.200"/>
    <s v="Entre $1.000 - $1.200"/>
    <s v="Entre $1.000 - $1.200"/>
    <s v="Entre $2.200 - $2.400"/>
    <s v="Entre $1.800 - $2.000"/>
    <s v="No compramos de este tipo de papa"/>
    <x v="10"/>
    <s v="Redes sociales, Promoción en puntos de venta, Tiendas especializadas"/>
    <s v="Papa Fresca lavada"/>
    <s v="$ 6.000"/>
    <s v="Entre $2.600 - $2.800"/>
    <s v="Más de $ 7.500"/>
    <s v="$ 800"/>
    <s v="$ 4.500"/>
    <s v="$ 6.500"/>
    <s v="Galerías, Tiendas de Barrio"/>
    <s v="Yuca, Plátano"/>
  </r>
  <r>
    <d v="2022-02-24T11:59:14"/>
    <s v="Profesional"/>
    <x v="0"/>
    <x v="1"/>
    <x v="1"/>
    <x v="6"/>
    <s v="Estudiante"/>
    <x v="0"/>
    <x v="0"/>
    <x v="1"/>
    <s v="Papa Fresca (sin lavar)"/>
    <n v="2"/>
    <n v="5"/>
    <n v="5"/>
    <n v="5"/>
    <n v="5"/>
    <n v="3"/>
    <s v="Entre $1.400 - $1.600"/>
    <s v="Entre $1.000 - $1.200"/>
    <s v="No compramos de este tipo de papa"/>
    <s v="Entre $1.400 - $1.600"/>
    <s v="No compramos de este tipo de papa"/>
    <s v="No compramos de este tipo de papa"/>
    <s v="No compramos de este tipo de papa"/>
    <x v="16"/>
    <s v="Redes sociales, Promoción en puntos de venta, Tiendas especializadas"/>
    <s v="Papa Fresca lavada"/>
    <s v="No compra papa congelada"/>
    <s v="Entre $1.000 - $1200"/>
    <s v="No compra papa frita"/>
    <s v="$ 800"/>
    <s v="No compra papa precocida"/>
    <s v="No compra papa precocida saborizada"/>
    <s v="Galerías"/>
    <s v="Yuca, Plátano"/>
  </r>
  <r>
    <d v="2022-02-24T12:00:29"/>
    <s v="Doctorado"/>
    <x v="2"/>
    <x v="0"/>
    <x v="3"/>
    <x v="4"/>
    <s v="Docente"/>
    <x v="5"/>
    <x v="5"/>
    <x v="77"/>
    <s v="No compro papa"/>
    <n v="3"/>
    <n v="1"/>
    <n v="5"/>
    <n v="4"/>
    <n v="5"/>
    <n v="1"/>
    <s v="No compramos de este tipo de papa"/>
    <s v="No compramos de este tipo de papa"/>
    <s v="No compramos de este tipo de papa"/>
    <s v="No compramos de este tipo de papa"/>
    <s v="No compramos de este tipo de papa"/>
    <s v="No compramos de este tipo de papa"/>
    <s v="No compramos de este tipo de papa"/>
    <x v="44"/>
    <s v="No compro papa"/>
    <s v="No compro papa"/>
    <s v="No compra papa congelada"/>
    <s v="No compra papa fresca"/>
    <s v="No compra papa frita"/>
    <s v="No compra papa lavada"/>
    <s v="No compra papa precocida"/>
    <s v="No compra papa precocida saborizada"/>
    <s v="No compro papa"/>
    <s v="Yuca, Ulluco, Maíz"/>
  </r>
  <r>
    <d v="2022-02-24T12:01:30"/>
    <s v="Técnico o tecnólogo"/>
    <x v="0"/>
    <x v="0"/>
    <x v="0"/>
    <x v="0"/>
    <s v="ESTUDIANTE"/>
    <x v="1"/>
    <x v="1"/>
    <x v="3"/>
    <s v="Papa Fresca (sin lavar), Papa Frita"/>
    <n v="3"/>
    <n v="5"/>
    <n v="5"/>
    <n v="4"/>
    <n v="5"/>
    <n v="3"/>
    <s v="No compramos de este tipo de papa"/>
    <s v="No compramos de este tipo de papa"/>
    <s v="No compramos de este tipo de papa"/>
    <s v="Entre $1.800 - $2.000"/>
    <s v="No compramos de este tipo de papa"/>
    <s v="Entre $2.200 - $2.400"/>
    <s v="No compramos de este tipo de papa"/>
    <x v="14"/>
    <s v="Promoción en puntos de venta"/>
    <s v="Papa Fresca (sin lavar), Papa Precocida"/>
    <s v="$ 4.500"/>
    <s v="Entre $2.200 - $2.400"/>
    <s v="$ 7.100"/>
    <s v="No compra papa lavada"/>
    <s v="$ 3.500"/>
    <s v="No compra papa precocida saborizada"/>
    <s v="Galerías, Tiendas de Barrio, Placitas Campesinas"/>
    <s v="Yuca, Plátano"/>
  </r>
  <r>
    <d v="2022-02-24T12:03:03"/>
    <s v="Secundaria"/>
    <x v="0"/>
    <x v="0"/>
    <x v="0"/>
    <x v="0"/>
    <s v="Estudiante "/>
    <x v="1"/>
    <x v="3"/>
    <x v="37"/>
    <s v="Papa Fresca (sin lavar), Papa Fresca Lavada"/>
    <n v="5"/>
    <n v="5"/>
    <n v="5"/>
    <n v="5"/>
    <n v="5"/>
    <n v="3"/>
    <s v="Entre $1.800 - $2.000"/>
    <s v="Entre $1.000 - $1.200"/>
    <s v="Entre $1.000 - $1.200"/>
    <s v="Entre $1.800 - $2.000"/>
    <s v="Entre $1.800 - $2.000"/>
    <s v="Entre $1.000 - $1.200"/>
    <s v="Entre $1.800 - $2.000"/>
    <x v="20"/>
    <s v="Promoción en puntos de venta, Tiendas especializadas"/>
    <s v="Papa Fresca lavada"/>
    <s v="No compra papa congelada"/>
    <s v="Entre $1.400 - $1.600"/>
    <s v="$ 6.700"/>
    <s v="$ 100"/>
    <s v="$ 3.700"/>
    <s v="$ 5.500"/>
    <s v="Galerías, Supermercados"/>
    <s v="Yuca, Plátano"/>
  </r>
  <r>
    <d v="2022-02-24T12:03:53"/>
    <s v="Profesional"/>
    <x v="0"/>
    <x v="1"/>
    <x v="4"/>
    <x v="2"/>
    <s v="biologa"/>
    <x v="1"/>
    <x v="2"/>
    <x v="15"/>
    <s v="Papa Fresca (sin lavar), Papa Fresca Lavada"/>
    <n v="4"/>
    <n v="4"/>
    <n v="4"/>
    <n v="2"/>
    <n v="5"/>
    <n v="4"/>
    <s v="Entre $2.600 - $2.800"/>
    <s v="Entre $2.200 - $2.400"/>
    <s v="Entre $2.200 - $2.400"/>
    <s v="Entre $2.200 - $2.400"/>
    <s v="No compramos de este tipo de papa"/>
    <s v="No compramos de este tipo de papa"/>
    <s v="No compramos de este tipo de papa"/>
    <x v="25"/>
    <s v="Redes sociales, Medios de comunicación (tv, radio), Promoción en puntos de venta"/>
    <s v="Papa Fresca (sin lavar)"/>
    <s v="No compra papa congelada"/>
    <s v="Entre $1.400 - $1.600"/>
    <s v="No compra papa frita"/>
    <s v="No compra papa lavada"/>
    <s v="No compra papa precocida"/>
    <s v="No compra papa precocida saborizada"/>
    <s v="Tiendas de Barrio, Placitas Campesinas"/>
    <s v="Plátano"/>
  </r>
  <r>
    <d v="2022-02-24T12:06:29"/>
    <s v="Maestría"/>
    <x v="2"/>
    <x v="0"/>
    <x v="4"/>
    <x v="0"/>
    <s v="Empleado"/>
    <x v="0"/>
    <x v="1"/>
    <x v="1"/>
    <s v="Papa Fresca Lavada, Papa Congelada"/>
    <n v="5"/>
    <n v="2"/>
    <n v="4"/>
    <n v="4"/>
    <n v="5"/>
    <n v="1"/>
    <s v="Entre $2.600 - $2.800"/>
    <s v="No compramos de este tipo de papa"/>
    <s v="No compramos de este tipo de papa"/>
    <s v="Entre $2.600 - $2.800"/>
    <s v="No compramos de este tipo de papa"/>
    <s v="No compramos de este tipo de papa"/>
    <s v="No compramos de este tipo de papa"/>
    <x v="2"/>
    <s v="Redes sociales"/>
    <s v="Papa Congelada, Papa Fresca lavada"/>
    <s v="$ 5.500"/>
    <s v="Entre $2.600 - $2.800"/>
    <s v="No compra papa frita"/>
    <s v="Más de $ 1600"/>
    <s v="No compra papa precocida"/>
    <s v="No compra papa precocida saborizada"/>
    <s v="Placitas Campesinas"/>
    <s v="Plátano"/>
  </r>
  <r>
    <d v="2022-02-24T12:07:42"/>
    <s v="Profesional"/>
    <x v="0"/>
    <x v="1"/>
    <x v="2"/>
    <x v="5"/>
    <s v="Ingeniera Ambiental "/>
    <x v="0"/>
    <x v="2"/>
    <x v="9"/>
    <s v="Papa Fresca (sin lavar), Papa Fresca Lavada"/>
    <n v="5"/>
    <n v="5"/>
    <n v="5"/>
    <n v="5"/>
    <n v="5"/>
    <n v="1"/>
    <s v="Entre $1.400 - $1.600"/>
    <s v="No compramos de este tipo de papa"/>
    <s v="No compramos de este tipo de papa"/>
    <s v="Entre $1.000 - $1.200"/>
    <s v="Entre $1.000 - $1.200"/>
    <s v="No compramos de este tipo de papa"/>
    <s v="No compramos de este tipo de papa"/>
    <x v="17"/>
    <s v="Promoción en puntos de venta"/>
    <s v="Papa Fresca (sin lavar), Papa Fresca lavada"/>
    <s v="No compra papa congelada"/>
    <s v="Entre $1.000 - $1200"/>
    <s v="No compra papa frita"/>
    <s v="$ 400"/>
    <s v="No compra papa precocida"/>
    <s v="No compra papa precocida saborizada"/>
    <s v="Galerías, Placitas Campesinas"/>
    <s v="Plátano, Maíz"/>
  </r>
  <r>
    <d v="2022-02-24T12:08:41"/>
    <s v="Secundaria"/>
    <x v="0"/>
    <x v="0"/>
    <x v="2"/>
    <x v="0"/>
    <s v="universitario "/>
    <x v="1"/>
    <x v="3"/>
    <x v="52"/>
    <s v="Papa Fresca (sin lavar), Papa Fresca Lavada, Papa Congelada, Papa Pelada"/>
    <n v="5"/>
    <n v="3"/>
    <n v="5"/>
    <n v="5"/>
    <n v="5"/>
    <n v="1"/>
    <s v="Entre $2.200 - $2.400"/>
    <s v="Entre $1.400 - $1.600"/>
    <s v="No compramos de este tipo de papa"/>
    <s v="Entre $1.400 - $1.600"/>
    <s v="Entre $1.400 - $1.600"/>
    <s v="Entre $2.200 - $2.400"/>
    <s v="No compramos de este tipo de papa"/>
    <x v="20"/>
    <s v="Redes sociales, Tiendas especializadas"/>
    <s v="Papa Fresca lavada, Papa Precocida"/>
    <s v="No compra papa congelada"/>
    <s v="Entre $2.200 - $2.400"/>
    <s v="$ 6.700"/>
    <s v="$ 1400"/>
    <s v="$ 4.100"/>
    <s v="No compra papa precocida saborizada"/>
    <s v="Galerías, Placitas Campesinas, Supermercados"/>
    <s v="Yuca, Plátano, Maíz"/>
  </r>
  <r>
    <d v="2022-02-24T12:08:42"/>
    <s v="Secundaria"/>
    <x v="0"/>
    <x v="1"/>
    <x v="2"/>
    <x v="5"/>
    <s v="Estudiante"/>
    <x v="0"/>
    <x v="1"/>
    <x v="78"/>
    <s v="Papa Fresca (sin lavar)"/>
    <n v="4"/>
    <n v="5"/>
    <n v="5"/>
    <n v="5"/>
    <n v="4"/>
    <n v="5"/>
    <s v="Entre $1.400 - $1.600"/>
    <s v="Entre $1.400 - $1.600"/>
    <s v="No compramos de este tipo de papa"/>
    <s v="Entre $1.400 - $1.600"/>
    <s v="Entre $1.400 - $1.600"/>
    <s v="Entre $1.400 - $1.600"/>
    <s v="Entre $1.400 - $1.600"/>
    <x v="10"/>
    <s v="Redes sociales, Medios de comunicación (tv, radio), Promoción en puntos de venta, Tiendas especializadas"/>
    <s v="Papa Fresca (sin lavar)"/>
    <s v="No compra papa congelada"/>
    <s v="Entre $1.000 - $1200"/>
    <s v="No compra papa frita"/>
    <s v="No compra papa lavada"/>
    <s v="No compra papa precocida"/>
    <s v="No compra papa precocida saborizada"/>
    <s v="Galerías, Tiendas de Barrio, Placitas Campesinas"/>
    <s v="Yuca, Plátano, Ulluco, Maíz, Habas, arracacha"/>
  </r>
  <r>
    <d v="2022-02-24T12:09:54"/>
    <s v="Secundaria"/>
    <x v="0"/>
    <x v="1"/>
    <x v="2"/>
    <x v="2"/>
    <s v="Estudiante"/>
    <x v="0"/>
    <x v="4"/>
    <x v="17"/>
    <s v="Papa Fresca (sin lavar)"/>
    <n v="4"/>
    <n v="5"/>
    <n v="4"/>
    <n v="4"/>
    <n v="5"/>
    <n v="4"/>
    <s v="No compramos de este tipo de papa"/>
    <s v="Entre $3.000 - $3.200"/>
    <s v="Entre $3.000 - $3.200"/>
    <s v="Entre $3.000 - $3.200"/>
    <s v="No compramos de este tipo de papa"/>
    <s v="No compramos de este tipo de papa"/>
    <s v="No compramos de este tipo de papa"/>
    <x v="9"/>
    <s v="Redes sociales, Medios de comunicación (tv, radio)"/>
    <s v="Papa Fresca (sin lavar)"/>
    <s v="No compra papa congelada"/>
    <s v="Entre $1.000 - $1200"/>
    <s v="No compra papa frita"/>
    <s v="No compra papa lavada"/>
    <s v="No compra papa precocida"/>
    <s v="No compra papa precocida saborizada"/>
    <s v="Galerías, Placitas Campesinas"/>
    <s v="Plátano"/>
  </r>
  <r>
    <d v="2022-02-24T12:10:16"/>
    <s v="Profesional"/>
    <x v="0"/>
    <x v="1"/>
    <x v="1"/>
    <x v="3"/>
    <s v="Contadora Pública"/>
    <x v="0"/>
    <x v="1"/>
    <x v="1"/>
    <s v="Papa Fresca (sin lavar)"/>
    <n v="5"/>
    <n v="5"/>
    <n v="3"/>
    <n v="5"/>
    <n v="5"/>
    <n v="5"/>
    <s v="Entre $1.800 - $2.000"/>
    <s v="Entre $1.800 - $2.000"/>
    <s v="Entre $1.800 - $2.000"/>
    <s v="Entre $1.800 - $2.000"/>
    <s v="Entre $1.800 - $2.000"/>
    <s v="Entre $1.800 - $2.000"/>
    <s v="Entre $1.800 - $2.000"/>
    <x v="9"/>
    <s v="Redes sociales, Medios de comunicación (tv, radio), Promoción en puntos de venta, Tiendas especializadas"/>
    <s v="Papa Fresca (sin lavar), Papa Fresca lavada"/>
    <s v="No compra papa congelada"/>
    <s v="Entre $1.400 - $1.600"/>
    <s v="$ 6.700"/>
    <s v="$200"/>
    <s v="$ 3.500"/>
    <s v="No compra papa precocida saborizada"/>
    <s v="Galerías, Tiendas de Barrio"/>
    <s v="No tiene comparación"/>
  </r>
  <r>
    <d v="2022-02-24T12:10:28"/>
    <s v="Técnico o tecnólogo"/>
    <x v="0"/>
    <x v="1"/>
    <x v="2"/>
    <x v="2"/>
    <s v="Actualmente, estudiante administración de empresas "/>
    <x v="0"/>
    <x v="1"/>
    <x v="8"/>
    <s v="Papa Fresca (sin lavar)"/>
    <n v="3"/>
    <n v="5"/>
    <n v="4"/>
    <n v="4"/>
    <n v="5"/>
    <n v="2"/>
    <s v="Entre $2.200 - $2.400"/>
    <s v="Entre $2.200 - $2.400"/>
    <s v="No compramos de este tipo de papa"/>
    <s v="Entre $2.200 - $2.400"/>
    <s v="No compramos de este tipo de papa"/>
    <s v="No compramos de este tipo de papa"/>
    <s v="No compramos de este tipo de papa"/>
    <x v="12"/>
    <s v="Promoción en puntos de venta, Tiendas especializadas"/>
    <s v="Papa Fresca (sin lavar)"/>
    <s v="No compra papa congelada"/>
    <s v="Entre $1.400 - $1.600"/>
    <s v="No compra papa frita"/>
    <s v="$ 400"/>
    <s v="No compra papa precocida"/>
    <s v="No compra papa precocida saborizada"/>
    <s v="Tiendas de Barrio, Placitas Campesinas"/>
    <s v="Plátano, Maíz"/>
  </r>
  <r>
    <d v="2022-02-24T12:18:02"/>
    <s v="Técnico o tecnólogo"/>
    <x v="0"/>
    <x v="1"/>
    <x v="2"/>
    <x v="6"/>
    <s v="Estudiante"/>
    <x v="0"/>
    <x v="2"/>
    <x v="12"/>
    <s v="Papa Fresca (sin lavar)"/>
    <n v="3"/>
    <n v="5"/>
    <n v="3"/>
    <n v="5"/>
    <n v="5"/>
    <n v="1"/>
    <s v="Entre $2.600 - $2.800"/>
    <s v="Entre $1.800 - $2.000"/>
    <s v="Entre $1.800 - $2.000"/>
    <s v="Entre $1.800 - $2.000"/>
    <s v="Entre $2.200 - $2.400"/>
    <s v="Entre $1.800 - $2.000"/>
    <s v="No compramos de este tipo de papa"/>
    <x v="2"/>
    <s v="Promoción en puntos de venta"/>
    <s v="Papa Fresca (sin lavar), Papa Fresca lavada"/>
    <s v="No compra papa congelada"/>
    <s v="Entre $2.200 - $2.400"/>
    <s v="$ 6.500"/>
    <s v="$ 800"/>
    <s v="No compra papa precocida"/>
    <s v="No compra papa precocida saborizada"/>
    <s v="Placitas Campesinas, Mercados Móviles"/>
    <s v="Yuca, Maíz"/>
  </r>
  <r>
    <d v="2022-02-24T12:19:29"/>
    <s v="Maestría"/>
    <x v="4"/>
    <x v="1"/>
    <x v="4"/>
    <x v="5"/>
    <s v="Profesora universitaria"/>
    <x v="4"/>
    <x v="1"/>
    <x v="79"/>
    <s v="Papa Precocida"/>
    <n v="3"/>
    <n v="3"/>
    <n v="3"/>
    <n v="3"/>
    <n v="2"/>
    <n v="3"/>
    <s v="Entre $1.000 - $1.200"/>
    <s v="Entre $1.000 - $1.200"/>
    <s v="Entre $1.000 - $1.200"/>
    <s v="Entre $1.000 - $1.200"/>
    <s v="Entre $1.000 - $1.200"/>
    <s v="No compramos de este tipo de papa"/>
    <s v="No compramos de este tipo de papa"/>
    <x v="8"/>
    <s v="Promoción en puntos de venta"/>
    <s v="Papa Fresca lavada"/>
    <s v="No compra papa congelada"/>
    <s v="Entre $1.000 - $1200"/>
    <s v="No compra papa frita"/>
    <s v="$200"/>
    <s v="$ 3.500"/>
    <s v="No compra papa precocida saborizada"/>
    <s v="Placitas Campesinas"/>
    <s v="Yuca"/>
  </r>
  <r>
    <d v="2022-02-24T12:24:43"/>
    <s v="Profesional"/>
    <x v="0"/>
    <x v="0"/>
    <x v="0"/>
    <x v="2"/>
    <s v="Administrador de Empresas"/>
    <x v="3"/>
    <x v="5"/>
    <x v="80"/>
    <s v="Papa Fresca (sin lavar), Papa Cortada en trozos"/>
    <n v="3"/>
    <n v="5"/>
    <n v="3"/>
    <n v="3"/>
    <n v="3"/>
    <n v="3"/>
    <s v="No compramos de este tipo de papa"/>
    <s v="No compramos de este tipo de papa"/>
    <s v="No compramos de este tipo de papa"/>
    <s v="Entre $1.400 - $1.600"/>
    <s v="No compramos de este tipo de papa"/>
    <s v="No compramos de este tipo de papa"/>
    <s v="Entre $1.400 - $1.600"/>
    <x v="10"/>
    <s v="Redes sociales, Promoción en puntos de venta"/>
    <s v="Papa Congelada, Papa Fresca (sin lavar)"/>
    <s v="No compra papa congelada"/>
    <s v="Entre $1.400 - $1.600"/>
    <s v="No compra papa frita"/>
    <s v="No compra papa lavada"/>
    <s v="No compra papa precocida"/>
    <s v="No compra papa precocida saborizada"/>
    <s v="Galerías, Tiendas de Barrio"/>
    <s v="Yuca, Plátano, Maíz"/>
  </r>
  <r>
    <d v="2022-02-24T12:26:10"/>
    <s v="Secundaria"/>
    <x v="0"/>
    <x v="0"/>
    <x v="1"/>
    <x v="3"/>
    <s v="Estudiante "/>
    <x v="0"/>
    <x v="3"/>
    <x v="1"/>
    <s v="Papa Fresca (sin lavar)"/>
    <n v="3"/>
    <n v="5"/>
    <n v="3"/>
    <n v="2"/>
    <n v="4"/>
    <n v="2"/>
    <s v="Entre $1.000 - $1.200"/>
    <s v="No compramos de este tipo de papa"/>
    <s v="No compramos de este tipo de papa"/>
    <s v="Entre $1.000 - $1.200"/>
    <s v="No compramos de este tipo de papa"/>
    <s v="Entre $1.000 - $1.200"/>
    <s v="No compramos de este tipo de papa"/>
    <x v="10"/>
    <s v="Redes sociales, Medios de comunicación (tv, radio)"/>
    <s v="Papa Fresca (sin lavar)"/>
    <s v="No compra papa congelada"/>
    <s v="Entre $1.400 - $1.600"/>
    <s v="No compra papa frita"/>
    <s v="No compra papa lavada"/>
    <s v="No compra papa precocida"/>
    <s v="No compra papa precocida saborizada"/>
    <s v="Galerías, Placitas Campesinas"/>
    <s v="Yuca, Plátano"/>
  </r>
  <r>
    <d v="2022-02-24T12:31:42"/>
    <s v="Secundaria"/>
    <x v="0"/>
    <x v="1"/>
    <x v="1"/>
    <x v="1"/>
    <s v="estudiante"/>
    <x v="0"/>
    <x v="4"/>
    <x v="12"/>
    <s v="Papa Fresca (sin lavar)"/>
    <n v="5"/>
    <n v="1"/>
    <n v="4"/>
    <n v="4"/>
    <n v="5"/>
    <n v="4"/>
    <s v="Entre $1.400 - $1.600"/>
    <s v="Entre $2.200 - $2.400"/>
    <s v="Entre $2.200 - $2.400"/>
    <s v="Entre $2.200 - $2.400"/>
    <s v="Entre $2.200 - $2.400"/>
    <s v="Entre $1.400 - $1.600"/>
    <s v="Entre $1.400 - $1.600"/>
    <x v="6"/>
    <s v="Promoción en puntos de venta"/>
    <s v="Papa Fresca (sin lavar)"/>
    <s v="$ 4.500"/>
    <s v="Entre $1.800 - $2.000"/>
    <s v="$ 6.500"/>
    <s v="$ 1200"/>
    <s v="$ 3.700"/>
    <s v="$ 6.000"/>
    <s v="Galerías"/>
    <s v="Plátano"/>
  </r>
  <r>
    <d v="2022-02-24T12:34:57"/>
    <s v="Secundaria"/>
    <x v="0"/>
    <x v="1"/>
    <x v="1"/>
    <x v="2"/>
    <s v="Estudiante"/>
    <x v="0"/>
    <x v="0"/>
    <x v="26"/>
    <s v="Papa Fresca (sin lavar), Papa Frita, Papa Congelada"/>
    <n v="5"/>
    <n v="5"/>
    <n v="5"/>
    <n v="5"/>
    <n v="5"/>
    <n v="5"/>
    <s v="Entre $1.800 - $2.000"/>
    <s v="No compramos de este tipo de papa"/>
    <s v="No compramos de este tipo de papa"/>
    <s v="No compramos de este tipo de papa"/>
    <s v="Entre $1.800 - $2.000"/>
    <s v="Entre $1.800 - $2.000"/>
    <s v="No compramos de este tipo de papa"/>
    <x v="9"/>
    <s v="Redes sociales, Medios de comunicación (tv, radio), Promoción en puntos de venta, Tiendas especializadas"/>
    <s v="Papa Congelada, Papa Fresca (sin lavar)"/>
    <n v="4000"/>
    <s v="Entre $1.000 - $1200"/>
    <n v="4000"/>
    <s v="$ 400"/>
    <s v="No compra papa precocida"/>
    <s v="No compra papa precocida saborizada"/>
    <s v="Galerías"/>
    <s v="Yuca, Plátano, Maíz"/>
  </r>
  <r>
    <d v="2022-02-24T12:35:03"/>
    <s v="Profesional"/>
    <x v="0"/>
    <x v="1"/>
    <x v="2"/>
    <x v="2"/>
    <s v="Estudiante "/>
    <x v="0"/>
    <x v="2"/>
    <x v="19"/>
    <s v="Papa Fresca (sin lavar)"/>
    <n v="3"/>
    <n v="5"/>
    <n v="4"/>
    <n v="1"/>
    <n v="3"/>
    <n v="1"/>
    <s v="Entre $1.800 - $2.000"/>
    <s v="No compramos de este tipo de papa"/>
    <s v="No compramos de este tipo de papa"/>
    <s v="Entre $2.200 - $2.400"/>
    <s v="No compramos de este tipo de papa"/>
    <s v="No compramos de este tipo de papa"/>
    <s v="No compramos de este tipo de papa"/>
    <x v="2"/>
    <s v="Redes sociales, Medios de comunicación (tv, radio)"/>
    <s v="Papa Fresca (sin lavar)"/>
    <s v="No compra papa congelada"/>
    <s v="Entre $1.400 - $1.600"/>
    <s v="No compra papa frita"/>
    <s v="$ 400"/>
    <s v="$ 3.500"/>
    <s v="$ 6.000"/>
    <s v="Galerías"/>
    <s v="Yuca, Plátano, Ulluco"/>
  </r>
  <r>
    <d v="2022-02-24T12:37:16"/>
    <s v="Secundaria"/>
    <x v="0"/>
    <x v="0"/>
    <x v="1"/>
    <x v="2"/>
    <s v="Estudiante "/>
    <x v="1"/>
    <x v="2"/>
    <x v="1"/>
    <s v="Papa Fresca (sin lavar)"/>
    <n v="4"/>
    <n v="5"/>
    <n v="4"/>
    <n v="4"/>
    <n v="5"/>
    <n v="3"/>
    <s v="Entre $1.400 - $1.600"/>
    <s v="No compramos de este tipo de papa"/>
    <s v="No compramos de este tipo de papa"/>
    <s v="Entre $1.800 - $2.000"/>
    <s v="No compramos de este tipo de papa"/>
    <s v="No compramos de este tipo de papa"/>
    <s v="No compramos de este tipo de papa"/>
    <x v="6"/>
    <s v="Redes sociales, Medios de comunicación (tv, radio), Promoción en puntos de venta"/>
    <s v="Papa Fresca (sin lavar)"/>
    <s v="No compra papa congelada"/>
    <s v="Entre $1.400 - $1.600"/>
    <s v="No compra papa frita"/>
    <s v="$ 1000"/>
    <s v="No compra papa precocida"/>
    <s v="No compra papa precocida saborizada"/>
    <s v="Galerías"/>
    <s v="Yuca, Plátano, Ulluco, Maíz, Habas"/>
  </r>
  <r>
    <d v="2022-02-24T12:39:27"/>
    <s v="Doctorado"/>
    <x v="1"/>
    <x v="1"/>
    <x v="4"/>
    <x v="5"/>
    <s v="Química"/>
    <x v="2"/>
    <x v="1"/>
    <x v="47"/>
    <s v="Papa Fresca (sin lavar), Papa Fresca Lavada, Papa Congelada"/>
    <n v="4"/>
    <n v="4"/>
    <n v="3"/>
    <n v="4"/>
    <n v="4"/>
    <n v="1"/>
    <s v="Entre $1.800 - $2.000"/>
    <s v="Entre $1.400 - $1.600"/>
    <s v="No compramos de este tipo de papa"/>
    <s v="Entre $1.000 - $1.200"/>
    <s v="Entre $1.000 - $1.200"/>
    <s v="Entre $1.400 - $1.600"/>
    <s v="Entre $1.000 - $1.200"/>
    <x v="34"/>
    <s v="Medios de comunicación (tv, radio), Promoción en puntos de venta"/>
    <s v="Papa Fresca lavada"/>
    <s v="$ 4.500"/>
    <s v="Entre $1.400 - $1.600"/>
    <s v="No compra papa frita"/>
    <s v="$ 400"/>
    <s v="No compra papa precocida"/>
    <s v="No compra papa precocida saborizada"/>
    <s v="Galerías, Tiendas de Barrio, Placitas Campesinas, Supermercados"/>
    <s v="Yuca, Plátano, Habas"/>
  </r>
  <r>
    <d v="2022-02-24T12:43:33"/>
    <s v="Secundaria"/>
    <x v="0"/>
    <x v="0"/>
    <x v="1"/>
    <x v="4"/>
    <s v="Estudiante"/>
    <x v="2"/>
    <x v="1"/>
    <x v="1"/>
    <s v="Papa Fresca (sin lavar), Papa Fresca Lavada"/>
    <n v="5"/>
    <n v="5"/>
    <n v="5"/>
    <n v="5"/>
    <n v="5"/>
    <n v="5"/>
    <s v="Entre $1.800 - $2.000"/>
    <s v="No compramos de este tipo de papa"/>
    <s v="No compramos de este tipo de papa"/>
    <s v="Entre $2.200 - $2.400"/>
    <s v="No compramos de este tipo de papa"/>
    <s v="No compramos de este tipo de papa"/>
    <s v="No compramos de este tipo de papa"/>
    <x v="6"/>
    <s v="Redes sociales"/>
    <s v="Papa Fresca (sin lavar), Papa Fresca lavada"/>
    <s v="No compra papa congelada"/>
    <s v="Entre $2.200 - $2.400"/>
    <s v="No compra papa frita"/>
    <s v="No compra papa lavada"/>
    <s v="No compra papa precocida"/>
    <s v="No compra papa precocida saborizada"/>
    <s v="Galerías, Tiendas de Barrio, Placitas Campesinas, Supermercados, Mercados Móviles"/>
    <s v="Plátano"/>
  </r>
  <r>
    <d v="2022-02-24T12:50:47"/>
    <s v="Técnico o tecnólogo"/>
    <x v="0"/>
    <x v="1"/>
    <x v="1"/>
    <x v="4"/>
    <s v="Estudiante"/>
    <x v="1"/>
    <x v="1"/>
    <x v="7"/>
    <s v="Papa Fresca (sin lavar)"/>
    <n v="2"/>
    <n v="2"/>
    <n v="2"/>
    <n v="2"/>
    <n v="2"/>
    <n v="2"/>
    <s v="Entre $1.000 - $1.200"/>
    <s v="Entre $1.000 - $1.200"/>
    <s v="Entre $1.000 - $1.200"/>
    <s v="Entre $1.000 - $1.200"/>
    <s v="Entre $1.000 - $1.200"/>
    <s v="No compramos de este tipo de papa"/>
    <s v="No compramos de este tipo de papa"/>
    <x v="6"/>
    <s v="Promoción en puntos de venta"/>
    <s v="Papa Fresca (sin lavar)"/>
    <s v="No compra papa congelada"/>
    <s v="Entre $1.000 - $1200"/>
    <s v="No compra papa frita"/>
    <s v="No compra papa lavada"/>
    <s v="No compra papa precocida"/>
    <s v="No compra papa precocida saborizada"/>
    <s v="Galerías"/>
    <s v="Plátano"/>
  </r>
  <r>
    <d v="2022-02-24T12:54:06"/>
    <s v="Técnico o tecnólogo"/>
    <x v="2"/>
    <x v="1"/>
    <x v="2"/>
    <x v="1"/>
    <s v="AUXILIAR ADMINISTRATIVO DE FARMACIA"/>
    <x v="0"/>
    <x v="4"/>
    <x v="19"/>
    <s v="Papa Fresca (sin lavar)"/>
    <n v="3"/>
    <n v="1"/>
    <n v="2"/>
    <n v="2"/>
    <n v="4"/>
    <n v="2"/>
    <s v="Entre $1.800 - $2.000"/>
    <s v="No compramos de este tipo de papa"/>
    <s v="No compramos de este tipo de papa"/>
    <s v="Entre $1.000 - $1.200"/>
    <s v="No compramos de este tipo de papa"/>
    <s v="No compramos de este tipo de papa"/>
    <s v="ES LA MISMA PAPA AMARILLA"/>
    <x v="6"/>
    <s v="Medios de comunicación (tv, radio)"/>
    <s v="Papa Fresca (sin lavar)"/>
    <s v="No compra papa congelada"/>
    <s v="Entre $1.000 - $1200"/>
    <s v="No compra papa frita"/>
    <s v="$ 100"/>
    <s v="No compra papa precocida"/>
    <s v="No compra papa precocida saborizada"/>
    <s v="Galerías"/>
    <s v="Plátano, Ulluco"/>
  </r>
  <r>
    <d v="2022-02-24T12:56:00"/>
    <s v="Secundaria"/>
    <x v="1"/>
    <x v="1"/>
    <x v="2"/>
    <x v="6"/>
    <s v="estudiante"/>
    <x v="0"/>
    <x v="0"/>
    <x v="19"/>
    <s v="Papa Fresca (sin lavar)"/>
    <n v="3"/>
    <n v="5"/>
    <n v="3"/>
    <n v="4"/>
    <n v="4"/>
    <n v="1"/>
    <s v="Entre $1.800 - $2.000"/>
    <s v="Entre $1.800 - $2.000"/>
    <s v="No compramos de este tipo de papa"/>
    <s v="Entre $1.800 - $2.000"/>
    <s v="No compramos de este tipo de papa"/>
    <s v="No compramos de este tipo de papa"/>
    <s v="Entre $1.400 - $1.600"/>
    <x v="9"/>
    <s v="Redes sociales"/>
    <s v="Papa Fresca (sin lavar), Papa Fresca lavada"/>
    <s v="No compra papa congelada"/>
    <s v="Entre $1.000 - $1200"/>
    <s v="No compra papa frita"/>
    <s v="$ 800"/>
    <s v="No compra papa precocida"/>
    <s v="No compra papa precocida saborizada"/>
    <s v="Galerías, Placitas Campesinas"/>
    <s v="Yuca, Plátano, Maíz"/>
  </r>
  <r>
    <d v="2022-02-24T13:02:39"/>
    <s v="Profesional"/>
    <x v="0"/>
    <x v="0"/>
    <x v="1"/>
    <x v="2"/>
    <s v="Estudiante "/>
    <x v="0"/>
    <x v="4"/>
    <x v="33"/>
    <s v="Papa Fresca (sin lavar)"/>
    <n v="4"/>
    <n v="1"/>
    <n v="4"/>
    <n v="3"/>
    <n v="3"/>
    <n v="3"/>
    <s v="Entre $1.400 - $1.600"/>
    <s v="Entre $1.800 - $2.000"/>
    <s v="Entre $1.800 - $2.000"/>
    <s v="Entre $1.800 - $2.000"/>
    <s v="Entre $1.800 - $2.000"/>
    <s v="Entre $1.800 - $2.000"/>
    <s v="Entre $2.200 - $2.400"/>
    <x v="9"/>
    <s v="Redes sociales, Medios de comunicación (tv, radio)"/>
    <s v="Papa Fresca (sin lavar)"/>
    <s v="No compra papa congelada"/>
    <n v="800"/>
    <s v="No compra papa frita"/>
    <s v="$ 100"/>
    <s v="No compra papa precocida"/>
    <s v="No compra papa precocida saborizada"/>
    <s v="Galerías"/>
    <s v="Yuca, Plátano"/>
  </r>
  <r>
    <d v="2022-02-24T13:15:08"/>
    <s v="Profesional"/>
    <x v="0"/>
    <x v="1"/>
    <x v="2"/>
    <x v="5"/>
    <s v="Estudiante"/>
    <x v="0"/>
    <x v="1"/>
    <x v="39"/>
    <s v="Papa Fresca (sin lavar)"/>
    <n v="3"/>
    <n v="5"/>
    <n v="5"/>
    <n v="5"/>
    <n v="5"/>
    <n v="3"/>
    <s v="Entre $1.800 - $2.000"/>
    <s v="Entre $1.800 - $2.000"/>
    <s v="Entre $1.800 - $2.000"/>
    <s v="Entre $2.200 - $2.400"/>
    <s v="Entre $2.200 - $2.400"/>
    <s v="No compramos de este tipo de papa"/>
    <s v="No compramos de este tipo de papa"/>
    <x v="45"/>
    <s v="Redes sociales, Promoción en puntos de venta"/>
    <s v="Papa Congelada"/>
    <n v="3500"/>
    <s v="Entre $1.800 - $2.000"/>
    <n v="5000"/>
    <s v="No compra papa lavada"/>
    <s v="No compra papa precocida"/>
    <s v="No compra papa precocida saborizada"/>
    <s v="Galerías"/>
    <s v="Maíz"/>
  </r>
  <r>
    <d v="2022-02-24T13:15:44"/>
    <s v="Secundaria"/>
    <x v="0"/>
    <x v="0"/>
    <x v="1"/>
    <x v="0"/>
    <s v="Estudiante"/>
    <x v="0"/>
    <x v="4"/>
    <x v="1"/>
    <s v="Papa Fresca (sin lavar)"/>
    <n v="5"/>
    <n v="5"/>
    <n v="5"/>
    <n v="5"/>
    <n v="5"/>
    <n v="5"/>
    <s v="Entre $1.000 - $1.200"/>
    <s v="Entre $1.000 - $1.200"/>
    <s v="Entre $1.000 - $1.200"/>
    <s v="Entre $1.400 - $1.600"/>
    <s v="No compramos de este tipo de papa"/>
    <s v="No compramos de este tipo de papa"/>
    <s v="No compramos de este tipo de papa"/>
    <x v="39"/>
    <s v="Redes sociales, Promoción en puntos de venta, Tiendas especializadas"/>
    <s v="Papa Fresca (sin lavar)"/>
    <s v="No compra papa congelada"/>
    <s v="Entre $1.000 - $1200"/>
    <s v="$ 6.500"/>
    <s v="No compra papa lavada"/>
    <s v="No compra papa precocida"/>
    <s v="No compra papa precocida saborizada"/>
    <s v="Galerías, Supermercados, Directamente al Productor, Mercados Móviles"/>
    <s v="Yuca, Plátano, Maíz"/>
  </r>
  <r>
    <d v="2022-02-24T13:23:44"/>
    <s v="Maestría"/>
    <x v="2"/>
    <x v="1"/>
    <x v="4"/>
    <x v="5"/>
    <s v="Docente "/>
    <x v="1"/>
    <x v="1"/>
    <x v="61"/>
    <s v="Papa Fresca Lavada, Papa Congelada, Papa Cortada en trozos"/>
    <n v="3"/>
    <n v="3"/>
    <n v="4"/>
    <n v="4"/>
    <n v="5"/>
    <n v="4"/>
    <s v="Entre $1.400 - $1.600"/>
    <s v="Entre $1.000 - $1.200"/>
    <s v="Entre $1.800 - $2.000"/>
    <s v="Entre $1.400 - $1.600"/>
    <s v="Entre $2.200 - $2.400"/>
    <s v="Entre $1.400 - $1.600"/>
    <s v="Entre $1.000 - $1.200"/>
    <x v="11"/>
    <s v="Redes sociales"/>
    <s v="Papa Fresca lavada"/>
    <s v="$ 4.500"/>
    <s v="Entre $1.000 - $1200"/>
    <s v="No compra papa frita"/>
    <s v="$200"/>
    <s v="No compra papa precocida"/>
    <s v="No compra papa precocida saborizada"/>
    <s v="Galerías, Tiendas de Barrio, Placitas Campesinas, Mercados Móviles"/>
    <s v="Plátano, Maíz"/>
  </r>
  <r>
    <d v="2022-02-24T13:26:13"/>
    <s v="Profesional"/>
    <x v="2"/>
    <x v="1"/>
    <x v="2"/>
    <x v="0"/>
    <s v="CONTADOR"/>
    <x v="0"/>
    <x v="1"/>
    <x v="2"/>
    <s v="Papa Fresca (sin lavar)"/>
    <n v="5"/>
    <n v="5"/>
    <n v="5"/>
    <n v="5"/>
    <n v="5"/>
    <n v="1"/>
    <s v="Entre $1.000 - $1.200"/>
    <s v="Entre $1.000 - $1.200"/>
    <s v="Entre $1.000 - $1.200"/>
    <s v="Entre $1.000 - $1.200"/>
    <s v="Entre $1.400 - $1.600"/>
    <s v="Entre $1.400 - $1.600"/>
    <s v="Entre $1.000 - $1.200"/>
    <x v="6"/>
    <s v="Redes sociales, Medios de comunicación (tv, radio), Promoción en puntos de venta"/>
    <s v="Papa Fresca (sin lavar)"/>
    <s v="No compra papa congelada"/>
    <s v="Entre $1.000 - $1200"/>
    <s v="No compra papa frita"/>
    <s v="No compra papa lavada"/>
    <s v="No compra papa precocida"/>
    <s v="No compra papa precocida saborizada"/>
    <s v="Galerías"/>
    <s v="Yuca, Plátano, Ulluco"/>
  </r>
  <r>
    <d v="2022-02-24T13:37:01"/>
    <s v="Técnico o tecnólogo"/>
    <x v="0"/>
    <x v="1"/>
    <x v="0"/>
    <x v="5"/>
    <s v="Estudiante"/>
    <x v="1"/>
    <x v="1"/>
    <x v="13"/>
    <s v="Papa Fresca (sin lavar), Papa Frita"/>
    <n v="2"/>
    <n v="4"/>
    <n v="4"/>
    <n v="4"/>
    <n v="4"/>
    <n v="4"/>
    <s v="Entre $2.600 - $2.800"/>
    <s v="No compramos de este tipo de papa"/>
    <s v="Entre $3.000 - $3.200"/>
    <s v="Entre $2.600 - $2.800"/>
    <s v="No compramos de este tipo de papa"/>
    <s v="No compramos de este tipo de papa"/>
    <s v="No compramos de este tipo de papa"/>
    <x v="10"/>
    <s v="Redes sociales, Promoción en puntos de venta, Tiendas especializadas"/>
    <s v="Papa Frita, Papa Fresca lavada"/>
    <s v="$ 4.500"/>
    <s v="Entre $1.800 - $2.000"/>
    <n v="3500"/>
    <s v="$ 800"/>
    <s v="$ 3.700"/>
    <s v="No compra papa precocida saborizada"/>
    <s v="Galerías, Tiendas de Barrio, Placitas Campesinas, Directamente al Productor"/>
    <s v="Plátano"/>
  </r>
  <r>
    <d v="2022-02-24T13:37:06"/>
    <s v="Técnico o tecnólogo"/>
    <x v="4"/>
    <x v="1"/>
    <x v="4"/>
    <x v="2"/>
    <s v="Empleada"/>
    <x v="1"/>
    <x v="1"/>
    <x v="19"/>
    <s v="Papa Fresca (sin lavar)"/>
    <n v="4"/>
    <n v="4"/>
    <n v="4"/>
    <n v="4"/>
    <n v="4"/>
    <n v="4"/>
    <s v="Entre $1.000 - $1.200"/>
    <s v="Entre $1.000 - $1.200"/>
    <s v="Entre $1.000 - $1.200"/>
    <s v="Entre $1.400 - $1.600"/>
    <s v="Entre $1.400 - $1.600"/>
    <s v="Entre $1.400 - $1.600"/>
    <s v="Entre $1.400 - $1.600"/>
    <x v="6"/>
    <s v="Promoción en puntos de venta"/>
    <s v="Papa Fresca (sin lavar)"/>
    <s v="No compra papa congelada"/>
    <s v="Entre $1.000 - $1200"/>
    <s v="No compra papa frita"/>
    <s v="$200"/>
    <s v="No compra papa precocida"/>
    <s v="No compra papa precocida saborizada"/>
    <s v="Supermercados"/>
    <s v="Yuca, Plátano"/>
  </r>
  <r>
    <d v="2022-02-24T13:37:19"/>
    <s v="Profesional"/>
    <x v="0"/>
    <x v="1"/>
    <x v="2"/>
    <x v="2"/>
    <s v="Docente"/>
    <x v="1"/>
    <x v="1"/>
    <x v="39"/>
    <s v="Papa Fresca (sin lavar), Papa Fresca Lavada"/>
    <n v="5"/>
    <n v="5"/>
    <n v="5"/>
    <n v="4"/>
    <n v="5"/>
    <n v="4"/>
    <s v="Entre $1.800 - $2.000"/>
    <s v="Entre $2.200 - $2.400"/>
    <s v="Entre $2.600 - $2.800"/>
    <s v="Entre $2.200 - $2.400"/>
    <s v="No compramos de este tipo de papa"/>
    <s v="No compramos de este tipo de papa"/>
    <s v="No compramos de este tipo de papa"/>
    <x v="3"/>
    <s v="Redes sociales, Medios de comunicación (tv, radio)"/>
    <s v="Papa Fresca (sin lavar)"/>
    <s v="No compra papa congelada"/>
    <s v="Entre $2.600 - $2.800"/>
    <s v="No compra papa frita"/>
    <s v="No compra papa lavada"/>
    <s v="No compra papa precocida"/>
    <s v="No compra papa precocida saborizada"/>
    <s v="Galerías, Placitas Campesinas"/>
    <s v="Yuca, Plátano"/>
  </r>
  <r>
    <d v="2022-02-24T13:37:43"/>
    <s v="Profesional"/>
    <x v="0"/>
    <x v="0"/>
    <x v="2"/>
    <x v="5"/>
    <s v="Profesional en Turismo"/>
    <x v="0"/>
    <x v="2"/>
    <x v="42"/>
    <s v="Papa Fresca (sin lavar)"/>
    <n v="2"/>
    <n v="3"/>
    <n v="2"/>
    <n v="1"/>
    <n v="2"/>
    <n v="2"/>
    <s v="Entre $1.800 - $2.000"/>
    <s v="Entre $1.400 - $1.600"/>
    <s v="Entre $1.800 - $2.000"/>
    <s v="Entre $3.000 - $3.200"/>
    <s v="Entre $1.800 - $2.000"/>
    <s v="Entre $1.400 - $1.600"/>
    <s v="No compramos de este tipo de papa"/>
    <x v="9"/>
    <s v="Redes sociales"/>
    <s v="Papa Fresca (sin lavar)"/>
    <s v="No compra papa congelada"/>
    <s v="Entre $1.000 - $1200"/>
    <s v="No compra papa frita"/>
    <s v="No compra papa lavada"/>
    <s v="No compra papa precocida"/>
    <s v="No compra papa precocida saborizada"/>
    <s v="Galerías"/>
    <s v="Ulluco"/>
  </r>
  <r>
    <d v="2022-02-24T13:40:13"/>
    <s v="Profesional"/>
    <x v="0"/>
    <x v="0"/>
    <x v="1"/>
    <x v="4"/>
    <s v="Administrador de Empresas"/>
    <x v="0"/>
    <x v="1"/>
    <x v="37"/>
    <s v="Papa Fresca (sin lavar)"/>
    <n v="3"/>
    <n v="5"/>
    <n v="3"/>
    <n v="3"/>
    <n v="5"/>
    <n v="3"/>
    <s v="Entre $1.400 - $1.600"/>
    <s v="Entre $1.400 - $1.600"/>
    <s v="Entre $1.400 - $1.600"/>
    <s v="Entre $1.400 - $1.600"/>
    <s v="Entre $1.400 - $1.600"/>
    <s v="Entre $1.400 - $1.600"/>
    <s v="Entre $1.400 - $1.600"/>
    <x v="19"/>
    <s v="Promoción en puntos de venta"/>
    <s v="Papa Fresca (sin lavar)"/>
    <s v="No compra papa congelada"/>
    <s v="Entre $1.000 - $1200"/>
    <s v="No compra papa frita"/>
    <s v="$ 1400"/>
    <s v="No compra papa precocida"/>
    <s v="No compra papa precocida saborizada"/>
    <s v="Galerías"/>
    <s v="Yuca, Plátano"/>
  </r>
  <r>
    <d v="2022-02-24T13:47:13"/>
    <s v="Secundaria"/>
    <x v="0"/>
    <x v="0"/>
    <x v="4"/>
    <x v="0"/>
    <s v="Estudiante"/>
    <x v="0"/>
    <x v="2"/>
    <x v="9"/>
    <s v="Papa Frita, Papa Precocida, Papa Cortada en trozos"/>
    <n v="2"/>
    <n v="3"/>
    <n v="5"/>
    <n v="5"/>
    <n v="5"/>
    <n v="2"/>
    <s v="Entre $1.800 - $2.000"/>
    <s v="No compramos de este tipo de papa"/>
    <s v="No compramos de este tipo de papa"/>
    <s v="Entre $1.000 - $1.200"/>
    <s v="No compramos de este tipo de papa"/>
    <s v="No compramos de este tipo de papa"/>
    <s v="No compramos de este tipo de papa"/>
    <x v="32"/>
    <s v="Redes sociales, Promoción en puntos de venta"/>
    <s v="Papa Fresca lavada"/>
    <s v="No compra papa congelada"/>
    <s v="Entre $2.600 - $2.800"/>
    <s v="$ 6.500"/>
    <s v="$ 400"/>
    <s v="No compra papa precocida"/>
    <s v="No compra papa precocida saborizada"/>
    <s v="Placitas Campesinas"/>
    <s v="Plátano"/>
  </r>
  <r>
    <d v="2022-02-24T13:48:14"/>
    <s v="Profesional"/>
    <x v="0"/>
    <x v="0"/>
    <x v="1"/>
    <x v="4"/>
    <s v="Estudiante"/>
    <x v="1"/>
    <x v="1"/>
    <x v="42"/>
    <s v="Papa Fresca (sin lavar), Papa Fresca Lavada, Papa Congelada"/>
    <n v="4"/>
    <n v="5"/>
    <n v="4"/>
    <n v="4"/>
    <n v="5"/>
    <n v="4"/>
    <s v="Entre $1.000 - $1.200"/>
    <s v="Entre $1.000 - $1.200"/>
    <s v="Entre $1.400 - $1.600"/>
    <s v="Entre $1.000 - $1.200"/>
    <s v="Entre $1.000 - $1.200"/>
    <s v="Entre $1.000 - $1.200"/>
    <s v="No compramos de este tipo de papa"/>
    <x v="20"/>
    <s v="Redes sociales, Promoción en puntos de venta"/>
    <s v="Papa Fresca lavada"/>
    <s v="$ 5.500"/>
    <s v="Entre $1.000 - $1200"/>
    <s v="$ 6.500"/>
    <s v="$ 1000"/>
    <s v="$ 3.900"/>
    <s v="No compra papa precocida saborizada"/>
    <s v="Galerías, Tiendas de Barrio, Placitas Campesinas, Mercados Móviles"/>
    <s v="Yuca, Plátano, Ulluco, Maíz, Habas"/>
  </r>
  <r>
    <d v="2022-02-24T13:58:38"/>
    <s v="Profesional"/>
    <x v="2"/>
    <x v="0"/>
    <x v="0"/>
    <x v="2"/>
    <s v="herramientero"/>
    <x v="0"/>
    <x v="1"/>
    <x v="68"/>
    <s v="Papa Precocida"/>
    <n v="1"/>
    <n v="1"/>
    <n v="1"/>
    <n v="1"/>
    <n v="5"/>
    <n v="1"/>
    <s v="Entre $2.200 - $2.400"/>
    <s v="Entre $1.800 - $2.000"/>
    <s v="Entre $1.800 - $2.000"/>
    <s v="Entre $2.200 - $2.400"/>
    <s v="Entre $1.800 - $2.000"/>
    <s v="Entre $1.800 - $2.000"/>
    <s v="Entre $1.800 - $2.000"/>
    <x v="37"/>
    <s v="Redes sociales, Promoción en puntos de venta"/>
    <s v="Papa Fresca lavada"/>
    <s v="$ 5.000"/>
    <s v="Entre $2.200 - $2.400"/>
    <s v="$ 6.900"/>
    <s v="$ 1000"/>
    <s v="$ 3.900"/>
    <s v="$ 6.500"/>
    <s v="Supermercados"/>
    <s v="Yuca, Plátano"/>
  </r>
  <r>
    <d v="2022-02-24T13:59:31"/>
    <s v="Técnico o tecnólogo"/>
    <x v="0"/>
    <x v="0"/>
    <x v="2"/>
    <x v="5"/>
    <s v="Auxiliar de enfermería"/>
    <x v="0"/>
    <x v="1"/>
    <x v="8"/>
    <s v="Papa Fresca (sin lavar), Papa Congelada, Papa Precocida"/>
    <n v="1"/>
    <n v="5"/>
    <n v="5"/>
    <n v="5"/>
    <n v="5"/>
    <n v="1"/>
    <s v="Entre $1.800 - $2.000"/>
    <s v="Entre $1.400 - $1.600"/>
    <s v="No compramos de este tipo de papa"/>
    <s v="Entre $1.400 - $1.600"/>
    <s v="No compramos de este tipo de papa"/>
    <s v="No compramos de este tipo de papa"/>
    <s v="No compramos de este tipo de papa"/>
    <x v="11"/>
    <s v="Redes sociales, Promoción en puntos de venta"/>
    <s v="Papa Fresca (sin lavar)"/>
    <s v="$ 4.500"/>
    <s v="Entre $1.000 - $1200"/>
    <s v="$ 6.500"/>
    <s v="$ 1400"/>
    <s v="$ 3.500"/>
    <s v="$ 5.500"/>
    <s v="Galerías, Tiendas de Barrio, Placitas Campesinas"/>
    <s v="Plátano, Maíz"/>
  </r>
  <r>
    <d v="2022-02-24T14:04:42"/>
    <s v="Profesional"/>
    <x v="2"/>
    <x v="0"/>
    <x v="0"/>
    <x v="0"/>
    <s v="Empleado publico"/>
    <x v="0"/>
    <x v="3"/>
    <x v="81"/>
    <s v="Papa Fresca (sin lavar), Papa Fresca Lavada, Papa Frita, Papa Congelada"/>
    <n v="4"/>
    <n v="5"/>
    <n v="5"/>
    <n v="4"/>
    <n v="5"/>
    <n v="3"/>
    <s v="Entre $1.400 - $1.600"/>
    <s v="Entre $1.800 - $2.000"/>
    <s v="No compramos de este tipo de papa"/>
    <s v="Entre $1.400 - $1.600"/>
    <s v="Entre $1.800 - $2.000"/>
    <s v="Entre $1.400 - $1.600"/>
    <s v="Entre $1.400 - $1.600"/>
    <x v="2"/>
    <s v="Redes sociales, Medios de comunicación (tv, radio), Promoción en puntos de venta"/>
    <s v="Papa Congelada, Papa Fresca lavada"/>
    <s v="$ 4.500"/>
    <s v="Entre $1.400 - $1.600"/>
    <s v="No compra papa frita"/>
    <s v="$ 1200"/>
    <s v="No compra papa precocida"/>
    <s v="No compra papa precocida saborizada"/>
    <s v="Galerías, Placitas Campesinas"/>
    <s v="Yuca, Plátano"/>
  </r>
  <r>
    <d v="2022-02-24T14:13:12"/>
    <s v="Profesional"/>
    <x v="0"/>
    <x v="1"/>
    <x v="1"/>
    <x v="0"/>
    <s v="Estudiante último semestre ingeniería agropecuaria "/>
    <x v="0"/>
    <x v="0"/>
    <x v="33"/>
    <s v="Papa Fresca (sin lavar), Papa Fresca Lavada"/>
    <n v="5"/>
    <n v="4"/>
    <n v="5"/>
    <n v="3"/>
    <n v="5"/>
    <n v="3"/>
    <s v="Entre $1.400 - $1.600"/>
    <s v="Entre $1.800 - $2.000"/>
    <s v="Entre $1.000 - $1.200"/>
    <s v="Entre $1.800 - $2.000"/>
    <s v="Entre $1.000 - $1.200"/>
    <s v="No compramos de este tipo de papa"/>
    <s v="No compramos de este tipo de papa"/>
    <x v="9"/>
    <s v="Promoción en puntos de venta"/>
    <s v="Papa Fresca (sin lavar), Papa Fresca lavada"/>
    <s v="No compra papa congelada"/>
    <s v="Entre $1.400 - $1.600"/>
    <s v="No compra papa frita"/>
    <s v="$200"/>
    <s v="No compra papa precocida"/>
    <s v="No compra papa precocida saborizada"/>
    <s v="Galerías, Mercados Móviles"/>
    <s v="Yuca, Plátano, Ulluco, Maíz, Arracacha "/>
  </r>
  <r>
    <d v="2022-02-24T14:13:38"/>
    <s v="Profesional"/>
    <x v="0"/>
    <x v="0"/>
    <x v="0"/>
    <x v="4"/>
    <s v="Estudiante"/>
    <x v="0"/>
    <x v="3"/>
    <x v="15"/>
    <s v="Papa Fresca (sin lavar)"/>
    <n v="3"/>
    <n v="4"/>
    <n v="5"/>
    <n v="3"/>
    <n v="4"/>
    <n v="1"/>
    <s v="Entre $1.000 - $1.200"/>
    <s v="Entre $1.000 - $1.200"/>
    <s v="Entre $1.400 - $1.600"/>
    <s v="Entre $1.400 - $1.600"/>
    <s v="No compramos de este tipo de papa"/>
    <s v="No compramos de este tipo de papa"/>
    <s v="No compramos de este tipo de papa"/>
    <x v="46"/>
    <s v="Redes sociales, Medios de comunicación (tv, radio)"/>
    <s v="Papa Fresca (sin lavar), Papa Fresca lavada"/>
    <s v="No compra papa congelada"/>
    <s v="Entre $1.400 - $1.600"/>
    <s v="No compra papa frita"/>
    <s v="$ 400"/>
    <s v="No compra papa precocida"/>
    <s v="No compra papa precocida saborizada"/>
    <s v="Galerías, Placitas Campesinas"/>
    <s v="Yuca, Plátano, Ulluco"/>
  </r>
  <r>
    <d v="2022-02-24T14:16:34"/>
    <s v="Profesional"/>
    <x v="0"/>
    <x v="1"/>
    <x v="2"/>
    <x v="3"/>
    <s v="estudiante"/>
    <x v="2"/>
    <x v="1"/>
    <x v="2"/>
    <s v="Papa Fresca (sin lavar), Papa Fresca Lavada"/>
    <n v="3"/>
    <n v="5"/>
    <n v="4"/>
    <n v="4"/>
    <n v="5"/>
    <n v="4"/>
    <s v="Entre $1.000 - $1.200"/>
    <s v="No compramos de este tipo de papa"/>
    <s v="No compramos de este tipo de papa"/>
    <s v="Entre $1.000 - $1.200"/>
    <s v="Entre $1.400 - $1.600"/>
    <s v="Entre $1.400 - $1.600"/>
    <s v="No compramos de este tipo de papa"/>
    <x v="11"/>
    <s v="Redes sociales, Promoción en puntos de venta, Tiendas especializadas"/>
    <s v="Papa Fresca (sin lavar), Papa Fresca lavada, Papa Precocida, Papa Saborizada"/>
    <s v="No compra papa congelada"/>
    <s v="Entre $1.000 - $1200"/>
    <s v="$4500 - $ 5000"/>
    <s v="$200"/>
    <s v="$ 3.500"/>
    <s v="$4500"/>
    <s v="Galerías, Placitas Campesinas"/>
    <s v="Yuca, Plátano, Ulluco, Maíz, Habas"/>
  </r>
  <r>
    <d v="2022-02-24T14:18:52"/>
    <s v="Maestría"/>
    <x v="2"/>
    <x v="0"/>
    <x v="5"/>
    <x v="3"/>
    <s v="ingeniero de procesos"/>
    <x v="2"/>
    <x v="1"/>
    <x v="51"/>
    <s v="Papa Fresca (sin lavar)"/>
    <n v="5"/>
    <n v="2"/>
    <n v="5"/>
    <n v="3"/>
    <n v="5"/>
    <n v="4"/>
    <s v="Entre $1.800 - $2.000"/>
    <s v="No compramos de este tipo de papa"/>
    <s v="Entre $1.800 - $2.000"/>
    <s v="No compramos de este tipo de papa"/>
    <s v="No compramos de este tipo de papa"/>
    <s v="No compramos de este tipo de papa"/>
    <s v="Entre $1.000 - $1.200"/>
    <x v="17"/>
    <s v="Redes sociales"/>
    <s v="Papa Fresca (sin lavar)"/>
    <s v="$ 4.500"/>
    <s v="Entre $2.200 - $2.400"/>
    <s v="No compra papa frita"/>
    <s v="No compra papa lavada"/>
    <s v="No compra papa precocida"/>
    <s v="No compra papa precocida saborizada"/>
    <s v="Galerías, Placitas Campesinas"/>
    <s v="Yuca, Plátano"/>
  </r>
  <r>
    <d v="2022-02-24T14:22:03"/>
    <s v="Maestría"/>
    <x v="1"/>
    <x v="1"/>
    <x v="4"/>
    <x v="2"/>
    <s v="Docente"/>
    <x v="1"/>
    <x v="1"/>
    <x v="10"/>
    <s v="Papa Fresca (sin lavar)"/>
    <n v="4"/>
    <n v="5"/>
    <n v="5"/>
    <n v="2"/>
    <n v="5"/>
    <n v="5"/>
    <s v="No compramos de este tipo de papa"/>
    <s v="No compramos de este tipo de papa"/>
    <s v="No compramos de este tipo de papa"/>
    <s v="Entre $1.000 - $1.200"/>
    <s v="No compramos de este tipo de papa"/>
    <s v="Entre $1.000 - $1.200"/>
    <s v="No compramos de este tipo de papa"/>
    <x v="1"/>
    <s v="Redes sociales, Promoción en puntos de venta"/>
    <s v="Papa Fresca (sin lavar), Papa Fresca lavada"/>
    <s v="No compra papa congelada"/>
    <s v="Entre $1.400 - $1.600"/>
    <s v="No compra papa frita"/>
    <s v="$ 400"/>
    <s v="No compra papa precocida"/>
    <s v="No compra papa precocida saborizada"/>
    <s v="Galerías"/>
    <s v="Yuca, Plátano"/>
  </r>
  <r>
    <d v="2022-02-24T14:22:18"/>
    <s v="Secundaria"/>
    <x v="0"/>
    <x v="1"/>
    <x v="1"/>
    <x v="0"/>
    <s v="Estudiante"/>
    <x v="0"/>
    <x v="3"/>
    <x v="68"/>
    <s v="Papa Fresca (sin lavar)"/>
    <n v="3"/>
    <n v="1"/>
    <n v="3"/>
    <n v="4"/>
    <n v="5"/>
    <n v="2"/>
    <s v="Entre $2.200 - $2.400"/>
    <s v="Entre $2.600 - $2.800"/>
    <s v="Entre $2.600 - $2.800"/>
    <s v="Entre $3.000 - $3.200"/>
    <s v="Más de $ 3.400"/>
    <s v="Entre $2.600 - $2.800"/>
    <s v="Entre $3.000 - $3.200"/>
    <x v="3"/>
    <s v="Redes sociales, Medios de comunicación (tv, radio), Promoción en puntos de venta, Tiendas especializadas"/>
    <s v="Papa Fresca (sin lavar)"/>
    <s v="$ 5.000"/>
    <s v="Entre $1.800 - $2.000"/>
    <s v="$ 6.500"/>
    <s v="No compra papa lavada"/>
    <s v="No compra papa precocida"/>
    <s v="No compra papa precocida saborizada"/>
    <s v="Galerías, Placitas Campesinas, Supermercados"/>
    <s v="Yuca, Plátano, Maíz"/>
  </r>
  <r>
    <d v="2022-02-24T14:23:21"/>
    <s v="Maestría"/>
    <x v="4"/>
    <x v="0"/>
    <x v="0"/>
    <x v="0"/>
    <s v="Arquitecto"/>
    <x v="0"/>
    <x v="1"/>
    <x v="52"/>
    <s v="Papa Fresca Lavada"/>
    <n v="4"/>
    <n v="3"/>
    <n v="5"/>
    <n v="5"/>
    <n v="5"/>
    <n v="1"/>
    <s v="Entre $1.400 - $1.600"/>
    <s v="Entre $1.400 - $1.600"/>
    <s v="Entre $1.400 - $1.600"/>
    <s v="Entre $1.400 - $1.600"/>
    <s v="Entre $1.400 - $1.600"/>
    <s v="Entre $1.400 - $1.600"/>
    <s v="Entre $1.400 - $1.600"/>
    <x v="17"/>
    <s v="Redes sociales, Promoción en puntos de venta, Tiendas especializadas"/>
    <s v="Papa Fresca lavada"/>
    <s v="No compra papa congelada"/>
    <s v="Entre $1.400 - $1.600"/>
    <s v="No compra papa frita"/>
    <s v="$ 100"/>
    <s v="No compra papa precocida"/>
    <s v="No compra papa precocida saborizada"/>
    <s v="Galerías, Placitas Campesinas"/>
    <s v="Plátano"/>
  </r>
  <r>
    <d v="2022-02-24T14:25:29"/>
    <s v="Maestría"/>
    <x v="4"/>
    <x v="0"/>
    <x v="4"/>
    <x v="2"/>
    <s v="odontologo"/>
    <x v="0"/>
    <x v="1"/>
    <x v="51"/>
    <s v="Papa Fresca (sin lavar)"/>
    <n v="2"/>
    <n v="3"/>
    <n v="4"/>
    <n v="2"/>
    <n v="4"/>
    <n v="2"/>
    <s v="Entre $1.400 - $1.600"/>
    <s v="Entre $1.800 - $2.000"/>
    <s v="Entre $1.400 - $1.600"/>
    <s v="Entre $1.800 - $2.000"/>
    <s v="No compramos de este tipo de papa"/>
    <s v="No compramos de este tipo de papa"/>
    <s v="Entre $1.800 - $2.000"/>
    <x v="8"/>
    <s v="Medios de comunicación (tv, radio)"/>
    <s v="Papa Fresca (sin lavar)"/>
    <s v="No compra papa congelada"/>
    <s v="Entre $1.400 - $1.600"/>
    <s v="$ 6.500"/>
    <s v="$ 1200"/>
    <s v="No compra papa precocida"/>
    <s v="No compra papa precocida saborizada"/>
    <s v="Placitas Campesinas"/>
    <s v="Plátano"/>
  </r>
  <r>
    <d v="2022-02-24T14:28:27"/>
    <s v="Profesional"/>
    <x v="1"/>
    <x v="1"/>
    <x v="4"/>
    <x v="5"/>
    <s v="Contadora Pública"/>
    <x v="0"/>
    <x v="3"/>
    <x v="43"/>
    <s v="Papa Fresca (sin lavar)"/>
    <n v="5"/>
    <n v="5"/>
    <n v="5"/>
    <n v="5"/>
    <n v="5"/>
    <n v="5"/>
    <s v="Entre $1.800 - $2.000"/>
    <s v="Entre $1.800 - $2.000"/>
    <s v="Entre $2.200 - $2.400"/>
    <s v="Entre $1.800 - $2.000"/>
    <s v="Entre $1.800 - $2.000"/>
    <s v="Entre $2.200 - $2.400"/>
    <s v="Entre $2.200 - $2.400"/>
    <x v="6"/>
    <s v="Redes sociales, Promoción en puntos de venta"/>
    <s v="Papa Fresca (sin lavar)"/>
    <s v="No compra papa congelada"/>
    <s v="Entre $1.000 - $1200"/>
    <s v="No compra papa frita"/>
    <s v="$ 100"/>
    <s v="No compra papa precocida"/>
    <s v="No compra papa precocida saborizada"/>
    <s v="Galerías"/>
    <s v="Niguno"/>
  </r>
  <r>
    <d v="2022-02-24T14:30:50"/>
    <s v="Profesional"/>
    <x v="0"/>
    <x v="1"/>
    <x v="0"/>
    <x v="4"/>
    <s v="biologa"/>
    <x v="1"/>
    <x v="1"/>
    <x v="13"/>
    <s v="Papa Fresca (sin lavar), Papa Frita, Papa Congelada"/>
    <n v="3"/>
    <n v="5"/>
    <n v="4"/>
    <n v="4"/>
    <n v="5"/>
    <n v="3"/>
    <s v="Entre $1.400 - $1.600"/>
    <s v="Entre $1.400 - $1.600"/>
    <s v="Entre $1.800 - $2.000"/>
    <s v="Entre $1.800 - $2.000"/>
    <s v="Entre $1.800 - $2.000"/>
    <s v="Entre $1.400 - $1.600"/>
    <s v="Entre $1.400 - $1.600"/>
    <x v="4"/>
    <s v="Redes sociales"/>
    <s v="Papa Congelada, Papa Frita, Papa Precocida"/>
    <s v="$ 4.500"/>
    <s v="Entre $1.400 - $1.600"/>
    <s v="$ 6.500"/>
    <s v="$ 800"/>
    <s v="$ 3.500"/>
    <s v="$ 5.500"/>
    <s v="Tiendas de Barrio"/>
    <s v="Plátano"/>
  </r>
  <r>
    <d v="2022-02-24T14:32:14"/>
    <s v="Maestría"/>
    <x v="2"/>
    <x v="0"/>
    <x v="0"/>
    <x v="3"/>
    <s v="Docente"/>
    <x v="2"/>
    <x v="2"/>
    <x v="60"/>
    <s v="Papa Fresca (sin lavar), Papa Fresca Lavada, Papa Frita, Papa Congelada"/>
    <n v="2"/>
    <n v="3"/>
    <n v="2"/>
    <n v="2"/>
    <n v="3"/>
    <n v="1"/>
    <s v="Entre $1.000 - $1.200"/>
    <s v="Entre $1.000 - $1.200"/>
    <s v="Entre $1.000 - $1.200"/>
    <s v="Entre $1.000 - $1.200"/>
    <s v="Entre $1.000 - $1.200"/>
    <s v="Entre $1.000 - $1.200"/>
    <s v="No compramos de este tipo de papa"/>
    <x v="6"/>
    <s v="Redes sociales, Promoción en puntos de venta, Tiendas especializadas"/>
    <s v="Papa Fresca (sin lavar)"/>
    <s v="No compra papa congelada"/>
    <s v="Entre $1.000 - $1200"/>
    <s v="No compra papa frita"/>
    <s v="$ 100"/>
    <s v="$ 3.500"/>
    <s v="$ 5.500"/>
    <s v="Galerías, Tiendas de Barrio, Placitas Campesinas, Supermercados"/>
    <s v="Yuca"/>
  </r>
  <r>
    <d v="2022-02-24T14:40:02"/>
    <s v="Secundaria"/>
    <x v="3"/>
    <x v="1"/>
    <x v="0"/>
    <x v="6"/>
    <s v="Estudiante"/>
    <x v="0"/>
    <x v="3"/>
    <x v="4"/>
    <s v="Papa Fresca (sin lavar), Papa Fresca Lavada, Papa Frita, Papa Congelada"/>
    <n v="3"/>
    <n v="5"/>
    <n v="5"/>
    <n v="3"/>
    <n v="5"/>
    <n v="2"/>
    <s v="No compramos de este tipo de papa"/>
    <s v="Entre $2.200 - $2.400"/>
    <s v="No compramos de este tipo de papa"/>
    <s v="Entre $2.200 - $2.400"/>
    <s v="No compramos de este tipo de papa"/>
    <s v="No compramos de este tipo de papa"/>
    <s v="No compramos de este tipo de papa"/>
    <x v="4"/>
    <s v="Promoción en puntos de venta, Tiendas especializadas"/>
    <s v="Papa Congelada, Papa Fresca lavada, Papa Precocida"/>
    <s v="$ 4.500"/>
    <s v="Entre $1.000 - $1200"/>
    <s v="$ 6.500"/>
    <s v="$200"/>
    <s v="$ 3.500"/>
    <s v="$ 5.500"/>
    <s v="Galerías, Tiendas de Barrio, Placitas Campesinas"/>
    <s v="Yuca, Plátano, Ulluco, Maíz"/>
  </r>
  <r>
    <d v="2022-02-24T14:40:34"/>
    <s v="Secundaria"/>
    <x v="0"/>
    <x v="0"/>
    <x v="2"/>
    <x v="4"/>
    <s v="Agricultor"/>
    <x v="0"/>
    <x v="1"/>
    <x v="15"/>
    <s v="Papa Fresca (sin lavar)"/>
    <n v="5"/>
    <n v="4"/>
    <n v="5"/>
    <n v="5"/>
    <n v="5"/>
    <n v="4"/>
    <s v="Entre $2.200 - $2.400"/>
    <s v="Entre $1.400 - $1.600"/>
    <s v="Entre $2.200 - $2.400"/>
    <s v="Entre $1.800 - $2.000"/>
    <s v="Entre $2.200 - $2.400"/>
    <s v="Entre $1.800 - $2.000"/>
    <s v="Entre $2.200 - $2.400"/>
    <x v="9"/>
    <s v="Redes sociales, Promoción en puntos de venta, Tiendas especializadas"/>
    <s v="Papa Fresca (sin lavar)"/>
    <s v="No compra papa congelada"/>
    <s v="Entre $2.200 - $2.400"/>
    <s v="No compra papa frita"/>
    <s v="No compra papa lavada"/>
    <s v="No compra papa precocida"/>
    <s v="No compra papa precocida saborizada"/>
    <s v="Galerías, Placitas Campesinas"/>
    <s v="Plátano"/>
  </r>
  <r>
    <d v="2022-02-24T14:42:02"/>
    <s v="Doctorado"/>
    <x v="0"/>
    <x v="1"/>
    <x v="2"/>
    <x v="0"/>
    <s v="Estudiante"/>
    <x v="0"/>
    <x v="1"/>
    <x v="4"/>
    <s v="Papa Fresca (sin lavar)"/>
    <n v="3"/>
    <n v="5"/>
    <n v="5"/>
    <n v="3"/>
    <n v="5"/>
    <n v="1"/>
    <s v="Entre $1.000 - $1.200"/>
    <s v="Entre $1.000 - $1.200"/>
    <s v="No compramos de este tipo de papa"/>
    <s v="No compramos de este tipo de papa"/>
    <s v="No compramos de este tipo de papa"/>
    <s v="No compramos de este tipo de papa"/>
    <s v="No compramos de este tipo de papa"/>
    <x v="8"/>
    <s v="Tiendas especializadas"/>
    <s v="Papa Fresca (sin lavar)"/>
    <s v="No compra papa congelada"/>
    <s v="Entre $1.000 - $1200"/>
    <s v="No compra papa frita"/>
    <s v="$200"/>
    <s v="No compra papa precocida"/>
    <s v="No compra papa precocida saborizada"/>
    <s v="Placitas Campesinas"/>
    <s v="Plátano"/>
  </r>
  <r>
    <d v="2022-02-24T14:44:44"/>
    <s v="Profesional"/>
    <x v="0"/>
    <x v="0"/>
    <x v="1"/>
    <x v="0"/>
    <s v="Estudiante universitario. "/>
    <x v="0"/>
    <x v="2"/>
    <x v="82"/>
    <s v="Papa Fresca (sin lavar)"/>
    <n v="4"/>
    <n v="5"/>
    <n v="5"/>
    <n v="5"/>
    <n v="5"/>
    <n v="5"/>
    <s v="Entre $1.800 - $2.000"/>
    <s v="Entre $1.800 - $2.000"/>
    <s v="Entre $1.800 - $2.000"/>
    <s v="Entre $1.800 - $2.000"/>
    <s v="Entre $2.200 - $2.400"/>
    <s v="Entre $1.800 - $2.000"/>
    <s v="Entre $2.200 - $2.400"/>
    <x v="9"/>
    <s v="Redes sociales, Promoción en puntos de venta"/>
    <s v="Papa Fresca (sin lavar), Papa Fresca lavada"/>
    <s v="No compra papa congelada"/>
    <s v="Entre $1.800 - $2.000"/>
    <s v="No compra papa frita"/>
    <s v="$200"/>
    <s v="No compra papa precocida"/>
    <s v="No compra papa precocida saborizada"/>
    <s v="Galerías"/>
    <s v="Yuca, Plátano, Arracacha "/>
  </r>
  <r>
    <d v="2022-02-24T14:45:35"/>
    <s v="Secundaria"/>
    <x v="0"/>
    <x v="0"/>
    <x v="1"/>
    <x v="2"/>
    <s v="Universitario "/>
    <x v="0"/>
    <x v="0"/>
    <x v="8"/>
    <s v="Papa Fresca (sin lavar), Papa Fresca Lavada, Papa Congelada"/>
    <n v="5"/>
    <n v="5"/>
    <n v="5"/>
    <n v="5"/>
    <n v="5"/>
    <n v="3"/>
    <s v="Entre $1.800 - $2.000"/>
    <s v="Entre $2.200 - $2.400"/>
    <s v="No compramos de este tipo de papa"/>
    <s v="Entre $2.200 - $2.400"/>
    <s v="Entre $2.200 - $2.400"/>
    <s v="No compramos de este tipo de papa"/>
    <s v="No compramos de este tipo de papa"/>
    <x v="11"/>
    <s v="Redes sociales, Medios de comunicación (tv, radio), Promoción en puntos de venta"/>
    <s v="Papa Frita, Papa Fresca lavada"/>
    <s v="$ 4.500"/>
    <s v="Entre $1.000 - $1200"/>
    <s v="$ 6.700"/>
    <s v="$ 1000"/>
    <s v="No compra papa precocida"/>
    <s v="No compra papa precocida saborizada"/>
    <s v="Galerías, Tiendas de Barrio, Placitas Campesinas"/>
    <s v="Plátano, Ulluco, Maíz"/>
  </r>
  <r>
    <d v="2022-02-24T14:46:30"/>
    <s v="Secundaria"/>
    <x v="0"/>
    <x v="1"/>
    <x v="2"/>
    <x v="0"/>
    <s v="Estudiante "/>
    <x v="0"/>
    <x v="1"/>
    <x v="9"/>
    <s v="Papa Fresca (sin lavar), Papa Congelada"/>
    <n v="3"/>
    <n v="5"/>
    <n v="3"/>
    <n v="4"/>
    <n v="5"/>
    <n v="3"/>
    <s v="Entre $1.400 - $1.600"/>
    <s v="Entre $1.000 - $1.200"/>
    <s v="No compramos de este tipo de papa"/>
    <s v="Entre $1.400 - $1.600"/>
    <s v="Entre $1.400 - $1.600"/>
    <s v="Entre $1.400 - $1.600"/>
    <s v="No compramos de este tipo de papa"/>
    <x v="14"/>
    <s v="Redes sociales, Tiendas especializadas"/>
    <s v="Papa Fresca (sin lavar)"/>
    <s v="$ 4.500"/>
    <s v="Entre $1.000 - $1200"/>
    <s v="No compra papa frita"/>
    <s v="$ 800"/>
    <s v="No compra papa precocida"/>
    <s v="No compra papa precocida saborizada"/>
    <s v="Galerías, Tiendas de Barrio, Placitas Campesinas"/>
    <s v="Plátano"/>
  </r>
  <r>
    <d v="2022-02-24T14:47:44"/>
    <s v="Secundaria"/>
    <x v="0"/>
    <x v="1"/>
    <x v="2"/>
    <x v="5"/>
    <s v="Estudiante"/>
    <x v="1"/>
    <x v="1"/>
    <x v="32"/>
    <s v="Papa Fresca Lavada"/>
    <n v="3"/>
    <n v="5"/>
    <n v="5"/>
    <n v="5"/>
    <n v="4"/>
    <n v="2"/>
    <s v="No compramos de este tipo de papa"/>
    <s v="No compramos de este tipo de papa"/>
    <s v="No compramos de este tipo de papa"/>
    <s v="Entre $1.000 - $1.200"/>
    <s v="No compramos de este tipo de papa"/>
    <s v="Entre $1.400 - $1.600"/>
    <s v="Entre $1.400 - $1.600"/>
    <x v="14"/>
    <s v="Redes sociales, Medios de comunicación (tv, radio)"/>
    <s v="Papa Fresca (sin lavar), Papa Fresca lavada"/>
    <s v="No compra papa congelada"/>
    <s v="Entre $1.400 - $1.600"/>
    <s v="$ 6.500"/>
    <s v="$200"/>
    <s v="No compra papa precocida"/>
    <s v="No compra papa precocida saborizada"/>
    <s v="Galerías, Tiendas de Barrio, Placitas Campesinas"/>
    <s v="Yuca, Plátano"/>
  </r>
  <r>
    <d v="2022-02-24T14:49:00"/>
    <s v="Técnico o tecnólogo"/>
    <x v="2"/>
    <x v="1"/>
    <x v="1"/>
    <x v="2"/>
    <s v="Secretaria"/>
    <x v="0"/>
    <x v="1"/>
    <x v="37"/>
    <s v="Papa Fresca (sin lavar)"/>
    <n v="5"/>
    <n v="5"/>
    <n v="5"/>
    <n v="5"/>
    <n v="5"/>
    <n v="5"/>
    <s v="Entre $1.000 - $1.200"/>
    <s v="No compramos de este tipo de papa"/>
    <s v="No compramos de este tipo de papa"/>
    <s v="No compramos de este tipo de papa"/>
    <s v="Entre $1.800 - $2.000"/>
    <s v="No compramos de este tipo de papa"/>
    <s v="No compramos de este tipo de papa"/>
    <x v="9"/>
    <s v="Redes sociales"/>
    <s v="Papa Fresca (sin lavar)"/>
    <s v="No compra papa congelada"/>
    <s v="Entre $1.000 - $1200"/>
    <s v="No compra papa frita"/>
    <s v="No compra papa lavada"/>
    <s v="No compra papa precocida"/>
    <s v="No compra papa precocida saborizada"/>
    <s v="Galerías"/>
    <s v="Habas"/>
  </r>
  <r>
    <d v="2022-02-24T14:49:12"/>
    <s v="Maestría"/>
    <x v="1"/>
    <x v="1"/>
    <x v="0"/>
    <x v="5"/>
    <s v="Docente universitaria"/>
    <x v="1"/>
    <x v="1"/>
    <x v="1"/>
    <s v="Papa Fresca (sin lavar)"/>
    <n v="1"/>
    <n v="5"/>
    <n v="4"/>
    <n v="4"/>
    <n v="4"/>
    <n v="3"/>
    <s v="Entre $1.800 - $2.000"/>
    <s v="No compramos de este tipo de papa"/>
    <s v="No compramos de este tipo de papa"/>
    <s v="Entre $1.800 - $2.000"/>
    <s v="No compramos de este tipo de papa"/>
    <s v="No compramos de este tipo de papa"/>
    <s v="No compramos de este tipo de papa"/>
    <x v="2"/>
    <s v="Redes sociales, Promoción en puntos de venta"/>
    <s v="Papa Fresca (sin lavar)"/>
    <s v="No compra papa congelada"/>
    <s v="Entre $1.000 - $1200"/>
    <s v="No compra papa frita"/>
    <s v="No compra papa lavada"/>
    <s v="No compra papa precocida"/>
    <s v="No compra papa precocida saborizada"/>
    <s v="Placitas Campesinas, Supermercados"/>
    <s v="Plátano, Maíz"/>
  </r>
  <r>
    <d v="2022-02-24T14:50:17"/>
    <s v="Secundaria"/>
    <x v="4"/>
    <x v="0"/>
    <x v="2"/>
    <x v="0"/>
    <s v="operario calificado"/>
    <x v="0"/>
    <x v="1"/>
    <x v="61"/>
    <s v="Papa Fresca (sin lavar), Papa Frita"/>
    <n v="3"/>
    <n v="3"/>
    <n v="3"/>
    <n v="3"/>
    <n v="3"/>
    <n v="3"/>
    <s v="Entre $1.400 - $1.600"/>
    <s v="Entre $1.400 - $1.600"/>
    <s v="No compramos de este tipo de papa"/>
    <s v="Entre $1.000 - $1.200"/>
    <s v="Entre $1.000 - $1.200"/>
    <s v="Entre $1.400 - $1.600"/>
    <s v="Entre $1.000 - $1.200"/>
    <x v="3"/>
    <s v="Redes sociales, Medios de comunicación (tv, radio)"/>
    <s v="Papa Fresca (sin lavar), Papa Frita"/>
    <s v="No compra papa congelada"/>
    <s v="Entre $1.000 - $1200"/>
    <s v="$ 6.500"/>
    <s v="No compra papa lavada"/>
    <s v="No compra papa precocida"/>
    <s v="No compra papa precocida saborizada"/>
    <s v="Galerías, Placitas Campesinas, Directamente al Productor"/>
    <s v="Yuca, Plátano, Ulluco, Maíz"/>
  </r>
  <r>
    <d v="2022-02-24T14:50:46"/>
    <s v="Secundaria"/>
    <x v="0"/>
    <x v="1"/>
    <x v="2"/>
    <x v="3"/>
    <s v="Estudiante"/>
    <x v="0"/>
    <x v="1"/>
    <x v="25"/>
    <s v="Papa Fresca (sin lavar)"/>
    <n v="3"/>
    <n v="4"/>
    <n v="3"/>
    <n v="4"/>
    <n v="5"/>
    <n v="2"/>
    <s v="Entre $1.400 - $1.600"/>
    <s v="No compramos de este tipo de papa"/>
    <s v="No compramos de este tipo de papa"/>
    <s v="Entre $2.200 - $2.400"/>
    <s v="Entre $2.200 - $2.400"/>
    <s v="Entre $1.400 - $1.600"/>
    <s v="No compramos de este tipo de papa"/>
    <x v="3"/>
    <s v="Promoción en puntos de venta, Tiendas especializadas"/>
    <s v="Papa Fresca (sin lavar)"/>
    <s v="No compra papa congelada"/>
    <s v="Entre $1.800 - $2.000"/>
    <s v="No compra papa frita"/>
    <s v="$200"/>
    <s v="No compra papa precocida"/>
    <s v="No compra papa precocida saborizada"/>
    <s v="Galerías, Placitas Campesinas"/>
    <s v="Yuca, Plátano, Maíz"/>
  </r>
  <r>
    <d v="2022-02-24T14:55:13"/>
    <s v="Profesional"/>
    <x v="2"/>
    <x v="1"/>
    <x v="0"/>
    <x v="0"/>
    <s v="estudiante independiente"/>
    <x v="0"/>
    <x v="1"/>
    <x v="83"/>
    <s v="Papa Fresca (sin lavar), Papa Frita, Papa Precocida"/>
    <n v="3"/>
    <n v="5"/>
    <n v="4"/>
    <n v="2"/>
    <n v="3"/>
    <n v="1"/>
    <s v="Entre $1.800 - $2.000"/>
    <s v="Entre $1.400 - $1.600"/>
    <s v="Entre $1.800 - $2.000"/>
    <s v="Entre $1.800 - $2.000"/>
    <s v="Entre $1.800 - $2.000"/>
    <s v="Entre $1.800 - $2.000"/>
    <s v="Entre $1.800 - $2.000"/>
    <x v="9"/>
    <s v="Medios de comunicación (tv, radio)"/>
    <s v="Papa Fresca (sin lavar)"/>
    <n v="3500"/>
    <s v="Entre $1.000 - $1200"/>
    <n v="3500"/>
    <s v="No compra papa lavada"/>
    <s v="$ 3.500"/>
    <s v="No compra papa precocida saborizada"/>
    <s v="Galerías, Placitas Campesinas"/>
    <s v="Yuca"/>
  </r>
  <r>
    <d v="2022-02-24T14:58:41"/>
    <s v="Maestría"/>
    <x v="2"/>
    <x v="1"/>
    <x v="0"/>
    <x v="2"/>
    <s v="Bióloga"/>
    <x v="0"/>
    <x v="1"/>
    <x v="64"/>
    <s v="Papa Fresca (sin lavar), Papa Fresca Lavada"/>
    <n v="5"/>
    <n v="2"/>
    <n v="5"/>
    <n v="4"/>
    <n v="5"/>
    <n v="1"/>
    <s v="Entre $1.800 - $2.000"/>
    <s v="Entre $1.800 - $2.000"/>
    <s v="No compramos de este tipo de papa"/>
    <s v="No compramos de este tipo de papa"/>
    <s v="Entre $1.400 - $1.600"/>
    <s v="No compramos de este tipo de papa"/>
    <s v="Entre $1.800 - $2.000"/>
    <x v="9"/>
    <s v="Redes sociales, Promoción en puntos de venta"/>
    <s v="Papa Fresca (sin lavar), Papa Fresca lavada"/>
    <s v="No compra papa congelada"/>
    <s v="Entre $1.800 - $2.000"/>
    <s v="No compra papa frita"/>
    <s v="$ 1200"/>
    <s v="No compra papa precocida"/>
    <s v="No compra papa precocida saborizada"/>
    <s v="Galerías, Placitas Campesinas"/>
    <s v="Yuca, Plátano"/>
  </r>
  <r>
    <d v="2022-02-24T15:01:57"/>
    <s v="Técnico o tecnólogo"/>
    <x v="0"/>
    <x v="1"/>
    <x v="0"/>
    <x v="2"/>
    <s v="Estudiante"/>
    <x v="0"/>
    <x v="1"/>
    <x v="19"/>
    <s v="Papa Fresca (sin lavar), Papa Frita"/>
    <n v="5"/>
    <n v="3"/>
    <n v="5"/>
    <n v="2"/>
    <n v="5"/>
    <n v="2"/>
    <s v="Entre $2.200 - $2.400"/>
    <s v="No compramos de este tipo de papa"/>
    <s v="No compramos de este tipo de papa"/>
    <s v="Entre $2.200 - $2.400"/>
    <s v="No compramos de este tipo de papa"/>
    <s v="No compramos de este tipo de papa"/>
    <s v="No compramos de este tipo de papa"/>
    <x v="14"/>
    <s v="Redes sociales, Medios de comunicación (tv, radio), Promoción en puntos de venta"/>
    <s v="Papa Congelada, Papa Fresca (sin lavar), Papa Frita"/>
    <s v="$ 5.500"/>
    <s v="Entre $2.200 - $2.400"/>
    <s v="$ 6.500"/>
    <s v="No compra papa lavada"/>
    <s v="$ 4.100"/>
    <s v="$ 6.000"/>
    <s v="Galerías, Tiendas de Barrio, Placitas Campesinas"/>
    <s v="Plátano"/>
  </r>
  <r>
    <d v="2022-02-24T15:02:28"/>
    <s v="Secundaria"/>
    <x v="0"/>
    <x v="0"/>
    <x v="2"/>
    <x v="0"/>
    <s v="Estudiante"/>
    <x v="0"/>
    <x v="1"/>
    <x v="10"/>
    <s v="Papa Fresca (sin lavar)"/>
    <n v="4"/>
    <n v="2"/>
    <n v="5"/>
    <n v="5"/>
    <n v="4"/>
    <n v="5"/>
    <s v="No compramos de este tipo de papa"/>
    <s v="No compramos de este tipo de papa"/>
    <s v="No compramos de este tipo de papa"/>
    <s v="Entre $1.000 - $1.200"/>
    <s v="No compramos de este tipo de papa"/>
    <s v="Entre $1.400 - $1.600"/>
    <s v="No compramos de este tipo de papa"/>
    <x v="0"/>
    <s v="Promoción en puntos de venta, Tiendas especializadas"/>
    <s v="Papa Congelada, Papa Fresca (sin lavar)"/>
    <s v="No compra papa congelada"/>
    <s v="Entre $1.000 - $1200"/>
    <s v="No compra papa frita"/>
    <s v="$ 400"/>
    <s v="$ 3.500"/>
    <s v="No compra papa precocida saborizada"/>
    <s v="Galerías, Tiendas de Barrio, Placitas Campesinas"/>
    <s v="Yuca, Plátano, Maíz"/>
  </r>
  <r>
    <d v="2022-02-24T15:05:57"/>
    <s v="Profesional"/>
    <x v="0"/>
    <x v="1"/>
    <x v="1"/>
    <x v="6"/>
    <s v="Estudiante"/>
    <x v="0"/>
    <x v="3"/>
    <x v="51"/>
    <s v="Papa Fresca (sin lavar), Papa Fresca Lavada"/>
    <n v="4"/>
    <n v="5"/>
    <n v="4"/>
    <n v="5"/>
    <n v="5"/>
    <n v="4"/>
    <s v="Más de $3.400"/>
    <s v="No compramos de este tipo de papa"/>
    <s v="No compramos de este tipo de papa"/>
    <s v="Entre $3.000 - $3.200"/>
    <s v="No compramos de este tipo de papa"/>
    <s v="No compramos de este tipo de papa"/>
    <s v="Más de $ 3.400"/>
    <x v="5"/>
    <s v="Tiendas especializadas"/>
    <s v="Papa Fresca (sin lavar), Papa Fresca lavada"/>
    <s v="No compra papa congelada"/>
    <s v="Entre $1.400 - $1.600"/>
    <s v="No compra papa frita"/>
    <s v="$200"/>
    <s v="No compra papa precocida"/>
    <s v="No compra papa precocida saborizada"/>
    <s v="Galerías, Mercados Móviles"/>
    <s v="Yuca, Plátano"/>
  </r>
  <r>
    <d v="2022-02-24T15:06:11"/>
    <s v="Profesional"/>
    <x v="2"/>
    <x v="1"/>
    <x v="3"/>
    <x v="2"/>
    <s v="Ingeniera Química "/>
    <x v="1"/>
    <x v="1"/>
    <x v="61"/>
    <s v="Papa Fresca Lavada, Papa Frita, Papa Precocida"/>
    <n v="4"/>
    <n v="4"/>
    <n v="5"/>
    <n v="5"/>
    <n v="5"/>
    <n v="4"/>
    <s v="Entre $1.000 - $1.200"/>
    <s v="Entre $1.000 - $1.200"/>
    <s v="No compramos de este tipo de papa"/>
    <s v="No compramos de este tipo de papa"/>
    <s v="Entre $1.000 - $1.200"/>
    <s v="Entre $1.000 - $1.200"/>
    <s v="Entre $1.000 - $1.200"/>
    <x v="8"/>
    <s v="Medios de comunicación (tv, radio), Promoción en puntos de venta"/>
    <s v="Papa Fresca lavada"/>
    <s v="$ 5.500"/>
    <s v="Entre $1.000 - $1200"/>
    <s v="$ 6.900"/>
    <s v="$ 800"/>
    <s v="$ 4.300"/>
    <s v="$ 6.500"/>
    <s v="Placitas Campesinas"/>
    <s v="Yuca, Plátano, Ulluco"/>
  </r>
  <r>
    <d v="2022-02-24T15:07:52"/>
    <s v="Maestría"/>
    <x v="1"/>
    <x v="1"/>
    <x v="4"/>
    <x v="5"/>
    <s v="Docente "/>
    <x v="0"/>
    <x v="1"/>
    <x v="34"/>
    <s v="Papa Fresca (sin lavar), Papa Fresca Lavada"/>
    <n v="3"/>
    <n v="5"/>
    <n v="4"/>
    <n v="3"/>
    <n v="4"/>
    <n v="1"/>
    <s v="No compramos de este tipo de papa"/>
    <s v="Entre $2.200 - $2.400"/>
    <s v="Entre $2.200 - $2.400"/>
    <s v="Entre $2.200 - $2.400"/>
    <s v="No compramos de este tipo de papa"/>
    <s v="Entre $1.400 - $1.600"/>
    <s v="No compramos de este tipo de papa"/>
    <x v="10"/>
    <s v="Redes sociales, Promoción en puntos de venta"/>
    <s v="Papa Fresca lavada"/>
    <s v="No compra papa congelada"/>
    <s v="Entre $1.400 - $1.600"/>
    <s v="No compra papa frita"/>
    <s v="$ 400"/>
    <s v="No compra papa precocida"/>
    <s v="No compra papa precocida saborizada"/>
    <s v="Placitas Campesinas"/>
    <s v="Yuca, Plátano"/>
  </r>
  <r>
    <d v="2022-02-24T15:14:04"/>
    <s v="Profesional"/>
    <x v="0"/>
    <x v="1"/>
    <x v="2"/>
    <x v="2"/>
    <s v="Comunicadora Social"/>
    <x v="0"/>
    <x v="1"/>
    <x v="12"/>
    <s v="Papa Fresca (sin lavar), Papa Fresca Lavada"/>
    <n v="3"/>
    <n v="3"/>
    <n v="5"/>
    <n v="5"/>
    <n v="5"/>
    <n v="1"/>
    <s v="No compramos de este tipo de papa"/>
    <s v="No compramos de este tipo de papa"/>
    <s v="Entre $1.000 - $1.200"/>
    <s v="No compramos de este tipo de papa"/>
    <s v="No compramos de este tipo de papa"/>
    <s v="No compramos de este tipo de papa"/>
    <s v="No compramos de este tipo de papa"/>
    <x v="35"/>
    <s v="Redes sociales, Promoción en puntos de venta"/>
    <s v="Papa Fresca (sin lavar)"/>
    <s v="No compra papa congelada"/>
    <s v="Entre $1.000 - $1200"/>
    <s v="No compra papa frita"/>
    <s v="Más de $ 1600"/>
    <s v="No compra papa precocida"/>
    <s v="No compra papa precocida saborizada"/>
    <s v="Galerías, Tiendas de Barrio, Placitas Campesinas"/>
    <s v="Plátano"/>
  </r>
  <r>
    <d v="2022-02-24T15:16:54"/>
    <s v="Secundaria"/>
    <x v="0"/>
    <x v="1"/>
    <x v="2"/>
    <x v="2"/>
    <s v="Estudiante "/>
    <x v="2"/>
    <x v="1"/>
    <x v="84"/>
    <s v="Papa Frita, Papa Cortada en trozos"/>
    <n v="4"/>
    <n v="5"/>
    <n v="5"/>
    <n v="3"/>
    <n v="3"/>
    <n v="1"/>
    <s v="No compramos de este tipo de papa"/>
    <s v="No compramos de este tipo de papa"/>
    <s v="Más de $3.400"/>
    <s v="Más de $3.400"/>
    <s v="No compramos de este tipo de papa"/>
    <s v="No compramos de este tipo de papa"/>
    <s v="No compramos de este tipo de papa"/>
    <x v="8"/>
    <s v="Redes sociales, Medios de comunicación (tv, radio), Promoción en puntos de venta"/>
    <s v="Papa Fresca lavada, Papa Precocida"/>
    <s v="No compra papa congelada"/>
    <s v="Entre $3.000 - $3.200"/>
    <s v="$ 6.500"/>
    <s v="$ 400"/>
    <s v="$ 3.500"/>
    <s v="No compra papa precocida saborizada"/>
    <s v="Placitas Campesinas"/>
    <s v="Yuca, Plátano, Maíz"/>
  </r>
  <r>
    <d v="2022-02-24T15:18:41"/>
    <s v="Profesional"/>
    <x v="0"/>
    <x v="0"/>
    <x v="2"/>
    <x v="3"/>
    <s v="Estudiante"/>
    <x v="0"/>
    <x v="2"/>
    <x v="0"/>
    <s v="Papa Fresca (sin lavar)"/>
    <n v="3"/>
    <n v="5"/>
    <n v="5"/>
    <n v="5"/>
    <n v="5"/>
    <n v="3"/>
    <s v="Entre $1.000 - $1.200"/>
    <s v="Entre $1.000 - $1.200"/>
    <s v="Entre $1.000 - $1.200"/>
    <s v="Entre $1.000 - $1.200"/>
    <s v="Entre $1.000 - $1.200"/>
    <s v="Entre $1.000 - $1.200"/>
    <s v="Entre $1.000 - $1.200"/>
    <x v="14"/>
    <s v="Redes sociales, Promoción en puntos de venta, Tiendas especializadas"/>
    <s v="Papa Fresca (sin lavar)"/>
    <s v="No compra papa congelada"/>
    <s v="Entre $1.000 - $1200"/>
    <s v="No compra papa frita"/>
    <s v="$ 1200"/>
    <s v="No compra papa precocida"/>
    <s v="No compra papa precocida saborizada"/>
    <s v="Galerías, Tiendas de Barrio"/>
    <s v="Yuca, Plátano"/>
  </r>
  <r>
    <d v="2022-02-24T15:21:35"/>
    <s v="Técnico o tecnólogo"/>
    <x v="0"/>
    <x v="0"/>
    <x v="1"/>
    <x v="6"/>
    <s v="Tecnologo telecomunicaciones"/>
    <x v="0"/>
    <x v="3"/>
    <x v="7"/>
    <s v="Papa Fresca Lavada"/>
    <n v="3"/>
    <n v="3"/>
    <n v="3"/>
    <n v="3"/>
    <n v="3"/>
    <n v="3"/>
    <s v="Entre $1.400 - $1.600"/>
    <s v="Entre $1.400 - $1.600"/>
    <s v="Entre $1.400 - $1.600"/>
    <s v="Entre $1.400 - $1.600"/>
    <s v="Entre $2.200 - $2.400"/>
    <s v="Entre $2.600 - $2.800"/>
    <s v="Entre $2.600 - $2.800"/>
    <x v="16"/>
    <s v="Redes sociales, Medios de comunicación (tv, radio), Promoción en puntos de venta"/>
    <s v="Papa Congelada, Papa Fresca lavada"/>
    <s v="$ 4.500"/>
    <s v="Entre $1.400 - $1.600"/>
    <s v="No compra papa frita"/>
    <s v="$ 1400"/>
    <s v="$ 3.700"/>
    <s v="$ 5.500"/>
    <s v="Galerías"/>
    <s v="Plátano, Maíz"/>
  </r>
  <r>
    <d v="2022-02-24T15:25:38"/>
    <s v="Profesional"/>
    <x v="4"/>
    <x v="1"/>
    <x v="0"/>
    <x v="5"/>
    <s v="Abogada"/>
    <x v="0"/>
    <x v="1"/>
    <x v="9"/>
    <s v="Papa Fresca (sin lavar)"/>
    <n v="4"/>
    <n v="5"/>
    <n v="4"/>
    <n v="4"/>
    <n v="5"/>
    <n v="4"/>
    <s v="Entre $1.000 - $1.200"/>
    <s v="Entre $1.000 - $1.200"/>
    <s v="Entre $1.000 - $1.200"/>
    <s v="Entre $1.000 - $1.200"/>
    <s v="Entre $1.000 - $1.200"/>
    <s v="Entre $1.000 - $1.200"/>
    <s v="Entre $1.000 - $1.200"/>
    <x v="1"/>
    <s v="Redes sociales, Colocar una carpa en las entradas de barrios con producto a buen precio"/>
    <s v="Papa Fresca (sin lavar)"/>
    <s v="No compra papa congelada"/>
    <s v="Entre $1.000 - $1200"/>
    <s v="No compra papa frita"/>
    <s v="No compra papa lavada"/>
    <s v="No compra papa precocida"/>
    <s v="No compra papa precocida saborizada"/>
    <s v="Galerías"/>
    <s v="Yuca, Plátano, Ulluco, Maíz"/>
  </r>
  <r>
    <d v="2022-02-24T15:40:18"/>
    <s v="Secundaria"/>
    <x v="0"/>
    <x v="1"/>
    <x v="1"/>
    <x v="3"/>
    <s v="Estudiante "/>
    <x v="0"/>
    <x v="4"/>
    <x v="19"/>
    <s v="Papa Fresca (sin lavar)"/>
    <n v="2"/>
    <n v="5"/>
    <n v="5"/>
    <n v="4"/>
    <n v="5"/>
    <n v="3"/>
    <s v="Entre $1.000 - $1.200"/>
    <s v="No compramos de este tipo de papa"/>
    <s v="No compramos de este tipo de papa"/>
    <s v="No compramos de este tipo de papa"/>
    <s v="Entre $1.000 - $1.200"/>
    <s v="No compramos de este tipo de papa"/>
    <s v="No compramos de este tipo de papa"/>
    <x v="9"/>
    <s v="Redes sociales, Medios de comunicación (tv, radio)"/>
    <s v="Papa Fresca (sin lavar), Papa Fresca lavada"/>
    <s v="No compra papa congelada"/>
    <s v="Entre $1.000 - $1200"/>
    <s v="No compra papa frita"/>
    <s v="No compra papa lavada"/>
    <s v="No compra papa precocida"/>
    <s v="No compra papa precocida saborizada"/>
    <s v="Galerías"/>
    <s v="Yuca, Plátano, Ulluco"/>
  </r>
  <r>
    <d v="2022-02-24T15:46:59"/>
    <s v="Secundaria"/>
    <x v="0"/>
    <x v="0"/>
    <x v="1"/>
    <x v="2"/>
    <s v="Estudiante "/>
    <x v="0"/>
    <x v="2"/>
    <x v="39"/>
    <s v="Papa Fresca (sin lavar), Papa Congelada, Papa Precocida"/>
    <n v="5"/>
    <n v="5"/>
    <n v="3"/>
    <n v="1"/>
    <n v="2"/>
    <n v="1"/>
    <s v="Entre $1.000 - $1.200"/>
    <s v="Entre $1.400 - $1.600"/>
    <s v="Entre $1.000 - $1.200"/>
    <s v="Entre $1.000 - $1.200"/>
    <s v="Entre $1.400 - $1.600"/>
    <s v="Entre $1.000 - $1.200"/>
    <s v="No compramos de este tipo de papa"/>
    <x v="4"/>
    <s v="Redes sociales, Medios de comunicación (tv, radio)"/>
    <s v="Papa Congelada, Papa Precocida"/>
    <s v="$ 4.500"/>
    <s v="Entre $1.000 - $1200"/>
    <s v="$ 6.500"/>
    <s v="$ 800"/>
    <s v="$ 3.500"/>
    <s v="No compra papa precocida saborizada"/>
    <s v="Galerías, Tiendas de Barrio, Placitas Campesinas, Supermercados, Mercados Móviles"/>
    <s v="Yuca, Plátano"/>
  </r>
  <r>
    <d v="2022-02-24T15:53:09"/>
    <s v="Profesional"/>
    <x v="1"/>
    <x v="1"/>
    <x v="2"/>
    <x v="5"/>
    <s v="Lic. en Educ Bas.Enf Educ Fis, Rec y Dpte"/>
    <x v="2"/>
    <x v="1"/>
    <x v="2"/>
    <s v="Papa Fresca (sin lavar)"/>
    <n v="4"/>
    <n v="5"/>
    <n v="4"/>
    <n v="3"/>
    <n v="4"/>
    <n v="4"/>
    <s v="Entre $1.000 - $1.200"/>
    <s v="Entre $1.400 - $1.600"/>
    <s v="Entre $1.400 - $1.600"/>
    <s v="Entre $1.400 - $1.600"/>
    <s v="Entre $1.400 - $1.600"/>
    <s v="Entre $1.000 - $1.200"/>
    <s v="Entre $1.000 - $1.200"/>
    <x v="9"/>
    <s v="Redes sociales, Medios de comunicación (tv, radio), Promoción en puntos de venta"/>
    <s v="Papa Precocida"/>
    <s v="No compra papa congelada"/>
    <s v="Entre $1.000 - $1200"/>
    <s v="Mas económica"/>
    <s v="$ 1200"/>
    <s v="$ 3.500"/>
    <s v="Mas economica"/>
    <s v="Galerías, Placitas Campesinas"/>
    <s v="Plátano, Maíz"/>
  </r>
  <r>
    <d v="2022-02-24T15:53:41"/>
    <s v="Profesional"/>
    <x v="0"/>
    <x v="1"/>
    <x v="2"/>
    <x v="5"/>
    <s v="Estudiante "/>
    <x v="0"/>
    <x v="2"/>
    <x v="47"/>
    <s v="Papa Fresca (sin lavar), Papa Fresca Lavada"/>
    <n v="3"/>
    <n v="5"/>
    <n v="3"/>
    <n v="5"/>
    <n v="5"/>
    <n v="2"/>
    <s v="Entre $1.800 - $2.000"/>
    <s v="Entre $1.800 - $2.000"/>
    <s v="Entre $1.800 - $2.000"/>
    <s v="Entre $1.800 - $2.000"/>
    <s v="Entre $1.800 - $2.000"/>
    <s v="Entre $1.800 - $2.000"/>
    <s v="Entre $1.800 - $2.000"/>
    <x v="10"/>
    <s v="Redes sociales, Promoción en puntos de venta"/>
    <s v="Papa Fresca (sin lavar), Papa Fresca lavada"/>
    <s v="No compra papa congelada"/>
    <s v="Entre $1.000 - $1200"/>
    <s v="No compra papa frita"/>
    <s v="$ 800"/>
    <s v="No compra papa precocida"/>
    <s v="No compra papa precocida saborizada"/>
    <s v="Galerías, Placitas Campesinas, Mercados Móviles"/>
    <s v="Plátano"/>
  </r>
  <r>
    <d v="2022-02-24T15:54:03"/>
    <s v="Profesional"/>
    <x v="0"/>
    <x v="0"/>
    <x v="1"/>
    <x v="0"/>
    <s v="Estudiante"/>
    <x v="0"/>
    <x v="1"/>
    <x v="19"/>
    <s v="Papa Fresca (sin lavar)"/>
    <n v="5"/>
    <n v="5"/>
    <n v="3"/>
    <n v="5"/>
    <n v="5"/>
    <n v="1"/>
    <s v="Entre $1.400 - $1.600"/>
    <s v="No compramos de este tipo de papa"/>
    <s v="No compramos de este tipo de papa"/>
    <s v="No compramos de este tipo de papa"/>
    <s v="No compramos de este tipo de papa"/>
    <s v="No compramos de este tipo de papa"/>
    <s v="No compramos de este tipo de papa"/>
    <x v="6"/>
    <s v="Redes sociales, Medios de comunicación (tv, radio)"/>
    <s v="Papa Fresca (sin lavar)"/>
    <s v="No compra papa congelada"/>
    <s v="Entre $1.000 - $1200"/>
    <s v="No compra papa frita"/>
    <s v="No compra papa lavada"/>
    <s v="No compra papa precocida"/>
    <s v="No compra papa precocida saborizada"/>
    <s v="Galerías"/>
    <s v="Plátano"/>
  </r>
  <r>
    <d v="2022-02-24T15:58:59"/>
    <s v="Maestría"/>
    <x v="2"/>
    <x v="1"/>
    <x v="4"/>
    <x v="0"/>
    <s v="docente"/>
    <x v="0"/>
    <x v="2"/>
    <x v="9"/>
    <s v="Papa Fresca (sin lavar), Papa Precocida"/>
    <n v="4"/>
    <n v="4"/>
    <n v="4"/>
    <n v="4"/>
    <n v="4"/>
    <n v="4"/>
    <s v="Entre $2.200 - $2.400"/>
    <s v="Entre $2.200 - $2.400"/>
    <s v="No compramos de este tipo de papa"/>
    <s v="Entre $2.200 - $2.400"/>
    <s v="Entre $2.200 - $2.400"/>
    <s v="No compramos de este tipo de papa"/>
    <s v="No compramos de este tipo de papa"/>
    <x v="24"/>
    <s v="Redes sociales, Promoción en puntos de venta"/>
    <s v="Papa Fresca (sin lavar), Papa Precocida"/>
    <s v="$ 4.500"/>
    <s v="Entre $2.200 - $2.400"/>
    <s v="$ 6.500"/>
    <s v="No compra papa lavada"/>
    <s v="$ 3.900"/>
    <s v="No compra papa precocida saborizada"/>
    <s v="Galerías, Placitas Campesinas, Supermercados"/>
    <s v="Yuca, Plátano, Maíz"/>
  </r>
  <r>
    <d v="2022-02-24T16:10:02"/>
    <s v="Técnico o tecnólogo"/>
    <x v="0"/>
    <x v="0"/>
    <x v="1"/>
    <x v="4"/>
    <s v="Topógrafo"/>
    <x v="0"/>
    <x v="1"/>
    <x v="41"/>
    <s v="Papa Fresca (sin lavar)"/>
    <n v="5"/>
    <n v="3"/>
    <n v="4"/>
    <n v="2"/>
    <n v="5"/>
    <n v="4"/>
    <s v="Entre $1.800 - $2.000"/>
    <s v="Entre $2.200 - $2.400"/>
    <s v="No compramos de este tipo de papa"/>
    <s v="Entre $1.800 - $2.000"/>
    <s v="Entre $1.800 - $2.000"/>
    <s v="Entre $1.800 - $2.000"/>
    <s v="Entre $1.800 - $2.000"/>
    <x v="6"/>
    <s v="Promoción en puntos de venta"/>
    <s v="Papa Fresca (sin lavar)"/>
    <s v="No compra papa congelada"/>
    <s v="Entre $3.000 - $3.200"/>
    <s v="No compra papa frita"/>
    <s v="No compra papa lavada"/>
    <s v="No compra papa precocida"/>
    <s v="No compra papa precocida saborizada"/>
    <s v="Mercados Móviles"/>
    <s v="Yuca, Ulluco"/>
  </r>
  <r>
    <d v="2022-02-24T16:10:19"/>
    <s v="Secundaria"/>
    <x v="0"/>
    <x v="1"/>
    <x v="1"/>
    <x v="5"/>
    <s v="Estudiante"/>
    <x v="0"/>
    <x v="1"/>
    <x v="17"/>
    <s v="Papa Fresca (sin lavar), Papa Fresca Lavada, Papa Congelada"/>
    <n v="1"/>
    <n v="5"/>
    <n v="2"/>
    <n v="3"/>
    <n v="5"/>
    <n v="4"/>
    <s v="Entre $1.400 - $1.600"/>
    <s v="Entre $1.400 - $1.600"/>
    <s v="Entre $1.400 - $1.600"/>
    <s v="Entre $1.800 - $2.000"/>
    <s v="No compramos de este tipo de papa"/>
    <s v="No compramos de este tipo de papa"/>
    <s v="No compramos de este tipo de papa"/>
    <x v="17"/>
    <s v="Redes sociales, Medios de comunicación (tv, radio), Promoción en puntos de venta"/>
    <s v="Papa Fresca (sin lavar), Papa Fresca lavada"/>
    <s v="$ 6.000"/>
    <s v="Entre $1.400 - $1.600"/>
    <s v="No compra papa frita"/>
    <s v="$ 1400"/>
    <s v="No compra papa precocida"/>
    <s v="$ 5.500"/>
    <s v="Placitas Campesinas, Supermercados"/>
    <s v="Plátano"/>
  </r>
  <r>
    <d v="2022-02-24T16:18:08"/>
    <s v="Técnico o tecnólogo"/>
    <x v="0"/>
    <x v="0"/>
    <x v="1"/>
    <x v="3"/>
    <s v="Estudiante"/>
    <x v="1"/>
    <x v="1"/>
    <x v="12"/>
    <s v="Papa Fresca (sin lavar), Papa Frita"/>
    <n v="5"/>
    <n v="5"/>
    <n v="5"/>
    <n v="5"/>
    <n v="5"/>
    <n v="3"/>
    <s v="Entre $2.600 - $2.800"/>
    <s v="Entre $3.000 - $3.200"/>
    <s v="Entre $2.600 - $2.800"/>
    <s v="Entre $3.000 - $3.200"/>
    <s v="Entre $2.600 - $2.800"/>
    <s v="No compramos de este tipo de papa"/>
    <s v="No compramos de este tipo de papa"/>
    <x v="17"/>
    <s v="Redes sociales, Medios de comunicación (tv, radio), Promoción en puntos de venta"/>
    <s v="Papa Fresca (sin lavar), Papa Frita"/>
    <s v="No compra papa congelada"/>
    <s v="Entre $1.000 - $1200"/>
    <s v="$ 6.500"/>
    <s v="$ 800"/>
    <s v="No compra papa precocida"/>
    <s v="$ 5.500"/>
    <s v="Supermercados"/>
    <s v="Yuca, Plátano, Maíz, Habas"/>
  </r>
  <r>
    <d v="2022-02-24T16:22:26"/>
    <s v="Técnico o tecnólogo"/>
    <x v="0"/>
    <x v="1"/>
    <x v="2"/>
    <x v="0"/>
    <s v="Tecnologo en gestion de negocios "/>
    <x v="0"/>
    <x v="2"/>
    <x v="60"/>
    <s v="Papa Fresca (sin lavar), Papa Fresca Lavada, Papa Congelada"/>
    <n v="4"/>
    <n v="5"/>
    <n v="5"/>
    <n v="4"/>
    <n v="5"/>
    <n v="3"/>
    <s v="Entre $1.000 - $1.200"/>
    <s v="Entre $1.000 - $1.200"/>
    <s v="No compramos de este tipo de papa"/>
    <s v="Entre $1.000 - $1.200"/>
    <s v="Entre $1.000 - $1.200"/>
    <s v="Entre $1.000 - $1.200"/>
    <s v="No compramos de este tipo de papa"/>
    <x v="8"/>
    <s v="Redes sociales, Promoción en puntos de venta"/>
    <s v="Papa Fresca lavada, Papa Precocida"/>
    <s v="$ 6.000"/>
    <s v="Entre $1.400 - $1.600"/>
    <s v="$ 6.500"/>
    <s v="$ 800"/>
    <s v="$ 4.500"/>
    <s v="No compra papa precocida saborizada"/>
    <s v="Galerías, Placitas Campesinas"/>
    <s v="Yuca, Plátano"/>
  </r>
  <r>
    <d v="2022-02-24T16:22:50"/>
    <s v="Profesional"/>
    <x v="1"/>
    <x v="1"/>
    <x v="0"/>
    <x v="2"/>
    <s v="ADMINISTRACION FINANCIERA"/>
    <x v="2"/>
    <x v="1"/>
    <x v="3"/>
    <s v="Papa Fresca (sin lavar), Papa Frita"/>
    <n v="4"/>
    <n v="5"/>
    <n v="4"/>
    <n v="5"/>
    <n v="5"/>
    <n v="4"/>
    <s v="Entre $2.600 - $2.800"/>
    <s v="Entre $2.600 - $2.800"/>
    <s v="No compramos de este tipo de papa"/>
    <s v="Entre $2.600 - $2.800"/>
    <s v="No compramos de este tipo de papa"/>
    <s v="Entre $2.600 - $2.800"/>
    <s v="No compramos de este tipo de papa"/>
    <x v="5"/>
    <s v="Redes sociales, Medios de comunicación (tv, radio), Promoción en puntos de venta"/>
    <s v="Papa Fresca (sin lavar)"/>
    <s v="No compra papa congelada"/>
    <s v="Entre $1.000 - $1200"/>
    <s v="MUCHO MENOS DE LO QUE APARECE"/>
    <s v="$ 1000"/>
    <s v="No compra papa precocida"/>
    <s v="No compra papa precocida saborizada"/>
    <s v="Galerías, Tiendas de Barrio, Placitas Campesinas"/>
    <s v="Maíz"/>
  </r>
  <r>
    <d v="2022-02-24T16:23:13"/>
    <s v="Secundaria"/>
    <x v="0"/>
    <x v="0"/>
    <x v="0"/>
    <x v="2"/>
    <s v="estudiante"/>
    <x v="0"/>
    <x v="1"/>
    <x v="61"/>
    <s v="Papa Fresca (sin lavar), Papa Fresca Lavada"/>
    <n v="5"/>
    <n v="5"/>
    <n v="4"/>
    <n v="4"/>
    <n v="5"/>
    <n v="4"/>
    <s v="No compramos de este tipo de papa"/>
    <s v="No compramos de este tipo de papa"/>
    <s v="No compramos de este tipo de papa"/>
    <s v="No compramos de este tipo de papa"/>
    <s v="Entre $1.400 - $1.600"/>
    <s v="Entre $1.800 - $2.000"/>
    <s v="Entre $1.000 - $1.200"/>
    <x v="3"/>
    <s v="Redes sociales, Promoción en puntos de venta"/>
    <s v="Papa Fresca (sin lavar), Papa Fresca lavada"/>
    <s v="No compra papa congelada"/>
    <s v="Entre $1.800 - $2.000"/>
    <s v="No compra papa frita"/>
    <s v="Más de $ 1600"/>
    <s v="No compra papa precocida"/>
    <s v="No compra papa precocida saborizada"/>
    <s v="Galerías, Placitas Campesinas, Directamente al Productor, Mercados Móviles"/>
    <s v="Yuca, Plátano, Ulluco, Maíz"/>
  </r>
  <r>
    <d v="2022-02-24T16:24:46"/>
    <s v="Profesional"/>
    <x v="0"/>
    <x v="1"/>
    <x v="0"/>
    <x v="0"/>
    <s v="Chef y estudiante "/>
    <x v="0"/>
    <x v="4"/>
    <x v="42"/>
    <s v="Papa Fresca (sin lavar), Papa Fresca Lavada, Papa Congelada"/>
    <n v="5"/>
    <n v="5"/>
    <n v="5"/>
    <n v="5"/>
    <n v="5"/>
    <n v="2"/>
    <s v="Entre $1.800 - $2.000"/>
    <s v="Entre $1.800 - $2.000"/>
    <s v="Entre $2.200 - $2.400"/>
    <s v="Entre $1.800 - $2.000"/>
    <s v="Entre $1.800 - $2.000"/>
    <s v="Entre $2.200 - $2.400"/>
    <s v="No compramos de este tipo de papa"/>
    <x v="2"/>
    <s v="Redes sociales, Medios de comunicación (tv, radio), Promoción en puntos de venta"/>
    <s v="Papa Fresca (sin lavar), Papa Fresca lavada"/>
    <s v="No compra papa congelada"/>
    <s v="$700"/>
    <s v="No compra papa frita"/>
    <s v="$ 800"/>
    <s v="$ 3.500"/>
    <s v="No compra papa precocida saborizada"/>
    <s v="Galerías, Supermercados"/>
    <s v="Plátano, Ulluco"/>
  </r>
  <r>
    <d v="2022-02-24T16:29:13"/>
    <s v="Maestría"/>
    <x v="2"/>
    <x v="0"/>
    <x v="2"/>
    <x v="3"/>
    <s v="Docencia"/>
    <x v="0"/>
    <x v="2"/>
    <x v="85"/>
    <s v="Papa Fresca (sin lavar), Papa Fresca Lavada"/>
    <n v="5"/>
    <n v="5"/>
    <n v="4"/>
    <n v="4"/>
    <n v="5"/>
    <n v="3"/>
    <s v="Entre $1.000 - $1.200"/>
    <s v="Entre $1.400 - $1.600"/>
    <s v="Entre $1.400 - $1.600"/>
    <s v="Entre $1.000 - $1.200"/>
    <s v="No compramos de este tipo de papa"/>
    <s v="Entre $1.400 - $1.600"/>
    <s v="Entre $1.400 - $1.600"/>
    <x v="9"/>
    <s v="Redes sociales, Medios de comunicación (tv, radio), Promoción en puntos de venta"/>
    <s v="Papa Fresca (sin lavar), Papa Fresca lavada"/>
    <s v="No compra papa congelada"/>
    <s v="Entre $1.000 - $1200"/>
    <s v="No compra papa frita"/>
    <s v="$200"/>
    <s v="No compra papa precocida"/>
    <s v="No compra papa precocida saborizada"/>
    <s v="Galerías"/>
    <s v="Yuca, Plátano, Maíz"/>
  </r>
  <r>
    <d v="2022-02-24T16:31:50"/>
    <s v="Profesional"/>
    <x v="0"/>
    <x v="0"/>
    <x v="2"/>
    <x v="2"/>
    <s v="Empresario"/>
    <x v="1"/>
    <x v="1"/>
    <x v="40"/>
    <s v="Papa Fresca (sin lavar)"/>
    <n v="3"/>
    <n v="5"/>
    <n v="2"/>
    <n v="1"/>
    <n v="5"/>
    <n v="1"/>
    <s v="Entre $3.000 - $3.200"/>
    <s v="Entre $2.200 - $2.400"/>
    <s v="Más de $3.400"/>
    <s v="Más de $3.400"/>
    <s v="No compramos de este tipo de papa"/>
    <s v="No compramos de este tipo de papa"/>
    <s v="Más de $ 3.400"/>
    <x v="0"/>
    <s v="Redes sociales, Medios de comunicación (tv, radio), Promoción en puntos de venta, Tiendas especializadas"/>
    <s v="Papa Fresca (sin lavar)"/>
    <s v="$ 4.500"/>
    <s v="Entre $1.800 - $2.000"/>
    <s v="No compra papa frita"/>
    <s v="$ 100"/>
    <s v="No compra papa precocida"/>
    <s v="No compra papa precocida saborizada"/>
    <s v="Galerías, Tiendas de Barrio, Placitas Campesinas, Supermercados, Mercados Móviles"/>
    <s v="Yuca, Plátano"/>
  </r>
  <r>
    <d v="2022-02-24T16:32:11"/>
    <s v="Profesional"/>
    <x v="0"/>
    <x v="0"/>
    <x v="4"/>
    <x v="2"/>
    <s v="Abogado"/>
    <x v="0"/>
    <x v="0"/>
    <x v="52"/>
    <s v="Papa Fresca (sin lavar), Papa Congelada"/>
    <n v="5"/>
    <n v="5"/>
    <n v="5"/>
    <n v="2"/>
    <n v="5"/>
    <n v="2"/>
    <s v="Entre $2.200 - $2.400"/>
    <s v="Entre $1.800 - $2.000"/>
    <s v="Entre $2.600 - $2.800"/>
    <s v="Entre $1.400 - $1.600"/>
    <s v="Entre $3.000 - $3.200"/>
    <s v="Entre $1.800 - $2.000"/>
    <s v="No compramos de este tipo de papa"/>
    <x v="42"/>
    <s v="Redes sociales"/>
    <s v="Papa Fresca (sin lavar), Papa Frita, Papa Fresca lavada"/>
    <s v="$ 4.500"/>
    <s v="Entre $2.200 - $2.400"/>
    <s v="$ 7.100"/>
    <s v="Más de $ 1600"/>
    <s v="$ 4.100"/>
    <s v="$ 7.000"/>
    <s v="Galerías, Tiendas de Barrio, Supermercados"/>
    <s v="Yuca"/>
  </r>
  <r>
    <d v="2022-02-24T16:32:25"/>
    <s v="Técnico o tecnólogo"/>
    <x v="0"/>
    <x v="1"/>
    <x v="2"/>
    <x v="2"/>
    <s v="Estudiante"/>
    <x v="0"/>
    <x v="3"/>
    <x v="0"/>
    <s v="Papa Fresca (sin lavar), Papa Fresca Lavada"/>
    <n v="5"/>
    <n v="5"/>
    <n v="5"/>
    <n v="5"/>
    <n v="5"/>
    <n v="5"/>
    <s v="Entre $1.800 - $2.000"/>
    <s v="Entre $1.400 - $1.600"/>
    <s v="Entre $2.200 - $2.400"/>
    <s v="Entre $2.600 - $2.800"/>
    <s v="Entre $1.800 - $2.000"/>
    <s v="Entre $1.800 - $2.000"/>
    <s v="Entre $1.800 - $2.000"/>
    <x v="4"/>
    <s v="Promoción en puntos de venta, Tiendas especializadas"/>
    <s v="Papa Fresca (sin lavar), Papa Frita"/>
    <s v="$ 4.500"/>
    <s v="Entre $1.000 - $1200"/>
    <s v="$ 6.700"/>
    <s v="$ 400"/>
    <s v="$ 3.700"/>
    <s v="$ 5.500"/>
    <s v="Galerías, Tiendas de Barrio, Placitas Campesinas"/>
    <s v="Yuca, Plátano, Ulluco, Maíz"/>
  </r>
  <r>
    <d v="2022-02-24T16:39:28"/>
    <s v="Secundaria"/>
    <x v="0"/>
    <x v="1"/>
    <x v="4"/>
    <x v="0"/>
    <s v="estudiante de medicina "/>
    <x v="0"/>
    <x v="2"/>
    <x v="58"/>
    <s v="Papa Fresca (sin lavar), Papa Fresca Lavada"/>
    <n v="4"/>
    <n v="5"/>
    <n v="5"/>
    <n v="4"/>
    <n v="5"/>
    <n v="3"/>
    <s v="Entre $1.400 - $1.600"/>
    <s v="Entre $1.400 - $1.600"/>
    <s v="No compramos de este tipo de papa"/>
    <s v="Entre $1.400 - $1.600"/>
    <s v="Entre $1.400 - $1.600"/>
    <s v="Entre $1.800 - $2.000"/>
    <s v="No compramos de este tipo de papa"/>
    <x v="10"/>
    <s v="Redes sociales, Promoción en puntos de venta"/>
    <s v="Papa Fresca (sin lavar), Papa Fresca lavada"/>
    <s v="No compra papa congelada"/>
    <s v="Entre $1.800 - $2.000"/>
    <s v="No compra papa frita"/>
    <s v="$ 400"/>
    <s v="No compra papa precocida"/>
    <s v="No compra papa precocida saborizada"/>
    <s v="Galerías, Tiendas de Barrio, Placitas Campesinas"/>
    <s v="Yuca, Plátano, Ulluco"/>
  </r>
  <r>
    <d v="2022-02-24T16:41:20"/>
    <s v="Profesional"/>
    <x v="1"/>
    <x v="0"/>
    <x v="0"/>
    <x v="3"/>
    <s v="Comerciante "/>
    <x v="1"/>
    <x v="2"/>
    <x v="39"/>
    <s v="Papa Fresca (sin lavar)"/>
    <n v="4"/>
    <n v="4"/>
    <n v="5"/>
    <n v="4"/>
    <n v="5"/>
    <n v="5"/>
    <s v="Entre $1.000 - $1.200"/>
    <s v="Entre $1.000 - $1.200"/>
    <s v="No compramos de este tipo de papa"/>
    <s v="Entre $1.000 - $1.200"/>
    <s v="Entre $1.000 - $1.200"/>
    <s v="No compramos de este tipo de papa"/>
    <s v="No compramos de este tipo de papa"/>
    <x v="9"/>
    <s v="Medios de comunicación (tv, radio)"/>
    <s v="Papa Fresca (sin lavar)"/>
    <s v="No compra papa congelada"/>
    <s v="Entre $1.000 - $1200"/>
    <s v="No compra papa frita"/>
    <s v="No compra papa lavada"/>
    <s v="No compra papa precocida"/>
    <s v="No compra papa precocida saborizada"/>
    <s v="Galerías, Tiendas de Barrio"/>
    <s v="Yuca, Plátano"/>
  </r>
  <r>
    <d v="2022-02-24T16:46:17"/>
    <s v="Profesional"/>
    <x v="0"/>
    <x v="1"/>
    <x v="2"/>
    <x v="0"/>
    <s v="Abogada independiente"/>
    <x v="0"/>
    <x v="1"/>
    <x v="23"/>
    <s v="Papa Fresca Lavada, Papa Frita, Papa Pelada"/>
    <n v="3"/>
    <n v="2"/>
    <n v="3"/>
    <n v="3"/>
    <n v="4"/>
    <n v="3"/>
    <s v="Entre $2.200 - $2.400"/>
    <s v="Entre $1.800 - $2.000"/>
    <s v="Entre $1.800 - $2.000"/>
    <s v="Entre $1.400 - $1.600"/>
    <s v="Entre $1.800 - $2.000"/>
    <s v="No compramos de este tipo de papa"/>
    <s v="No compramos de este tipo de papa"/>
    <x v="7"/>
    <s v="Redes sociales, Medios de comunicación (tv, radio), Promoción en puntos de venta, Tiendas especializadas"/>
    <s v="Papa Congelada, Papa Fresca (sin lavar), Papa Frita, Papa Fresca lavada, sin lavar en libras, kilos, bulto."/>
    <s v="No compra papa congelada"/>
    <s v="Entre $1.000 - $1200"/>
    <s v="$2.500"/>
    <s v="$ 800"/>
    <s v="No compra papa precocida"/>
    <s v="No compra papa precocida saborizada"/>
    <s v="Galerías, Tiendas de Barrio, Placitas Campesinas, Supermercados, Mercados Móviles"/>
    <s v="Yuca, Plátano, Maíz"/>
  </r>
  <r>
    <d v="2022-02-24T16:47:46"/>
    <s v="Secundaria"/>
    <x v="0"/>
    <x v="1"/>
    <x v="1"/>
    <x v="3"/>
    <s v="Estudiante "/>
    <x v="1"/>
    <x v="2"/>
    <x v="8"/>
    <s v="Papa Fresca (sin lavar), Papa Fresca Lavada"/>
    <n v="5"/>
    <n v="5"/>
    <n v="5"/>
    <n v="5"/>
    <n v="5"/>
    <n v="5"/>
    <s v="Entre $2.200 - $2.400"/>
    <s v="Entre $1.800 - $2.000"/>
    <s v="Entre $2.200 - $2.400"/>
    <s v="Entre $2.200 - $2.400"/>
    <s v="No compramos de este tipo de papa"/>
    <s v="No compramos de este tipo de papa"/>
    <s v="No compramos de este tipo de papa"/>
    <x v="3"/>
    <s v="Redes sociales, Medios de comunicación (tv, radio)"/>
    <s v="Papa Fresca lavada"/>
    <s v="No compra papa congelada"/>
    <s v="Entre $1.400 - $1.600"/>
    <s v="No compra papa frita"/>
    <s v="$200"/>
    <s v="No compra papa precocida"/>
    <s v="No compra papa precocida saborizada"/>
    <s v="Galerías, Tiendas de Barrio"/>
    <s v="Yuca, Plátano, Maíz"/>
  </r>
  <r>
    <d v="2022-02-24T16:51:24"/>
    <s v="Secundaria"/>
    <x v="0"/>
    <x v="1"/>
    <x v="1"/>
    <x v="3"/>
    <s v="Estudiante"/>
    <x v="2"/>
    <x v="1"/>
    <x v="67"/>
    <s v="Papa Fresca (sin lavar)"/>
    <n v="4"/>
    <n v="5"/>
    <n v="5"/>
    <n v="2"/>
    <n v="4"/>
    <n v="1"/>
    <s v="No compramos de este tipo de papa"/>
    <s v="Entre $1.400 - $1.600"/>
    <s v="Entre $1.800 - $2.000"/>
    <s v="No compramos de este tipo de papa"/>
    <s v="No compramos de este tipo de papa"/>
    <s v="No compramos de este tipo de papa"/>
    <s v="No compramos de este tipo de papa"/>
    <x v="25"/>
    <s v="Redes sociales, Medios de comunicación (tv, radio), Promoción en puntos de venta, Tiendas especializadas"/>
    <s v="Papa Fresca (sin lavar)"/>
    <s v="No compra papa congelada"/>
    <s v="Entre $1.400 - $1.600"/>
    <s v="$ 6.500"/>
    <s v="No compra papa lavada"/>
    <s v="No compra papa precocida"/>
    <s v="No compra papa precocida saborizada"/>
    <s v="Tiendas de Barrio"/>
    <s v="Yuca, Plátano"/>
  </r>
  <r>
    <d v="2022-02-24T16:51:34"/>
    <s v="Profesional"/>
    <x v="0"/>
    <x v="1"/>
    <x v="0"/>
    <x v="5"/>
    <s v="Ing civil"/>
    <x v="0"/>
    <x v="1"/>
    <x v="67"/>
    <s v="Papa Fresca (sin lavar)"/>
    <n v="3"/>
    <n v="3"/>
    <n v="5"/>
    <n v="4"/>
    <n v="5"/>
    <n v="4"/>
    <s v="Entre $1.800 - $2.000"/>
    <s v="Entre $1.800 - $2.000"/>
    <s v="Entre $1.800 - $2.000"/>
    <s v="Entre $1.800 - $2.000"/>
    <s v="No compramos de este tipo de papa"/>
    <s v="No compramos de este tipo de papa"/>
    <s v="No compramos de este tipo de papa"/>
    <x v="12"/>
    <s v="Redes sociales, Promoción en puntos de venta"/>
    <s v="Papa Fresca (sin lavar)"/>
    <s v="No compra papa congelada"/>
    <s v="Entre $2.200 - $2.400"/>
    <s v="No compra papa frita"/>
    <s v="$ 1000"/>
    <s v="No compra papa precocida"/>
    <s v="No compra papa precocida saborizada"/>
    <s v="Tiendas de Barrio, Placitas Campesinas"/>
    <s v="Yuca, Plátano, Maíz"/>
  </r>
  <r>
    <d v="2022-02-24T16:53:05"/>
    <s v="Profesional"/>
    <x v="1"/>
    <x v="0"/>
    <x v="2"/>
    <x v="2"/>
    <s v="Docente de aula"/>
    <x v="0"/>
    <x v="2"/>
    <x v="31"/>
    <s v="Papa Fresca (sin lavar), Papa Fresca Lavada"/>
    <n v="3"/>
    <n v="2"/>
    <n v="3"/>
    <n v="4"/>
    <n v="5"/>
    <n v="2"/>
    <s v="Entre $1.400 - $1.600"/>
    <s v="No compramos de este tipo de papa"/>
    <s v="Entre $1.800 - $2.000"/>
    <s v="Entre $1.800 - $2.000"/>
    <s v="Entre $1.800 - $2.000"/>
    <s v="Entre $1.800 - $2.000"/>
    <s v="No compramos de este tipo de papa"/>
    <x v="3"/>
    <s v="Promoción en puntos de venta"/>
    <s v="Papa Fresca (sin lavar)"/>
    <s v="No compra papa congelada"/>
    <s v="Entre $1.400 - $1.600"/>
    <s v="No compra papa frita"/>
    <s v="$ 100"/>
    <s v="No compra papa precocida"/>
    <s v="No compra papa precocida saborizada"/>
    <s v="Galerías"/>
    <s v="Yuca, Plátano"/>
  </r>
  <r>
    <d v="2022-02-24T16:55:21"/>
    <s v="Profesional"/>
    <x v="2"/>
    <x v="1"/>
    <x v="2"/>
    <x v="2"/>
    <s v="Enfermera"/>
    <x v="0"/>
    <x v="1"/>
    <x v="38"/>
    <s v="Papa Fresca (sin lavar)"/>
    <n v="4"/>
    <n v="5"/>
    <n v="5"/>
    <n v="5"/>
    <n v="5"/>
    <n v="4"/>
    <s v="Entre $1.400 - $1.600"/>
    <s v="No compramos de este tipo de papa"/>
    <s v="No compramos de este tipo de papa"/>
    <s v="No compramos de este tipo de papa"/>
    <s v="Entre $1.400 - $1.600"/>
    <s v="Entre $1.400 - $1.600"/>
    <s v="No compramos de este tipo de papa"/>
    <x v="6"/>
    <s v="Redes sociales, Medios de comunicación (tv, radio), Promoción en puntos de venta"/>
    <s v="Papa Fresca (sin lavar)"/>
    <s v="No compra papa congelada"/>
    <s v="Entre $1.400 - $1.600"/>
    <s v="No compra papa frita"/>
    <s v="No compra papa lavada"/>
    <s v="No compra papa precocida"/>
    <s v="No compra papa precocida saborizada"/>
    <s v="Galerías"/>
    <s v="Yuca, Plátano, Ulluco, Maíz"/>
  </r>
  <r>
    <d v="2022-02-24T16:57:02"/>
    <s v="Profesional"/>
    <x v="4"/>
    <x v="0"/>
    <x v="0"/>
    <x v="0"/>
    <s v="ESTUDIANTE"/>
    <x v="1"/>
    <x v="3"/>
    <x v="2"/>
    <s v="Papa Fresca (sin lavar), Papa Fresca Lavada"/>
    <n v="4"/>
    <n v="5"/>
    <n v="4"/>
    <n v="4"/>
    <n v="5"/>
    <n v="5"/>
    <s v="Entre $1.400 - $1.600"/>
    <s v="Entre $1.800 - $2.000"/>
    <s v="No compramos de este tipo de papa"/>
    <s v="Entre $1.400 - $1.600"/>
    <s v="Entre $1.800 - $2.000"/>
    <s v="Entre $1.800 - $2.000"/>
    <s v="No compramos de este tipo de papa"/>
    <x v="6"/>
    <s v="Medios de comunicación (tv, radio)"/>
    <s v="Papa Fresca (sin lavar), Papa Fresca lavada"/>
    <s v="No compra papa congelada"/>
    <s v="Entre $1.400 - $1.600"/>
    <s v="No compra papa frita"/>
    <s v="$200"/>
    <s v="No compra papa precocida"/>
    <s v="No compra papa precocida saborizada"/>
    <s v="Galerías, Mercados Móviles"/>
    <s v="Yuca, Plátano, Ulluco"/>
  </r>
  <r>
    <d v="2022-02-24T16:58:43"/>
    <s v="Técnico o tecnólogo"/>
    <x v="0"/>
    <x v="1"/>
    <x v="1"/>
    <x v="3"/>
    <s v="Estudiante"/>
    <x v="0"/>
    <x v="1"/>
    <x v="1"/>
    <s v="Papa Fresca (sin lavar), Papa Fresca Lavada, Papa Congelada"/>
    <n v="4"/>
    <n v="5"/>
    <n v="4"/>
    <n v="4"/>
    <n v="4"/>
    <n v="4"/>
    <s v="Entre $1.800 - $2.000"/>
    <s v="Entre $1.400 - $1.600"/>
    <s v="Entre $1.800 - $2.000"/>
    <s v="Entre $2.200 - $2.400"/>
    <s v="Entre $1.800 - $2.000"/>
    <s v="Entre $2.200 - $2.400"/>
    <s v="Entre $2.200 - $2.400"/>
    <x v="14"/>
    <s v="Redes sociales, Medios de comunicación (tv, radio), Promoción en puntos de venta"/>
    <s v="Papa Fresca (sin lavar), Papa Fresca lavada"/>
    <s v="$ 5.000"/>
    <s v="Entre $1.400 - $1.600"/>
    <s v="No compra papa frita"/>
    <s v="$ 1000"/>
    <s v="$ 3.700"/>
    <s v="$ 6.000"/>
    <s v="Galerías, Tiendas de Barrio, Placitas Campesinas"/>
    <s v="Yuca, Plátano"/>
  </r>
  <r>
    <d v="2022-02-24T17:09:50"/>
    <s v="Doctorado"/>
    <x v="4"/>
    <x v="1"/>
    <x v="3"/>
    <x v="5"/>
    <s v="Docente Universitaria"/>
    <x v="1"/>
    <x v="1"/>
    <x v="9"/>
    <s v="Papa Fresca (sin lavar)"/>
    <n v="5"/>
    <n v="3"/>
    <n v="5"/>
    <n v="4"/>
    <n v="5"/>
    <n v="4"/>
    <s v="Entre $1.800 - $2.000"/>
    <s v="Entre $1.800 - $2.000"/>
    <s v="Entre $1.800 - $2.000"/>
    <s v="Entre $1.800 - $2.000"/>
    <s v="Entre $1.800 - $2.000"/>
    <s v="Entre $1.400 - $1.600"/>
    <s v="Entre $2.600 - $2.800"/>
    <x v="13"/>
    <s v="Redes sociales, Medios de comunicación (tv, radio), Promoción en puntos de venta, Visita de mercados móviles a  todos los barrios"/>
    <s v="Papa Fresca (sin lavar)"/>
    <s v="No compra papa congelada"/>
    <s v="Entre $2.200 - $2.400"/>
    <s v="No compra papa frita"/>
    <s v="Más de $ 1600"/>
    <s v="No compra papa precocida"/>
    <s v="No compra papa precocida saborizada"/>
    <s v="Supermercados"/>
    <s v="Yuca, Plátano, Tortillas de maíz"/>
  </r>
  <r>
    <d v="2022-02-24T17:12:19"/>
    <s v="Maestría"/>
    <x v="4"/>
    <x v="0"/>
    <x v="4"/>
    <x v="0"/>
    <s v="Profesor"/>
    <x v="0"/>
    <x v="1"/>
    <x v="5"/>
    <s v="Papa Fresca (sin lavar)"/>
    <n v="5"/>
    <n v="2"/>
    <n v="5"/>
    <n v="2"/>
    <n v="5"/>
    <n v="2"/>
    <s v="Entre $1.800 - $2.000"/>
    <s v="Entre $1.800 - $2.000"/>
    <s v="No compramos de este tipo de papa"/>
    <s v="No compramos de este tipo de papa"/>
    <s v="No compramos de este tipo de papa"/>
    <s v="No compramos de este tipo de papa"/>
    <s v="No compramos de este tipo de papa"/>
    <x v="1"/>
    <s v="Redes sociales, Medios de comunicación (tv, radio)"/>
    <s v="Papa Fresca (sin lavar)"/>
    <s v="No compra papa congelada"/>
    <s v="Entre $1.400 - $1.600"/>
    <s v="No compra papa frita"/>
    <s v="No compra papa lavada"/>
    <s v="No compra papa precocida"/>
    <s v="No compra papa precocida saborizada"/>
    <s v="Galerías"/>
    <s v="Yuca, Plátano, Ulluco"/>
  </r>
  <r>
    <d v="2022-02-24T17:17:19"/>
    <s v="Maestría"/>
    <x v="1"/>
    <x v="0"/>
    <x v="0"/>
    <x v="6"/>
    <s v="Biólogo"/>
    <x v="1"/>
    <x v="0"/>
    <x v="86"/>
    <s v="Papa Fresca (sin lavar)"/>
    <n v="4"/>
    <n v="4"/>
    <n v="3"/>
    <n v="3"/>
    <n v="4"/>
    <n v="5"/>
    <s v="Entre $1.800 - $2.000"/>
    <s v="Entre $1.400 - $1.600"/>
    <s v="Entre $2.200 - $2.400"/>
    <s v="Entre $1.000 - $1.200"/>
    <s v="Entre $1.400 - $1.600"/>
    <s v="No compramos de este tipo de papa"/>
    <s v="Entre $1.400 - $1.600"/>
    <x v="28"/>
    <s v="Redes sociales, Medios de comunicación (tv, radio)"/>
    <s v="Papa Fresca (sin lavar), Papa Fresca lavada"/>
    <s v="No compra papa congelada"/>
    <s v="Entre $1.800 - $2.000"/>
    <s v="$ 6.700"/>
    <s v="$200"/>
    <s v="No compra papa precocida"/>
    <s v="No compra papa precocida saborizada"/>
    <s v="Galerías, Supermercados"/>
    <s v="Yuca, Plátano, Ulluco"/>
  </r>
  <r>
    <d v="2022-02-24T17:25:05"/>
    <s v="Profesional"/>
    <x v="0"/>
    <x v="1"/>
    <x v="0"/>
    <x v="0"/>
    <s v="Estudiantes y oficios varios "/>
    <x v="0"/>
    <x v="1"/>
    <x v="1"/>
    <s v="Papa Fresca (sin lavar)"/>
    <n v="3"/>
    <n v="4"/>
    <n v="4"/>
    <n v="4"/>
    <n v="5"/>
    <n v="4"/>
    <s v="Entre $1.800 - $2.000"/>
    <s v="Entre $1.800 - $2.000"/>
    <s v="No compramos de este tipo de papa"/>
    <s v="Entre $1.800 - $2.000"/>
    <s v="No compramos de este tipo de papa"/>
    <s v="No compramos de este tipo de papa"/>
    <s v="No compramos de este tipo de papa"/>
    <x v="6"/>
    <s v="Redes sociales, Promoción en puntos de venta"/>
    <s v="Papa Fresca (sin lavar)"/>
    <s v="$ 4.500"/>
    <s v="Entre $1.000 - $1200"/>
    <s v="No compra papa frita"/>
    <s v="$ 800"/>
    <s v="No compra papa precocida"/>
    <s v="No compra papa precocida saborizada"/>
    <s v="Galerías"/>
    <s v="Yuca, Plátano, Ulluco, Maíz"/>
  </r>
  <r>
    <d v="2022-02-24T17:26:00"/>
    <s v="Profesional"/>
    <x v="0"/>
    <x v="0"/>
    <x v="1"/>
    <x v="2"/>
    <s v="Estudiante"/>
    <x v="0"/>
    <x v="1"/>
    <x v="1"/>
    <s v="Papa Fresca (sin lavar)"/>
    <n v="2"/>
    <n v="5"/>
    <n v="4"/>
    <n v="4"/>
    <n v="4"/>
    <n v="4"/>
    <s v="Entre $3.000 - $3.200"/>
    <s v="No compramos de este tipo de papa"/>
    <s v="No compramos de este tipo de papa"/>
    <s v="Entre $3.000 - $3.200"/>
    <s v="No compramos de este tipo de papa"/>
    <s v="No compramos de este tipo de papa"/>
    <s v="No compramos de este tipo de papa"/>
    <x v="41"/>
    <s v="Redes sociales, Promoción en puntos de venta"/>
    <s v="Papa Fresca (sin lavar)"/>
    <s v="No compra papa congelada"/>
    <s v="Entre $2.200 - $2.400"/>
    <s v="No compra papa frita"/>
    <s v="No compra papa lavada"/>
    <s v="No compra papa precocida"/>
    <s v="No compra papa precocida saborizada"/>
    <s v="Galerías"/>
    <s v="Plátano, Maíz"/>
  </r>
  <r>
    <d v="2022-02-24T17:37:08"/>
    <s v="Secundaria"/>
    <x v="0"/>
    <x v="0"/>
    <x v="2"/>
    <x v="1"/>
    <s v="Estudiante"/>
    <x v="0"/>
    <x v="2"/>
    <x v="41"/>
    <s v="Papa Fresca (sin lavar)"/>
    <n v="4"/>
    <n v="5"/>
    <n v="4"/>
    <n v="5"/>
    <n v="5"/>
    <n v="4"/>
    <s v="Entre $1.000 - $1.200"/>
    <s v="Entre $1.000 - $1.200"/>
    <s v="No compramos de este tipo de papa"/>
    <s v="Entre $1.400 - $1.600"/>
    <s v="Entre $1.000 - $1.200"/>
    <s v="Entre $1.400 - $1.600"/>
    <s v="Entre $1.000 - $1.200"/>
    <x v="4"/>
    <s v="Medios de comunicación (tv, radio), Promoción en puntos de venta"/>
    <s v="Papa Fresca (sin lavar)"/>
    <s v="No compra papa congelada"/>
    <s v="Entre $1.400 - $1.600"/>
    <s v="No compra papa frita"/>
    <s v="$ 1400"/>
    <s v="No compra papa precocida"/>
    <s v="No compra papa precocida saborizada"/>
    <s v="Galerías, Tiendas de Barrio, Placitas Campesinas, Supermercados"/>
    <s v="Yuca, Plátano, Ulluco, Maíz"/>
  </r>
  <r>
    <d v="2022-02-24T17:41:43"/>
    <s v="Técnico o tecnólogo"/>
    <x v="0"/>
    <x v="1"/>
    <x v="1"/>
    <x v="5"/>
    <s v="Estudiante"/>
    <x v="0"/>
    <x v="1"/>
    <x v="16"/>
    <s v="Papa Fresca (sin lavar)"/>
    <n v="5"/>
    <n v="5"/>
    <n v="5"/>
    <n v="5"/>
    <n v="5"/>
    <n v="3"/>
    <s v="Más de $3.400"/>
    <s v="Entre $3.000 - $3.200"/>
    <s v="Entre $3.000 - $3.200"/>
    <s v="Entre $3.000 - $3.200"/>
    <s v="Entre $3.000 - $3.200"/>
    <s v="Entre $3.000 - $3.200"/>
    <s v="Entre $3.000 - $3.200"/>
    <x v="10"/>
    <s v="Redes sociales, Medios de comunicación (tv, radio), Promoción en puntos de venta, Tiendas especializadas"/>
    <s v="Papa Fresca (sin lavar), Papa Fresca lavada"/>
    <s v="$ 5.000"/>
    <s v="Entre $3.000 - $3.200"/>
    <s v="No compra papa frita"/>
    <s v="Más de $ 1600"/>
    <s v="No compra papa precocida"/>
    <s v="No compra papa precocida saborizada"/>
    <s v="Galerías, Tiendas de Barrio, Placitas Campesinas, Mercados Móviles"/>
    <s v="Yuca, Maíz, Habichuela, zanahoria"/>
  </r>
  <r>
    <d v="2022-02-24T17:43:29"/>
    <s v="Profesional"/>
    <x v="1"/>
    <x v="0"/>
    <x v="2"/>
    <x v="0"/>
    <s v="LICENCIADO EN ARTISTICA "/>
    <x v="0"/>
    <x v="4"/>
    <x v="37"/>
    <s v="Papa Fresca (sin lavar)"/>
    <n v="5"/>
    <n v="5"/>
    <n v="5"/>
    <n v="5"/>
    <n v="5"/>
    <n v="5"/>
    <s v="Entre $1.500 y $ 1.900"/>
    <s v="No compramos de este tipo de papa"/>
    <s v="No compramos de este tipo de papa"/>
    <s v="No compramos de este tipo de papa"/>
    <s v="Entre $1.400 - $1.600"/>
    <s v="No compramos de este tipo de papa"/>
    <s v="No compramos de este tipo de papa"/>
    <x v="9"/>
    <s v="Redes sociales, Medios de comunicación (tv, radio), Promoción en puntos de venta, Tiendas especializadas"/>
    <s v="Papa Fresca (sin lavar)"/>
    <s v="No compra papa congelada"/>
    <s v="Entre $1.400 - $1.600"/>
    <s v="No compra papa frita"/>
    <s v="No compra papa lavada"/>
    <s v="No compra papa precocida"/>
    <s v="No compra papa precocida saborizada"/>
    <s v="Galerías, Placitas Campesinas"/>
    <s v="Yuca, Plátano, Ulluco, Maíz, Habas"/>
  </r>
  <r>
    <d v="2022-02-24T17:50:50"/>
    <s v="Secundaria"/>
    <x v="0"/>
    <x v="1"/>
    <x v="1"/>
    <x v="0"/>
    <s v="estudiante"/>
    <x v="1"/>
    <x v="1"/>
    <x v="52"/>
    <s v="Papa Fresca (sin lavar)"/>
    <n v="1"/>
    <n v="3"/>
    <n v="5"/>
    <n v="2"/>
    <n v="5"/>
    <n v="1"/>
    <s v="Entre $1.400 - $1.600"/>
    <s v="Entre $1.400 - $1.600"/>
    <s v="No compramos de este tipo de papa"/>
    <s v="Entre $1.800 - $2.000"/>
    <s v="No compramos de este tipo de papa"/>
    <s v="Entre $1.400 - $1.600"/>
    <s v="No compramos de este tipo de papa"/>
    <x v="3"/>
    <s v="Promoción en puntos de venta, Tiendas especializadas"/>
    <s v="Papa Fresca (sin lavar)"/>
    <s v="No compra papa congelada"/>
    <s v="Entre $1.400 - $1.600"/>
    <s v="No compra papa frita"/>
    <s v="$ 100"/>
    <s v="No compra papa precocida"/>
    <s v="No compra papa precocida saborizada"/>
    <s v="Galerías, Placitas Campesinas"/>
    <s v="Plátano, Ulluco"/>
  </r>
  <r>
    <d v="2022-02-24T17:53:18"/>
    <s v="Secundaria"/>
    <x v="0"/>
    <x v="1"/>
    <x v="2"/>
    <x v="2"/>
    <s v="Estudiante "/>
    <x v="0"/>
    <x v="1"/>
    <x v="25"/>
    <s v="Papa Fresca (sin lavar)"/>
    <n v="3"/>
    <n v="5"/>
    <n v="5"/>
    <n v="3"/>
    <n v="5"/>
    <n v="5"/>
    <s v="No compramos de este tipo de papa"/>
    <s v="No compramos de este tipo de papa"/>
    <s v="No compramos de este tipo de papa"/>
    <s v="Entre $1.400 - $1.600"/>
    <s v="Entre $1.400 - $1.600"/>
    <s v="Entre $2.200 - $2.400"/>
    <s v="No compramos de este tipo de papa"/>
    <x v="17"/>
    <s v="Redes sociales, Promoción en puntos de venta"/>
    <s v="Papa Fresca (sin lavar)"/>
    <s v="No compra papa congelada"/>
    <s v="Entre $1.000 - $1200"/>
    <s v="No compra papa frita"/>
    <s v="$ 400"/>
    <s v="No compra papa precocida"/>
    <s v="No compra papa precocida saborizada"/>
    <s v="Galerías, Placitas Campesinas"/>
    <s v="Ulluco, Maíz"/>
  </r>
  <r>
    <d v="2022-02-24T18:02:26"/>
    <s v="Profesional"/>
    <x v="0"/>
    <x v="1"/>
    <x v="1"/>
    <x v="3"/>
    <s v="Desempleado"/>
    <x v="0"/>
    <x v="1"/>
    <x v="68"/>
    <s v="Papa Fresca (sin lavar)"/>
    <n v="5"/>
    <n v="4"/>
    <n v="5"/>
    <n v="1"/>
    <n v="5"/>
    <n v="4"/>
    <s v="No compramos de este tipo de papa"/>
    <s v="Entre $1.800 - $2.000"/>
    <s v="No compramos de este tipo de papa"/>
    <s v="No compramos de este tipo de papa"/>
    <s v="No compramos de este tipo de papa"/>
    <s v="No compramos de este tipo de papa"/>
    <s v="No compramos de este tipo de papa"/>
    <x v="6"/>
    <s v="Redes sociales"/>
    <s v="Papa Fresca (sin lavar)"/>
    <s v="No compra papa congelada"/>
    <s v="Entre $1.800 - $2.000"/>
    <s v="No compra papa frita"/>
    <s v="No compra papa lavada"/>
    <s v="No compra papa precocida"/>
    <s v="No compra papa precocida saborizada"/>
    <s v="Directamente al Productor"/>
    <s v="Maíz"/>
  </r>
  <r>
    <d v="2022-02-24T18:02:59"/>
    <s v="Secundaria"/>
    <x v="0"/>
    <x v="1"/>
    <x v="1"/>
    <x v="1"/>
    <s v="estudiante"/>
    <x v="0"/>
    <x v="4"/>
    <x v="19"/>
    <s v="Papa Fresca (sin lavar)"/>
    <n v="4"/>
    <n v="5"/>
    <n v="2"/>
    <n v="1"/>
    <n v="2"/>
    <n v="1"/>
    <s v="Entre $1.800 - $2.000"/>
    <s v="Entre $1.400 - $1.600"/>
    <s v="No compramos de este tipo de papa"/>
    <s v="Entre $2.200 - $2.400"/>
    <s v="No compramos de este tipo de papa"/>
    <s v="Entre $1.800 - $2.000"/>
    <s v="No compramos de este tipo de papa"/>
    <x v="9"/>
    <s v="Redes sociales, Medios de comunicación (tv, radio), Promoción en puntos de venta, Tiendas especializadas"/>
    <s v="Papa Fresca (sin lavar)"/>
    <s v="No compra papa congelada"/>
    <s v="Entre $1.000 - $1200"/>
    <s v="No compra papa frita"/>
    <s v="$200"/>
    <s v="No compra papa precocida"/>
    <s v="No compra papa precocida saborizada"/>
    <s v="Galerías"/>
    <s v="Maíz"/>
  </r>
  <r>
    <d v="2022-02-24T18:06:58"/>
    <s v="Técnico o tecnólogo"/>
    <x v="0"/>
    <x v="1"/>
    <x v="1"/>
    <x v="1"/>
    <s v="Estudiante Universitaria"/>
    <x v="0"/>
    <x v="4"/>
    <x v="28"/>
    <s v="Papa Fresca (sin lavar)"/>
    <n v="4"/>
    <n v="5"/>
    <n v="5"/>
    <n v="3"/>
    <n v="4"/>
    <n v="4"/>
    <s v="Entre $1.400 - $1.600"/>
    <s v="No compramos de este tipo de papa"/>
    <s v="No compramos de este tipo de papa"/>
    <s v="Entre $1.400 - $1.600"/>
    <s v="Entre $1.400 - $1.600"/>
    <s v="No compramos de este tipo de papa"/>
    <s v="Entre $1.000 - $1.200"/>
    <x v="1"/>
    <s v="Promoción en puntos de venta"/>
    <s v="Papa Fresca (sin lavar)"/>
    <s v="No compra papa congelada"/>
    <s v="Entre $1.000 - $1200"/>
    <s v="No compra papa frita"/>
    <s v="$ 100"/>
    <s v="No compra papa precocida"/>
    <s v="No compra papa precocida saborizada"/>
    <s v="Galerías"/>
    <s v="Yuca, Ulluco"/>
  </r>
  <r>
    <d v="2022-02-24T18:13:59"/>
    <s v="Profesional"/>
    <x v="1"/>
    <x v="0"/>
    <x v="1"/>
    <x v="5"/>
    <s v="Fisioterapeuta"/>
    <x v="0"/>
    <x v="3"/>
    <x v="19"/>
    <s v="Papa Fresca (sin lavar), Papa Fresca Lavada"/>
    <n v="1"/>
    <n v="5"/>
    <n v="4"/>
    <n v="1"/>
    <n v="4"/>
    <n v="1"/>
    <s v="Entre $1.400 - $1.600"/>
    <s v="Entre $1.000 - $1.200"/>
    <s v="No compramos de este tipo de papa"/>
    <s v="Entre $1.000 - $1.200"/>
    <s v="Entre $1.000 - $1.200"/>
    <s v="No compramos de este tipo de papa"/>
    <s v="Entre $1.000 - $1.200"/>
    <x v="3"/>
    <s v="Medios de comunicación (tv, radio), Promoción en puntos de venta"/>
    <s v="Papa Fresca (sin lavar), Papa Saborizada"/>
    <s v="$ 4.500"/>
    <n v="500"/>
    <n v="1000"/>
    <s v="$ 100"/>
    <n v="1000"/>
    <n v="1000"/>
    <s v="Galerías, Placitas Campesinas"/>
    <s v="Yuca, Plátano, Ulluco, Maíz, Habas"/>
  </r>
  <r>
    <d v="2022-02-24T18:13:59"/>
    <s v="Profesional"/>
    <x v="1"/>
    <x v="0"/>
    <x v="1"/>
    <x v="0"/>
    <s v="Desempleado"/>
    <x v="0"/>
    <x v="3"/>
    <x v="61"/>
    <s v="Papa Fresca (sin lavar)"/>
    <n v="1"/>
    <n v="2"/>
    <n v="2"/>
    <n v="2"/>
    <n v="1"/>
    <n v="2"/>
    <s v="No compramos de este tipo de papa"/>
    <s v="No compramos de este tipo de papa"/>
    <s v="No compramos de este tipo de papa"/>
    <s v="No compramos de este tipo de papa"/>
    <s v="Entre $1.400 - $1.600"/>
    <s v="Entre $1.800 - $2.000"/>
    <s v="Entre $1.400 - $1.600"/>
    <x v="6"/>
    <s v="Redes sociales, Medios de comunicación (tv, radio), Promoción en puntos de venta, Tiendas especializadas"/>
    <s v="Papa Fresca (sin lavar), Papa Fresca lavada"/>
    <s v="No compra papa congelada"/>
    <s v="Entre $1.400 - $1.600"/>
    <s v="No compra papa frita"/>
    <s v="$ 1400"/>
    <s v="No compra papa precocida"/>
    <s v="No compra papa precocida saborizada"/>
    <s v="Galerías, Directamente al Productor"/>
    <s v="Yuca, Plátano, Ulluco, Maíz, Habas"/>
  </r>
  <r>
    <d v="2022-02-24T18:16:09"/>
    <s v="Profesional"/>
    <x v="0"/>
    <x v="0"/>
    <x v="2"/>
    <x v="4"/>
    <s v="Estudiante"/>
    <x v="2"/>
    <x v="1"/>
    <x v="1"/>
    <s v="Papa Fresca (sin lavar)"/>
    <n v="1"/>
    <n v="5"/>
    <n v="5"/>
    <n v="3"/>
    <n v="4"/>
    <n v="1"/>
    <s v="Entre $1.400 - $1.600"/>
    <s v="No compramos de este tipo de papa"/>
    <s v="No compramos de este tipo de papa"/>
    <s v="Entre $1.000 - $1.200"/>
    <s v="No compramos de este tipo de papa"/>
    <s v="No compramos de este tipo de papa"/>
    <s v="No compramos de este tipo de papa"/>
    <x v="0"/>
    <s v="Redes sociales"/>
    <s v="Papa Fresca (sin lavar)"/>
    <n v="500"/>
    <s v="Entre $1.000 - $1200"/>
    <s v="No compra papa frita"/>
    <s v="$200"/>
    <s v="No compra papa precocida"/>
    <s v="No compra papa precocida saborizada"/>
    <s v="Galerías, Tiendas de Barrio, Placitas Campesinas, Supermercados, Mercados Móviles"/>
    <s v="Yuca, Plátano"/>
  </r>
  <r>
    <d v="2022-02-24T18:25:58"/>
    <s v="Maestría"/>
    <x v="4"/>
    <x v="0"/>
    <x v="4"/>
    <x v="2"/>
    <s v="Profesor "/>
    <x v="1"/>
    <x v="2"/>
    <x v="1"/>
    <s v="Papa Fresca (sin lavar), Papa Congelada"/>
    <n v="1"/>
    <n v="5"/>
    <n v="2"/>
    <n v="5"/>
    <n v="3"/>
    <n v="3"/>
    <s v="Entre $1.400 - $1.600"/>
    <s v="Entre $1.400 - $1.600"/>
    <s v="No compramos de este tipo de papa"/>
    <s v="Entre $2.200 - $2.400"/>
    <s v="Entre $1.800 - $2.000"/>
    <s v="No compramos de este tipo de papa"/>
    <s v="No compramos de este tipo de papa"/>
    <x v="8"/>
    <s v="Promoción en puntos de venta"/>
    <s v="Papa Fresca (sin lavar), Papa Fresca lavada"/>
    <s v="$ 4.500"/>
    <s v="Entre $1.400 - $1.600"/>
    <s v="$ 6.700"/>
    <s v="$200"/>
    <s v="No compra papa precocida"/>
    <s v="No compra papa precocida saborizada"/>
    <s v="Galerías, Placitas Campesinas"/>
    <s v="Papa"/>
  </r>
  <r>
    <d v="2022-02-24T18:39:04"/>
    <s v="Profesional"/>
    <x v="2"/>
    <x v="0"/>
    <x v="0"/>
    <x v="5"/>
    <s v="Comerciante "/>
    <x v="0"/>
    <x v="2"/>
    <x v="20"/>
    <s v="Papa Fresca (sin lavar)"/>
    <n v="5"/>
    <n v="4"/>
    <n v="5"/>
    <n v="4"/>
    <n v="5"/>
    <n v="2"/>
    <s v="Entre $1.000 - $1.200"/>
    <s v="Entre $1.000 - $1.200"/>
    <s v="Entre $1.000 - $1.200"/>
    <s v="Entre $1.400 - $1.600"/>
    <s v="Entre $1.000 - $1.200"/>
    <s v="Entre $1.000 - $1.200"/>
    <s v="Entre $1.400 - $1.600"/>
    <x v="24"/>
    <s v="Redes sociales"/>
    <s v="Papa Fresca (sin lavar), Papa Fresca lavada"/>
    <s v="No compra papa congelada"/>
    <s v="Entre $1.000 - $1200"/>
    <s v="$ 6.500"/>
    <s v="$200"/>
    <s v="No compra papa precocida"/>
    <s v="No compra papa precocida saborizada"/>
    <s v="Galerías, Placitas Campesinas, Supermercados"/>
    <s v="Plátano"/>
  </r>
  <r>
    <d v="2022-02-24T18:44:49"/>
    <s v="Secundaria"/>
    <x v="1"/>
    <x v="0"/>
    <x v="2"/>
    <x v="4"/>
    <s v="Estudiante "/>
    <x v="0"/>
    <x v="1"/>
    <x v="7"/>
    <s v="Papa Fresca (sin lavar)"/>
    <n v="5"/>
    <n v="4"/>
    <n v="5"/>
    <n v="5"/>
    <n v="5"/>
    <n v="3"/>
    <s v="Entre $1.400 - $1.600"/>
    <s v="No compramos de este tipo de papa"/>
    <s v="Entre $1.800 - $2.000"/>
    <s v="Entre $1.400 - $1.600"/>
    <s v="No compramos de este tipo de papa"/>
    <s v="No compramos de este tipo de papa"/>
    <s v="No compramos de este tipo de papa"/>
    <x v="14"/>
    <s v="Promoción en puntos de venta"/>
    <s v="Papa Fresca (sin lavar)"/>
    <s v="No compra papa congelada"/>
    <s v="Entre $1.400 - $1.600"/>
    <s v="No compra papa frita"/>
    <s v="$ 100"/>
    <s v="No compra papa precocida"/>
    <s v="No compra papa precocida saborizada"/>
    <s v="Galerías, Placitas Campesinas"/>
    <s v="Plátano"/>
  </r>
  <r>
    <d v="2022-02-24T18:44:53"/>
    <s v="Profesional"/>
    <x v="0"/>
    <x v="1"/>
    <x v="2"/>
    <x v="0"/>
    <s v="Estudiante"/>
    <x v="0"/>
    <x v="1"/>
    <x v="52"/>
    <s v="Papa Fresca (sin lavar), Papa Fresca Lavada"/>
    <n v="5"/>
    <n v="5"/>
    <n v="5"/>
    <n v="4"/>
    <n v="4"/>
    <n v="5"/>
    <s v="Entre $1.400 - $1.600"/>
    <s v="Entre $1.000 - $1.200"/>
    <s v="No compramos de este tipo de papa"/>
    <s v="Entre $1.000 - $1.200"/>
    <s v="No compramos de este tipo de papa"/>
    <s v="Entre $1.000 - $1.200"/>
    <s v="No compramos de este tipo de papa"/>
    <x v="9"/>
    <s v="Redes sociales, Medios de comunicación (tv, radio), Promoción en puntos de venta"/>
    <s v="Papa Fresca (sin lavar), Papa Fresca lavada"/>
    <s v="No compra papa congelada"/>
    <s v="Entre $1.000 - $1200"/>
    <s v="No compra papa frita"/>
    <s v="$200"/>
    <s v="No compra papa precocida"/>
    <s v="No compra papa precocida saborizada"/>
    <s v="Galerías"/>
    <s v="Yuca, Plátano, Ulluco, Maíz"/>
  </r>
  <r>
    <d v="2022-02-24T18:49:12"/>
    <s v="Maestría"/>
    <x v="4"/>
    <x v="0"/>
    <x v="4"/>
    <x v="2"/>
    <s v="Docente"/>
    <x v="0"/>
    <x v="1"/>
    <x v="10"/>
    <s v="Papa Fresca (sin lavar)"/>
    <n v="3"/>
    <n v="5"/>
    <n v="3"/>
    <n v="3"/>
    <n v="5"/>
    <n v="4"/>
    <s v="No compramos de este tipo de papa"/>
    <s v="No compramos de este tipo de papa"/>
    <s v="No compramos de este tipo de papa"/>
    <s v="Entre $1.800 - $2.000"/>
    <s v="No compramos de este tipo de papa"/>
    <s v="Entre $1.400 - $1.600"/>
    <s v="No compramos de este tipo de papa"/>
    <x v="25"/>
    <s v="Redes sociales"/>
    <s v="Papa Fresca lavada"/>
    <s v="$ 4.500"/>
    <s v="Entre $1.400 - $1.600"/>
    <s v="No compra papa frita"/>
    <s v="$200"/>
    <s v="No compra papa precocida"/>
    <s v="No compra papa precocida saborizada"/>
    <s v="Tiendas de Barrio, Placitas Campesinas"/>
    <s v="Yuca, Ulluco"/>
  </r>
  <r>
    <d v="2022-02-24T18:55:16"/>
    <s v="Secundaria"/>
    <x v="0"/>
    <x v="1"/>
    <x v="2"/>
    <x v="2"/>
    <s v="Estudiante"/>
    <x v="1"/>
    <x v="1"/>
    <x v="2"/>
    <s v="Papa Fresca (sin lavar), Papa Fresca Lavada, Papa Frita"/>
    <n v="4"/>
    <n v="5"/>
    <n v="5"/>
    <n v="5"/>
    <n v="5"/>
    <n v="1"/>
    <s v="Entre $1.800 - $2.000"/>
    <s v="No compramos de este tipo de papa"/>
    <s v="No compramos de este tipo de papa"/>
    <s v="Entre $1.400 - $1.600"/>
    <s v="Entre $1.800 - $2.000"/>
    <s v="Entre $1.800 - $2.000"/>
    <s v="No compramos de este tipo de papa"/>
    <x v="14"/>
    <s v="Redes sociales, Medios de comunicación (tv, radio)"/>
    <s v="Papa Fresca (sin lavar), Papa Fresca lavada"/>
    <s v="$ 4.500"/>
    <s v="Entre $1.400 - $1.600"/>
    <s v="No compra papa frita"/>
    <s v="Más de $ 1600"/>
    <s v="No compra papa precocida"/>
    <s v="No compra papa precocida saborizada"/>
    <s v="Galerías, Tiendas de Barrio, Placitas Campesinas"/>
    <s v="Yuca, Maíz"/>
  </r>
  <r>
    <d v="2022-02-24T18:55:42"/>
    <s v="Doctorado"/>
    <x v="4"/>
    <x v="0"/>
    <x v="4"/>
    <x v="2"/>
    <s v="Docente Unicauca"/>
    <x v="2"/>
    <x v="1"/>
    <x v="0"/>
    <s v="Papa Fresca (sin lavar)"/>
    <n v="4"/>
    <n v="1"/>
    <n v="2"/>
    <n v="4"/>
    <n v="4"/>
    <n v="2"/>
    <s v="Entre $1.400 - $1.600"/>
    <s v="Entre $1.400 - $1.600"/>
    <s v="Entre $1.400 - $1.600"/>
    <s v="Entre $1.400 - $1.600"/>
    <s v="Entre $1.400 - $1.600"/>
    <s v="Entre $1.400 - $1.600"/>
    <s v="Entre $1.400 - $1.600"/>
    <x v="30"/>
    <s v="Redes sociales, Promoción en puntos de venta"/>
    <s v="Papa Fresca (sin lavar)"/>
    <s v="No compra papa congelada"/>
    <s v="Entre $1.400 - $1.600"/>
    <s v="No compra papa frita"/>
    <s v="$200"/>
    <s v="No compra papa precocida"/>
    <s v="No compra papa precocida saborizada"/>
    <s v="Placitas Campesinas, Supermercados, Mercados Móviles"/>
    <s v="Plátano, Maíz"/>
  </r>
  <r>
    <d v="2022-02-24T18:59:49"/>
    <s v="Profesional"/>
    <x v="0"/>
    <x v="1"/>
    <x v="1"/>
    <x v="2"/>
    <s v="Docente"/>
    <x v="1"/>
    <x v="3"/>
    <x v="53"/>
    <s v="Papa Fresca (sin lavar)"/>
    <n v="4"/>
    <n v="4"/>
    <n v="4"/>
    <n v="3"/>
    <n v="3"/>
    <n v="4"/>
    <s v="No compramos de este tipo de papa"/>
    <s v="Entre $1.800 - $2.000"/>
    <s v="Entre $1.400 - $1.600"/>
    <s v="Entre $1.800 - $2.000"/>
    <s v="Entre $2.200 - $2.400"/>
    <s v="Entre $2.200 - $2.400"/>
    <s v="Entre $1.400 - $1.600"/>
    <x v="2"/>
    <s v="Redes sociales, Medios de comunicación (tv, radio), Promoción en puntos de venta"/>
    <s v="Papa Fresca lavada"/>
    <s v="No compra papa congelada"/>
    <s v="Entre $1.800 - $2.000"/>
    <s v="No compra papa frita"/>
    <s v="$ 1200"/>
    <s v="No compra papa precocida"/>
    <s v="No compra papa precocida saborizada"/>
    <s v="Galerías, Directamente al Productor"/>
    <s v="Yuca, Plátano, Maíz"/>
  </r>
  <r>
    <d v="2022-02-24T19:00:13"/>
    <s v="Secundaria"/>
    <x v="0"/>
    <x v="1"/>
    <x v="2"/>
    <x v="0"/>
    <s v="Estudiante"/>
    <x v="0"/>
    <x v="2"/>
    <x v="15"/>
    <s v="Papa Fresca (sin lavar), Papa Congelada"/>
    <n v="5"/>
    <n v="5"/>
    <n v="5"/>
    <n v="5"/>
    <n v="5"/>
    <n v="1"/>
    <s v="Entre $2.200 - $2.400"/>
    <s v="Entre $1.800 - $2.000"/>
    <s v="Entre $1.400 - $1.600"/>
    <s v="Entre $1.800 - $2.000"/>
    <s v="Entre $2.200 - $2.400"/>
    <s v="Entre $2.200 - $2.400"/>
    <s v="Entre $3.000 - $3.200"/>
    <x v="34"/>
    <s v="Redes sociales"/>
    <s v="Papa Congelada, Papa Fresca (sin lavar), Papa Frita"/>
    <s v="$ 4.500"/>
    <s v="Entre $1.000 - $1200"/>
    <s v="$ 6.500"/>
    <s v="$ 800"/>
    <s v="No compra papa precocida"/>
    <s v="No compra papa precocida saborizada"/>
    <s v="Galerías, Tiendas de Barrio, Placitas Campesinas, Supermercados"/>
    <s v="Plátano"/>
  </r>
  <r>
    <d v="2022-02-24T19:28:27"/>
    <s v="Profesional"/>
    <x v="1"/>
    <x v="0"/>
    <x v="2"/>
    <x v="4"/>
    <s v="Geógrafo"/>
    <x v="1"/>
    <x v="3"/>
    <x v="5"/>
    <s v="Papa Fresca (sin lavar)"/>
    <n v="5"/>
    <n v="5"/>
    <n v="4"/>
    <n v="5"/>
    <n v="5"/>
    <n v="1"/>
    <s v="Entre $1.000 - $1.200"/>
    <s v="Entre $1.400 - $1.600"/>
    <s v="No compramos de este tipo de papa"/>
    <s v="No compramos de este tipo de papa"/>
    <s v="No compramos de este tipo de papa"/>
    <s v="No compramos de este tipo de papa"/>
    <s v="No compramos de este tipo de papa"/>
    <x v="3"/>
    <s v="Redes sociales, Promoción en puntos de venta"/>
    <s v="Papa Fresca (sin lavar)"/>
    <s v="No compra papa congelada"/>
    <s v="Entre $1.000 - $1200"/>
    <s v="No compra papa frita"/>
    <s v="$200"/>
    <s v="No compra papa precocida"/>
    <s v="No compra papa precocida saborizada"/>
    <s v="Galerías"/>
    <s v="Yuca, Plátano"/>
  </r>
  <r>
    <d v="2022-02-24T19:33:38"/>
    <s v="Técnico o tecnólogo"/>
    <x v="0"/>
    <x v="1"/>
    <x v="1"/>
    <x v="3"/>
    <s v="Estudiante de universitario "/>
    <x v="0"/>
    <x v="2"/>
    <x v="1"/>
    <s v="Papa Fresca (sin lavar)"/>
    <n v="2"/>
    <n v="4"/>
    <n v="5"/>
    <n v="5"/>
    <n v="5"/>
    <n v="3"/>
    <s v="Entre $1.400 - $1.600"/>
    <s v="No compramos de este tipo de papa"/>
    <s v="No compramos de este tipo de papa"/>
    <s v="Entre $1.400 - $1.600"/>
    <s v="No compramos de este tipo de papa"/>
    <s v="No compramos de este tipo de papa"/>
    <s v="No compramos de este tipo de papa"/>
    <x v="3"/>
    <s v="Redes sociales, Promoción en puntos de venta, Tiendas especializadas"/>
    <s v="Papa Fresca (sin lavar), Papa Fresca lavada"/>
    <s v="No compra papa congelada"/>
    <s v="Entre $1.000 - $1200"/>
    <s v="No compra papa frita"/>
    <s v="$ 400"/>
    <s v="No compra papa precocida"/>
    <s v="No compra papa precocida saborizada"/>
    <s v="Galerías, Placitas Campesinas, Supermercados, Directamente al Productor"/>
    <s v="Plátano, Ulluco, Maíz"/>
  </r>
  <r>
    <d v="2022-02-24T19:35:30"/>
    <s v="Secundaria"/>
    <x v="0"/>
    <x v="1"/>
    <x v="1"/>
    <x v="2"/>
    <s v="Estudiante"/>
    <x v="2"/>
    <x v="1"/>
    <x v="19"/>
    <s v="Papa Fresca (sin lavar)"/>
    <n v="1"/>
    <n v="5"/>
    <n v="2"/>
    <n v="4"/>
    <n v="3"/>
    <n v="1"/>
    <s v="Entre $1.800 - $2.000"/>
    <s v="No compramos de este tipo de papa"/>
    <s v="No compramos de este tipo de papa"/>
    <s v="No compramos de este tipo de papa"/>
    <s v="No compramos de este tipo de papa"/>
    <s v="No compramos de este tipo de papa"/>
    <s v="No compramos de este tipo de papa"/>
    <x v="2"/>
    <s v="Medios de comunicación (tv, radio), Promoción en puntos de venta"/>
    <s v="Papa Fresca (sin lavar)"/>
    <s v="$ 4.500"/>
    <s v="Entre $1.000 - $1200"/>
    <s v="$ 6.700"/>
    <s v="$ 1000"/>
    <s v="$ 3.700"/>
    <s v="$ 6.500"/>
    <s v="Tiendas de Barrio"/>
    <s v="Plátano"/>
  </r>
  <r>
    <d v="2022-02-24T19:36:37"/>
    <s v="Profesional"/>
    <x v="0"/>
    <x v="1"/>
    <x v="1"/>
    <x v="3"/>
    <s v="Estudiante de administración de empresas"/>
    <x v="1"/>
    <x v="4"/>
    <x v="16"/>
    <s v="Papa Fresca (sin lavar)"/>
    <n v="4"/>
    <n v="5"/>
    <n v="1"/>
    <n v="4"/>
    <n v="5"/>
    <n v="1"/>
    <s v="Entre $1.800 - $2.000"/>
    <s v="Entre $1.800 - $2.000"/>
    <s v="Entre $1.400 - $1.600"/>
    <s v="Entre $1.800 - $2.000"/>
    <s v="Entre $1.800 - $2.000"/>
    <s v="No compramos de este tipo de papa"/>
    <s v="No compramos de este tipo de papa"/>
    <x v="11"/>
    <s v="Redes sociales, Promoción en puntos de venta"/>
    <s v="Papa Fresca (sin lavar)"/>
    <s v="No compra papa congelada"/>
    <s v="Entre $1.000 - $1200"/>
    <s v="No compra papa frita"/>
    <s v="No compra papa lavada"/>
    <s v="No compra papa precocida"/>
    <s v="No compra papa precocida saborizada"/>
    <s v="Galerías, Tiendas de Barrio, Placitas Campesinas, Supermercados, Directamente al Productor"/>
    <s v="Yuca, Plátano"/>
  </r>
  <r>
    <d v="2022-02-24T19:55:37"/>
    <s v="Profesional"/>
    <x v="0"/>
    <x v="1"/>
    <x v="0"/>
    <x v="0"/>
    <s v="Docente"/>
    <x v="0"/>
    <x v="1"/>
    <x v="52"/>
    <s v="Papa Fresca (sin lavar)"/>
    <n v="4"/>
    <n v="4"/>
    <n v="2"/>
    <n v="4"/>
    <n v="4"/>
    <n v="4"/>
    <s v="Entre $2.200 - $2.400"/>
    <s v="Entre $2.200 - $2.400"/>
    <s v="No compramos de este tipo de papa"/>
    <s v="Entre $2.200 - $2.400"/>
    <s v="Entre $2.200 - $2.400"/>
    <s v="Entre $2.200 - $2.400"/>
    <s v="No compramos de este tipo de papa"/>
    <x v="36"/>
    <s v="Redes sociales, Medios de comunicación (tv, radio), Promoción en puntos de venta"/>
    <s v="Papa Fresca (sin lavar), Papa Fresca lavada"/>
    <s v="No compra papa congelada"/>
    <s v="Un precio justo y razonable tanto para el productor y consumidor. Es importante concientizar sobre esto"/>
    <s v="$ 7.500"/>
    <s v="$ 800"/>
    <s v="No compra papa precocida"/>
    <s v="No compra papa precocida saborizada"/>
    <s v="Galerías, Tiendas de Barrio, Directamente al Productor, Mercados Móviles"/>
    <s v="Plátano"/>
  </r>
  <r>
    <d v="2022-02-24T19:58:45"/>
    <s v="Profesional"/>
    <x v="0"/>
    <x v="1"/>
    <x v="1"/>
    <x v="1"/>
    <s v="estudiante derecho "/>
    <x v="0"/>
    <x v="0"/>
    <x v="20"/>
    <s v="Papa Fresca (sin lavar)"/>
    <n v="5"/>
    <n v="5"/>
    <n v="5"/>
    <n v="5"/>
    <n v="5"/>
    <n v="5"/>
    <s v="Entre $2.600 - $2.800"/>
    <s v="Entre $1.800 - $2.000"/>
    <s v="Entre $2.200 - $2.400"/>
    <s v="Entre $1.800 - $2.000"/>
    <s v="Entre $2.200 - $2.400"/>
    <s v="No compramos de este tipo de papa"/>
    <s v="No compramos de este tipo de papa"/>
    <x v="17"/>
    <s v="Redes sociales, Medios de comunicación (tv, radio), Promoción en puntos de venta"/>
    <s v="Papa Fresca (sin lavar)"/>
    <s v="No compra papa congelada"/>
    <s v="Entre $1.800 - $2.000"/>
    <s v="$ 6.500"/>
    <s v="No compra papa lavada"/>
    <s v="No compra papa precocida"/>
    <s v="No compra papa precocida saborizada"/>
    <s v="Galerías"/>
    <s v="Yuca, Plátano, Ulluco, Maíz, Habas"/>
  </r>
  <r>
    <d v="2022-02-24T20:04:06"/>
    <s v="Profesional"/>
    <x v="0"/>
    <x v="0"/>
    <x v="2"/>
    <x v="2"/>
    <s v="Abogado"/>
    <x v="1"/>
    <x v="2"/>
    <x v="9"/>
    <s v="Papa Fresca (sin lavar), Papa Fresca Lavada, Papa Frita"/>
    <n v="5"/>
    <n v="5"/>
    <n v="5"/>
    <n v="4"/>
    <n v="5"/>
    <n v="2"/>
    <s v="Entre $1.800 - $2.000"/>
    <s v="No compramos de este tipo de papa"/>
    <s v="No compramos de este tipo de papa"/>
    <s v="Entre $1.800 - $2.000"/>
    <s v="Entre $1.800 - $2.000"/>
    <s v="No compramos de este tipo de papa"/>
    <s v="No compramos de este tipo de papa"/>
    <x v="39"/>
    <s v="Redes sociales, Medios de comunicación (tv, radio), Promoción en puntos de venta, Tiendas especializadas"/>
    <s v="Papa Fresca (sin lavar), Papa Fresca lavada"/>
    <s v="No compra papa congelada"/>
    <s v="Entre $1.800 - $2.000"/>
    <s v="En comidas rapidas"/>
    <s v="$200"/>
    <s v="No compra papa precocida"/>
    <s v="No compra papa precocida saborizada"/>
    <s v="Galerías, Tiendas de Barrio, Placitas Campesinas, Supermercados"/>
    <s v="Yuca, Plátano, Maíz"/>
  </r>
  <r>
    <d v="2022-02-24T20:04:52"/>
    <s v="Técnico o tecnólogo"/>
    <x v="0"/>
    <x v="1"/>
    <x v="1"/>
    <x v="3"/>
    <s v="Estudiante"/>
    <x v="1"/>
    <x v="4"/>
    <x v="5"/>
    <s v="Papa Fresca (sin lavar)"/>
    <n v="4"/>
    <n v="5"/>
    <n v="5"/>
    <n v="4"/>
    <n v="5"/>
    <n v="5"/>
    <s v="Entre $1.800 - $2.000"/>
    <s v="Entre $1.000 - $1.200"/>
    <s v="No compramos de este tipo de papa"/>
    <s v="Entre $1.000 - $1.200"/>
    <s v="No compramos de este tipo de papa"/>
    <s v="No compramos de este tipo de papa"/>
    <s v="No compramos de este tipo de papa"/>
    <x v="9"/>
    <s v="Redes sociales, Medios de comunicación (tv, radio)"/>
    <s v="Papa Fresca (sin lavar), Papa Fresca lavada"/>
    <s v="No compra papa congelada"/>
    <s v="Entre $1.800 - $2.000"/>
    <s v="No compra papa frita"/>
    <s v="$200"/>
    <s v="No compra papa precocida"/>
    <s v="No compra papa precocida saborizada"/>
    <s v="Galerías, Placitas Campesinas"/>
    <s v="Yuca, Habas"/>
  </r>
  <r>
    <d v="2022-02-24T20:22:12"/>
    <s v="Secundaria"/>
    <x v="0"/>
    <x v="1"/>
    <x v="2"/>
    <x v="2"/>
    <s v="Estudiante "/>
    <x v="1"/>
    <x v="1"/>
    <x v="20"/>
    <s v="Papa Fresca (sin lavar)"/>
    <n v="4"/>
    <n v="5"/>
    <n v="2"/>
    <n v="2"/>
    <n v="2"/>
    <n v="1"/>
    <s v="Entre $1.800 - $2.000"/>
    <s v="Entre $2.200 - $2.400"/>
    <s v="No compramos de este tipo de papa"/>
    <s v="No compramos de este tipo de papa"/>
    <s v="No compramos de este tipo de papa"/>
    <s v="No compramos de este tipo de papa"/>
    <s v="No compramos de este tipo de papa"/>
    <x v="41"/>
    <s v="Redes sociales, Tiendas especializadas"/>
    <s v="Papa Fresca (sin lavar)"/>
    <s v="No compra papa congelada"/>
    <s v="Entre $1.000 - $1200"/>
    <s v="No compra papa frita"/>
    <s v="$200"/>
    <s v="No compra papa precocida"/>
    <s v="No compra papa precocida saborizada"/>
    <s v="Tiendas de Barrio, Placitas Campesinas, Supermercados"/>
    <s v="Yuca, Plátano, Maíz"/>
  </r>
  <r>
    <d v="2022-02-24T20:26:00"/>
    <s v="Profesional"/>
    <x v="0"/>
    <x v="1"/>
    <x v="2"/>
    <x v="2"/>
    <s v="Empleada"/>
    <x v="0"/>
    <x v="1"/>
    <x v="10"/>
    <s v="Papa Fresca (sin lavar)"/>
    <n v="2"/>
    <n v="3"/>
    <n v="3"/>
    <n v="2"/>
    <n v="3"/>
    <n v="2"/>
    <s v="Entre $1.800 - $2.000"/>
    <s v="No compramos de este tipo de papa"/>
    <s v="No compramos de este tipo de papa"/>
    <s v="Entre $1.800 - $2.000"/>
    <s v="No compramos de este tipo de papa"/>
    <s v="Entre $1.800 - $2.000"/>
    <s v="No compramos de este tipo de papa"/>
    <x v="8"/>
    <s v="Promoción en puntos de venta"/>
    <s v="Papa Fresca (sin lavar)"/>
    <s v="No compra papa congelada"/>
    <s v="Entre $1.800 - $2.000"/>
    <s v="$ 6.500"/>
    <s v="No compra papa lavada"/>
    <s v="No compra papa precocida"/>
    <s v="No compra papa precocida saborizada"/>
    <s v="Placitas Campesinas, Mercados Móviles"/>
    <s v="Yuca"/>
  </r>
  <r>
    <d v="2022-02-24T20:29:36"/>
    <s v="Técnico o tecnólogo"/>
    <x v="0"/>
    <x v="0"/>
    <x v="2"/>
    <x v="0"/>
    <s v="Estudiante "/>
    <x v="0"/>
    <x v="2"/>
    <x v="20"/>
    <s v="Papa Fresca (sin lavar), Papa Fresca Lavada"/>
    <n v="4"/>
    <n v="2"/>
    <n v="4"/>
    <n v="4"/>
    <n v="5"/>
    <n v="3"/>
    <s v="Entre $1.800 - $2.000"/>
    <s v="Entre $2.200 - $2.400"/>
    <s v="Entre $2.200 - $2.400"/>
    <s v="Entre $2.600 - $2.800"/>
    <s v="Entre $2.600 - $2.800"/>
    <s v="No compramos de este tipo de papa"/>
    <s v="No compramos de este tipo de papa"/>
    <x v="3"/>
    <s v="Redes sociales"/>
    <s v="Papa Fresca (sin lavar), Papa Fresca lavada, Papa Saborizada"/>
    <s v="No compra papa congelada"/>
    <s v="Entre $2.600 - $2.800"/>
    <s v="No compra papa frita"/>
    <s v="No compra papa lavada"/>
    <s v="$ 3.500"/>
    <s v="$ 6.500"/>
    <s v="Galerías, Tiendas de Barrio"/>
    <s v="Yuca, Plátano, Maíz"/>
  </r>
  <r>
    <d v="2022-02-24T20:31:53"/>
    <s v="Secundaria"/>
    <x v="0"/>
    <x v="1"/>
    <x v="2"/>
    <x v="2"/>
    <s v="Estudiante"/>
    <x v="0"/>
    <x v="1"/>
    <x v="19"/>
    <s v="Papa Fresca (sin lavar)"/>
    <n v="3"/>
    <n v="5"/>
    <n v="2"/>
    <n v="1"/>
    <n v="1"/>
    <n v="1"/>
    <s v="Entre $1.800 - $2.000"/>
    <s v="Entre $2.200 - $2.400"/>
    <s v="No compramos de este tipo de papa"/>
    <s v="Entre $2.200 - $2.400"/>
    <s v="No compramos de este tipo de papa"/>
    <s v="Entre $1.800 - $2.000"/>
    <s v="No compramos de este tipo de papa"/>
    <x v="8"/>
    <s v="Promoción en puntos de venta"/>
    <s v="Papa Fresca lavada"/>
    <s v="No compra papa congelada"/>
    <s v="Entre $1.800 - $2.000"/>
    <s v="$ 6.700"/>
    <s v="$ 400"/>
    <s v="No compra papa precocida"/>
    <s v="No compra papa precocida saborizada"/>
    <s v="Placitas Campesinas"/>
    <s v="Yuca, Plátano, Maíz"/>
  </r>
  <r>
    <d v="2022-02-24T20:35:05"/>
    <s v="Profesional"/>
    <x v="0"/>
    <x v="1"/>
    <x v="0"/>
    <x v="2"/>
    <s v="Ingeniera ambiental "/>
    <x v="1"/>
    <x v="2"/>
    <x v="18"/>
    <s v="Papa Fresca (sin lavar)"/>
    <n v="3"/>
    <n v="5"/>
    <n v="5"/>
    <n v="5"/>
    <n v="5"/>
    <n v="3"/>
    <s v="Entre $3.000 - $3.200"/>
    <s v="No compramos de este tipo de papa"/>
    <s v="Más de $3.400"/>
    <s v="Más de $3.400"/>
    <s v="No compramos de este tipo de papa"/>
    <s v="Entre $3.000 - $3.200"/>
    <s v="No compramos de este tipo de papa"/>
    <x v="2"/>
    <s v="Promoción en puntos de venta"/>
    <s v="Papa Fresca lavada"/>
    <s v="No compra papa congelada"/>
    <s v="Entre $1.800 - $2.000"/>
    <s v="No compra papa frita"/>
    <s v="$ 800"/>
    <s v="No compra papa precocida"/>
    <s v="No compra papa precocida saborizada"/>
    <s v="Fruver"/>
    <s v="Yuca, Plátano"/>
  </r>
  <r>
    <d v="2022-02-24T20:41:14"/>
    <s v="Doctorado"/>
    <x v="2"/>
    <x v="1"/>
    <x v="2"/>
    <x v="5"/>
    <s v="Docente"/>
    <x v="1"/>
    <x v="1"/>
    <x v="31"/>
    <s v="Papa Fresca (sin lavar)"/>
    <n v="1"/>
    <n v="5"/>
    <n v="5"/>
    <n v="3"/>
    <n v="4"/>
    <n v="1"/>
    <s v="Entre $1.800 - $2.000"/>
    <s v="No compramos de este tipo de papa"/>
    <s v="Entre $1.400 - $1.600"/>
    <s v="Entre $1.400 - $1.600"/>
    <s v="Entre $1.400 - $1.600"/>
    <s v="Entre $1.400 - $1.600"/>
    <s v="No compramos de este tipo de papa"/>
    <x v="11"/>
    <s v="Redes sociales"/>
    <s v="Papa Fresca (sin lavar)"/>
    <s v="No compra papa congelada"/>
    <s v="Entre $1.000 - $1200"/>
    <s v="No compra papa frita"/>
    <s v="$ 400"/>
    <s v="No compra papa precocida"/>
    <s v="No compra papa precocida saborizada"/>
    <s v="Supermercados"/>
    <s v="Yuca, Plátano, Maíz"/>
  </r>
  <r>
    <d v="2022-02-24T21:13:06"/>
    <s v="Profesional"/>
    <x v="2"/>
    <x v="1"/>
    <x v="1"/>
    <x v="3"/>
    <s v="Abogada "/>
    <x v="0"/>
    <x v="0"/>
    <x v="43"/>
    <s v="Papa Fresca (sin lavar)"/>
    <n v="4"/>
    <n v="5"/>
    <n v="5"/>
    <n v="5"/>
    <n v="4"/>
    <n v="4"/>
    <s v="Entre $1.400 - $1.600"/>
    <s v="Entre $1.400 - $1.600"/>
    <s v="Entre $1.400 - $1.600"/>
    <s v="Entre $1.400 - $1.600"/>
    <s v="Entre $1.400 - $1.600"/>
    <s v="Entre $1.000 - $1.200"/>
    <s v="Entre $1.400 - $1.600"/>
    <x v="14"/>
    <s v="Redes sociales, Medios de comunicación (tv, radio), Promoción en puntos de venta"/>
    <s v="Papa Fresca (sin lavar), Papa Fresca lavada"/>
    <s v="No compra papa congelada"/>
    <s v="Entre $1.000 - $1200"/>
    <s v="$ 7.100"/>
    <s v="No compra papa lavada"/>
    <s v="No compra papa precocida"/>
    <s v="No compra papa precocida saborizada"/>
    <s v="Galerías, Placitas Campesinas, Supermercados, Directamente al Productor"/>
    <s v="Yuca, Plátano"/>
  </r>
  <r>
    <d v="2022-02-24T21:20:26"/>
    <s v="Doctorado"/>
    <x v="4"/>
    <x v="1"/>
    <x v="4"/>
    <x v="3"/>
    <s v="Docente"/>
    <x v="0"/>
    <x v="1"/>
    <x v="42"/>
    <s v="Papa Fresca (sin lavar), Papa Fresca Lavada, Papa Frita"/>
    <n v="4"/>
    <n v="4"/>
    <n v="4"/>
    <n v="4"/>
    <n v="5"/>
    <n v="3"/>
    <s v="Entre $2.200 - $2.400"/>
    <s v="Entre $1.800 - $2.000"/>
    <s v="Entre $2.600 - $2.800"/>
    <s v="Entre $2.600 - $2.800"/>
    <s v="Entre $2.200 - $2.400"/>
    <s v="Entre $2.600 - $2.800"/>
    <s v="Entre $1.800 - $2.000"/>
    <x v="2"/>
    <s v="Promoción en puntos de venta"/>
    <s v="Papa Fresca lavada, Papa Precocida"/>
    <s v="$ 4.500"/>
    <s v="Entre $1.400 - $1.600"/>
    <s v="$ 6.500"/>
    <s v="$200"/>
    <s v="$ 3.500"/>
    <s v="$ 5.500"/>
    <s v="Galerías, Supermercados, Mercados Móviles"/>
    <s v="Plátano"/>
  </r>
  <r>
    <d v="2022-02-24T21:21:54"/>
    <s v="Profesional"/>
    <x v="0"/>
    <x v="1"/>
    <x v="0"/>
    <x v="3"/>
    <s v="Estudiante"/>
    <x v="1"/>
    <x v="3"/>
    <x v="41"/>
    <s v="Papa Fresca (sin lavar)"/>
    <n v="5"/>
    <n v="5"/>
    <n v="4"/>
    <n v="4"/>
    <n v="5"/>
    <n v="4"/>
    <s v="Entre $1.800 - $2.000"/>
    <s v="Entre $2.200 - $2.400"/>
    <s v="Entre $1.400 - $1.600"/>
    <s v="Entre $1.800 - $2.000"/>
    <s v="Entre $2.200 - $2.400"/>
    <s v="Entre $2.200 - $2.400"/>
    <s v="Entre $1.400 - $1.600"/>
    <x v="3"/>
    <s v="Promoción en puntos de venta, Tiendas especializadas"/>
    <s v="Papa Fresca (sin lavar)"/>
    <s v="No compra papa congelada"/>
    <s v="Entre $1.000 - $1200"/>
    <s v="No compra papa frita"/>
    <s v="$ 1000"/>
    <s v="No compra papa precocida"/>
    <s v="No compra papa precocida saborizada"/>
    <s v="Galerías, Placitas Campesinas, Mercados Móviles"/>
    <s v="Plátano, Ulluco, Quinoa como sustituto de carbohidrato"/>
  </r>
  <r>
    <d v="2022-02-24T21:22:00"/>
    <s v="Profesional"/>
    <x v="1"/>
    <x v="0"/>
    <x v="0"/>
    <x v="2"/>
    <s v="Ingeniero forestal "/>
    <x v="1"/>
    <x v="1"/>
    <x v="1"/>
    <s v="Papa Fresca (sin lavar), Papa Fresca Lavada"/>
    <n v="4"/>
    <n v="3"/>
    <n v="4"/>
    <n v="4"/>
    <n v="5"/>
    <n v="1"/>
    <s v="Entre $1.800 - $2.000"/>
    <s v="No compramos de este tipo de papa"/>
    <s v="No compramos de este tipo de papa"/>
    <s v="Entre $2.200 - $2.400"/>
    <s v="No compramos de este tipo de papa"/>
    <s v="No compramos de este tipo de papa"/>
    <s v="No compramos de este tipo de papa"/>
    <x v="46"/>
    <s v="Redes sociales, Promoción en puntos de venta, Tiendas especializadas"/>
    <s v="Papa Fresca lavada"/>
    <s v="No compra papa congelada"/>
    <s v="Entre $1.400 - $1.600"/>
    <s v="No compra papa frita"/>
    <s v="$200"/>
    <s v="No compra papa precocida"/>
    <s v="No compra papa precocida saborizada"/>
    <s v="Tiendas de Barrio, Placitas Campesinas"/>
    <s v="Yuca, Plátano"/>
  </r>
  <r>
    <d v="2022-02-24T21:24:13"/>
    <s v="Técnico o tecnólogo"/>
    <x v="1"/>
    <x v="1"/>
    <x v="2"/>
    <x v="2"/>
    <s v="Regente de Farmacia"/>
    <x v="1"/>
    <x v="1"/>
    <x v="5"/>
    <s v="Papa Fresca (sin lavar)"/>
    <n v="3"/>
    <n v="4"/>
    <n v="4"/>
    <n v="4"/>
    <n v="4"/>
    <n v="2"/>
    <s v="Entre $2.200 - $2.400"/>
    <s v="Entre $1.800 - $2.000"/>
    <s v="No compramos de este tipo de papa"/>
    <s v="No compramos de este tipo de papa"/>
    <s v="No compramos de este tipo de papa"/>
    <s v="No compramos de este tipo de papa"/>
    <s v="No compramos de este tipo de papa"/>
    <x v="5"/>
    <s v="Redes sociales, Promoción en puntos de venta, Tiendas especializadas"/>
    <s v="Papa Congelada, Papa Fresca lavada"/>
    <s v="$ 5.000"/>
    <s v="Entre $1.800 - $2.000"/>
    <s v="$ 6.500"/>
    <s v="$200"/>
    <s v="$ 3.700"/>
    <s v="No compra papa precocida saborizada"/>
    <s v="Directamente al Productor"/>
    <s v="Plátano"/>
  </r>
  <r>
    <d v="2022-02-24T21:38:36"/>
    <s v="Secundaria"/>
    <x v="0"/>
    <x v="1"/>
    <x v="4"/>
    <x v="4"/>
    <s v="Estudiante "/>
    <x v="2"/>
    <x v="1"/>
    <x v="17"/>
    <s v="Papa Fresca (sin lavar), Papa Fresca Lavada, Papa Congelada, Papa Precocida"/>
    <n v="1"/>
    <n v="5"/>
    <n v="4"/>
    <n v="3"/>
    <n v="5"/>
    <n v="1"/>
    <s v="No compramos de este tipo de papa"/>
    <s v="Entre $1.400 - $1.600"/>
    <s v="Entre $1.800 - $2.000"/>
    <s v="Entre $1.400 - $1.600"/>
    <s v="No compramos de este tipo de papa"/>
    <s v="No compramos de este tipo de papa"/>
    <s v="No compramos de este tipo de papa"/>
    <x v="47"/>
    <s v="Redes sociales"/>
    <s v="Papa Congelada, Papa Fresca (sin lavar), Papa Precocida"/>
    <s v="$ 5.500"/>
    <s v="Entre $1.800 - $2.000"/>
    <s v="$ 6.900"/>
    <s v="$ 400"/>
    <s v="$ 4.100"/>
    <s v="$ 5.500"/>
    <s v="Supermercados"/>
    <s v="Plátano"/>
  </r>
  <r>
    <d v="2022-02-24T21:46:44"/>
    <s v="Maestría"/>
    <x v="2"/>
    <x v="1"/>
    <x v="2"/>
    <x v="5"/>
    <s v="Docente"/>
    <x v="1"/>
    <x v="1"/>
    <x v="61"/>
    <s v="Papa Fresca (sin lavar)"/>
    <n v="4"/>
    <n v="4"/>
    <n v="3"/>
    <n v="3"/>
    <n v="5"/>
    <n v="1"/>
    <s v="Entre $1.400 - $1.600"/>
    <s v="Entre $1.000 - $1.200"/>
    <s v="Entre $1.000 - $1.200"/>
    <s v="Entre $1.000 - $1.200"/>
    <s v="Entre $1.400 - $1.600"/>
    <s v="Entre $1.400 - $1.600"/>
    <s v="Entre $1.800 - $2.000"/>
    <x v="10"/>
    <s v="Redes sociales, Medios de comunicación (tv, radio), Promoción en puntos de venta"/>
    <s v="Papa Fresca (sin lavar), Papa Fresca lavada"/>
    <s v="No compra papa congelada"/>
    <s v="Entre $1.800 - $2.000"/>
    <s v="No compra papa frita"/>
    <s v="Más de $ 1600"/>
    <s v="No compra papa precocida"/>
    <s v="No compra papa precocida saborizada"/>
    <s v="Galerías, Tiendas de Barrio, Placitas Campesinas"/>
    <s v="Yuca, Plátano, Ulluco"/>
  </r>
  <r>
    <d v="2022-02-24T21:47:32"/>
    <s v="Profesional"/>
    <x v="1"/>
    <x v="0"/>
    <x v="4"/>
    <x v="3"/>
    <s v="ingeniero civil"/>
    <x v="0"/>
    <x v="0"/>
    <x v="9"/>
    <s v="Papa Fresca (sin lavar), Papa Frita"/>
    <n v="5"/>
    <n v="5"/>
    <n v="3"/>
    <n v="3"/>
    <n v="5"/>
    <n v="5"/>
    <s v="Entre $1.400 - $1.600"/>
    <s v="No compramos de este tipo de papa"/>
    <s v="No compramos de este tipo de papa"/>
    <s v="Entre $1.000 - $1.200"/>
    <s v="Entre $1.000 - $1.200"/>
    <s v="No compramos de este tipo de papa"/>
    <s v="No compramos de este tipo de papa"/>
    <x v="9"/>
    <s v="Promoción en puntos de venta, Tiendas especializadas"/>
    <s v="Papa Fresca lavada"/>
    <s v="No compra papa congelada"/>
    <s v="Entre $1.000 - $1200"/>
    <s v="$ 6.500"/>
    <s v="$ 100"/>
    <s v="No compra papa precocida"/>
    <s v="No compra papa precocida saborizada"/>
    <s v="Galerías"/>
    <s v="Yuca, Plátano"/>
  </r>
  <r>
    <d v="2022-02-24T21:59:16"/>
    <s v="Secundaria"/>
    <x v="0"/>
    <x v="1"/>
    <x v="1"/>
    <x v="0"/>
    <s v="Estudiante "/>
    <x v="1"/>
    <x v="2"/>
    <x v="23"/>
    <s v="Papa Fresca (sin lavar), Papa Fresca Lavada"/>
    <n v="5"/>
    <n v="5"/>
    <n v="5"/>
    <n v="5"/>
    <n v="5"/>
    <n v="4"/>
    <s v="Entre $1.400 - $1.600"/>
    <s v="Entre $1.400 - $1.600"/>
    <s v="Entre $1.800 - $2.000"/>
    <s v="Entre $1.400 - $1.600"/>
    <s v="Entre $1.400 - $1.600"/>
    <s v="Entre $1.400 - $1.600"/>
    <s v="No compramos de este tipo de papa"/>
    <x v="9"/>
    <s v="Redes sociales, Medios de comunicación (tv, radio)"/>
    <s v="Papa Fresca lavada"/>
    <s v="No compra papa congelada"/>
    <s v="Entre $1.400 - $1.600"/>
    <s v="No compra papa frita"/>
    <s v="No compra papa lavada"/>
    <s v="No compra papa precocida"/>
    <s v="No compra papa precocida saborizada"/>
    <s v="Galerías, Placitas Campesinas"/>
    <s v="Plátano"/>
  </r>
  <r>
    <d v="2022-02-24T22:00:18"/>
    <s v="Secundaria"/>
    <x v="0"/>
    <x v="1"/>
    <x v="1"/>
    <x v="0"/>
    <s v="Estudiante"/>
    <x v="0"/>
    <x v="3"/>
    <x v="15"/>
    <s v="Papa Fresca (sin lavar)"/>
    <n v="4"/>
    <n v="4"/>
    <n v="4"/>
    <n v="4"/>
    <n v="5"/>
    <n v="3"/>
    <s v="Entre $1.000 - $1.200"/>
    <s v="Entre $1.000 - $1.200"/>
    <s v="Entre $1.000 - $1.200"/>
    <s v="Entre $1.000 - $1.200"/>
    <s v="No compramos de este tipo de papa"/>
    <s v="No compramos de este tipo de papa"/>
    <s v="No compramos de este tipo de papa"/>
    <x v="3"/>
    <s v="Redes sociales, Medios de comunicación (tv, radio)"/>
    <s v="Papa Fresca (sin lavar)"/>
    <s v="No compra papa congelada"/>
    <s v="Entre $1.400 - $1.600"/>
    <s v="No compra papa frita"/>
    <s v="$ 400"/>
    <s v="No compra papa precocida"/>
    <s v="No compra papa precocida saborizada"/>
    <s v="Galerías, Tiendas de Barrio, Placitas Campesinas"/>
    <s v="Plátano, Ulluco, Maíz, Habas"/>
  </r>
  <r>
    <d v="2022-02-24T22:04:42"/>
    <s v="Técnico o tecnólogo"/>
    <x v="1"/>
    <x v="1"/>
    <x v="1"/>
    <x v="6"/>
    <s v="Estudiante"/>
    <x v="0"/>
    <x v="4"/>
    <x v="87"/>
    <s v="Papa Fresca (sin lavar), Papa Congelada"/>
    <n v="5"/>
    <n v="5"/>
    <n v="2"/>
    <n v="2"/>
    <n v="4"/>
    <n v="1"/>
    <s v="Entre $1.400 - $1.600"/>
    <s v="Entre $1.800 - $2.000"/>
    <s v="Entre $1.400 - $1.600"/>
    <s v="Entre $1.800 - $2.000"/>
    <s v="No compramos de este tipo de papa"/>
    <s v="No compramos de este tipo de papa"/>
    <s v="No compramos de este tipo de papa"/>
    <x v="6"/>
    <s v="Redes sociales, Medios de comunicación (tv, radio), Promoción en puntos de venta"/>
    <s v="Papa Fresca (sin lavar)"/>
    <s v="$ 3.500"/>
    <s v="Entre $1.000 - $1200"/>
    <s v="No compra papa frita"/>
    <s v="No compra papa lavada"/>
    <s v="No compra papa precocida"/>
    <s v="No compra papa precocida saborizada"/>
    <s v="Galerías, Placitas Campesinas"/>
    <s v="Yuca, Plátano"/>
  </r>
  <r>
    <d v="2022-02-24T22:06:04"/>
    <s v="Maestría"/>
    <x v="4"/>
    <x v="0"/>
    <x v="4"/>
    <x v="2"/>
    <s v="Docente"/>
    <x v="0"/>
    <x v="1"/>
    <x v="32"/>
    <s v="Papa Fresca (sin lavar)"/>
    <n v="5"/>
    <n v="5"/>
    <n v="5"/>
    <n v="5"/>
    <n v="5"/>
    <n v="1"/>
    <s v="Entre $1.000 - $1.200"/>
    <s v="No compramos de este tipo de papa"/>
    <s v="Entre $1.000 - $1.200"/>
    <s v="Entre $1.000 - $1.200"/>
    <s v="No compramos de este tipo de papa"/>
    <s v="Entre $1.400 - $1.600"/>
    <s v="No compramos de este tipo de papa"/>
    <x v="2"/>
    <s v="Redes sociales, Promoción en puntos de venta"/>
    <s v="Papa Fresca (sin lavar)"/>
    <s v="No compra papa congelada"/>
    <s v="Entre $1.000 - $1200"/>
    <s v="$ 6.500"/>
    <s v="No compra papa lavada"/>
    <s v="No compra papa precocida"/>
    <s v="No compra papa precocida saborizada"/>
    <s v="Placitas Campesinas"/>
    <s v="Yuca, Plátano"/>
  </r>
  <r>
    <d v="2022-02-24T22:08:13"/>
    <s v="Maestría"/>
    <x v="1"/>
    <x v="0"/>
    <x v="2"/>
    <x v="5"/>
    <s v="independendiente"/>
    <x v="0"/>
    <x v="1"/>
    <x v="10"/>
    <s v="Papa Fresca (sin lavar)"/>
    <n v="5"/>
    <n v="4"/>
    <n v="4"/>
    <n v="4"/>
    <n v="4"/>
    <n v="5"/>
    <s v="Entre $1.000 - $1.200"/>
    <s v="Entre $1.400 - $1.600"/>
    <s v="Entre $1.400 - $1.600"/>
    <s v="Entre $1.800 - $2.000"/>
    <s v="Entre $1.800 - $2.000"/>
    <s v="Entre $1.000 - $1.200"/>
    <s v="No compramos de este tipo de papa"/>
    <x v="2"/>
    <s v="Redes sociales, Medios de comunicación (tv, radio)"/>
    <s v="Papa Fresca (sin lavar), Papa Fresca lavada"/>
    <s v="$ 4.500"/>
    <s v="Entre $1.800 - $2.000"/>
    <s v="No compra papa frita"/>
    <s v="$ 100"/>
    <s v="No compra papa precocida"/>
    <s v="No compra papa precocida saborizada"/>
    <s v="Galerías, Tiendas de Barrio, Placitas Campesinas, Directamente al Productor"/>
    <s v="Yuca, Plátano, Ulluco"/>
  </r>
  <r>
    <d v="2022-02-24T22:22:19"/>
    <s v="Maestría"/>
    <x v="1"/>
    <x v="1"/>
    <x v="0"/>
    <x v="0"/>
    <s v="Docente "/>
    <x v="0"/>
    <x v="2"/>
    <x v="69"/>
    <s v="Papa Fresca (sin lavar)"/>
    <n v="1"/>
    <n v="1"/>
    <n v="5"/>
    <n v="5"/>
    <n v="5"/>
    <n v="1"/>
    <s v="Entre $1.400 - $1.600"/>
    <s v="Entre $1.400 - $1.600"/>
    <s v="Entre $1.400 - $1.600"/>
    <s v="Entre $1.400 - $1.600"/>
    <s v="No compramos de este tipo de papa"/>
    <s v="Entre $1.400 - $1.600"/>
    <s v="Entre $1.400 - $1.600"/>
    <x v="8"/>
    <s v="Redes sociales, Promoción en puntos de venta"/>
    <s v="Papa Fresca (sin lavar)"/>
    <s v="No compra papa congelada"/>
    <s v="Entre $1.400 - $1.600"/>
    <s v="No compra papa frita"/>
    <s v="$200"/>
    <s v="No compra papa precocida"/>
    <s v="No compra papa precocida saborizada"/>
    <s v="Placitas Campesinas"/>
    <s v="Plátano"/>
  </r>
  <r>
    <d v="2022-02-24T22:34:11"/>
    <s v="Profesional"/>
    <x v="0"/>
    <x v="0"/>
    <x v="4"/>
    <x v="2"/>
    <s v="medico"/>
    <x v="0"/>
    <x v="1"/>
    <x v="19"/>
    <s v="Papa Fresca (sin lavar)"/>
    <n v="3"/>
    <n v="3"/>
    <n v="5"/>
    <n v="1"/>
    <n v="5"/>
    <n v="5"/>
    <s v="Entre $2.200 - $2.400"/>
    <s v="No compramos de este tipo de papa"/>
    <s v="No compramos de este tipo de papa"/>
    <s v="No compramos de este tipo de papa"/>
    <s v="No compramos de este tipo de papa"/>
    <s v="No compramos de este tipo de papa"/>
    <s v="No compramos de este tipo de papa"/>
    <x v="12"/>
    <s v="Redes sociales"/>
    <s v="Papa Fresca (sin lavar)"/>
    <s v="$ 4.500"/>
    <s v="Entre $1.800 - $2.000"/>
    <s v="No compra papa frita"/>
    <s v="$ 1200"/>
    <s v="No compra papa precocida"/>
    <s v="No compra papa precocida saborizada"/>
    <s v="Galerías, Tiendas de Barrio, Placitas Campesinas"/>
    <s v="Yuca, Plátano, Maíz"/>
  </r>
  <r>
    <d v="2022-02-24T22:37:17"/>
    <s v="Secundaria"/>
    <x v="0"/>
    <x v="1"/>
    <x v="1"/>
    <x v="2"/>
    <s v="estudiante"/>
    <x v="0"/>
    <x v="2"/>
    <x v="2"/>
    <s v="Papa Fresca (sin lavar)"/>
    <n v="3"/>
    <n v="4"/>
    <n v="3"/>
    <n v="5"/>
    <n v="5"/>
    <n v="2"/>
    <s v="entre $700 - $1.200"/>
    <s v="No compramos de este tipo de papa"/>
    <s v="No compramos de este tipo de papa"/>
    <s v="entre $700 - $1.200"/>
    <s v="entre $700 - $1.200"/>
    <s v="entre $700 - $1.200"/>
    <s v="No compramos de este tipo de papa"/>
    <x v="3"/>
    <s v="Promoción en puntos de venta, Tiendas especializadas"/>
    <s v="Papa Fresca (sin lavar), Papa Precocida"/>
    <s v="No compra papa congelada"/>
    <s v="Entre $1.000 - $1200"/>
    <s v="No compra papa frita"/>
    <s v="$ 100"/>
    <s v="No compra papa precocida"/>
    <s v="No compra papa precocida saborizada"/>
    <s v="Galerías, Tiendas de Barrio, Placitas Campesinas"/>
    <s v="Yuca, Plátano"/>
  </r>
  <r>
    <d v="2022-02-24T22:59:44"/>
    <s v="Profesional"/>
    <x v="0"/>
    <x v="1"/>
    <x v="1"/>
    <x v="5"/>
    <s v="Estudiante "/>
    <x v="2"/>
    <x v="1"/>
    <x v="53"/>
    <s v="Papa Fresca (sin lavar)"/>
    <n v="3"/>
    <n v="5"/>
    <n v="2"/>
    <n v="5"/>
    <n v="4"/>
    <n v="1"/>
    <s v="No compramos de este tipo de papa"/>
    <s v="No compramos de este tipo de papa"/>
    <s v="No compramos de este tipo de papa"/>
    <s v="No compramos de este tipo de papa"/>
    <s v="No compramos de este tipo de papa"/>
    <s v="Entre $1.400 - $1.600"/>
    <s v="No compramos de este tipo de papa"/>
    <x v="9"/>
    <s v="Redes sociales, Promoción en puntos de venta, Tiendas especializadas"/>
    <s v="Papa Fresca (sin lavar)"/>
    <s v="No compra papa congelada"/>
    <s v="Entre $1.400 - $1.600"/>
    <s v="No compra papa frita"/>
    <s v="$ 800"/>
    <s v="No compra papa precocida"/>
    <s v="No compra papa precocida saborizada"/>
    <s v="Galerías, Placitas Campesinas"/>
    <s v="Plátano, Ulluco"/>
  </r>
  <r>
    <d v="2022-02-24T23:13:58"/>
    <s v="Profesional"/>
    <x v="0"/>
    <x v="1"/>
    <x v="2"/>
    <x v="6"/>
    <s v="Estudiante"/>
    <x v="0"/>
    <x v="2"/>
    <x v="1"/>
    <s v="Papa Fresca (sin lavar)"/>
    <n v="3"/>
    <n v="5"/>
    <n v="5"/>
    <n v="4"/>
    <n v="5"/>
    <n v="4"/>
    <s v="Entre $2.200 - $2.400"/>
    <s v="No compramos de este tipo de papa"/>
    <s v="Entre $2.200 - $2.400"/>
    <s v="Entre $2.600 - $2.800"/>
    <s v="No compramos de este tipo de papa"/>
    <s v="No compramos de este tipo de papa"/>
    <s v="No compramos de este tipo de papa"/>
    <x v="3"/>
    <s v="Promoción en puntos de venta"/>
    <s v="Papa Fresca (sin lavar), Papa Fresca lavada"/>
    <s v="No compra papa congelada"/>
    <s v="Entre $1.800 - $2.000"/>
    <s v="No compra papa frita"/>
    <s v="$200"/>
    <s v="No compra papa precocida"/>
    <s v="No compra papa precocida saborizada"/>
    <s v="Galerías, Placitas Campesinas"/>
    <s v="Yuca, Plátano"/>
  </r>
  <r>
    <d v="2022-02-24T23:36:16"/>
    <s v="Doctorado"/>
    <x v="4"/>
    <x v="1"/>
    <x v="1"/>
    <x v="5"/>
    <s v="Bióloga"/>
    <x v="1"/>
    <x v="1"/>
    <x v="2"/>
    <s v="Papa Fresca (sin lavar)"/>
    <n v="5"/>
    <n v="5"/>
    <n v="5"/>
    <n v="3"/>
    <n v="5"/>
    <n v="1"/>
    <s v="Entre $1.000 - $1.200"/>
    <s v="Entre $1.000 - $1.200"/>
    <s v="No compramos de este tipo de papa"/>
    <s v="Entre $1.000 - $1.200"/>
    <s v="Entre $1.000 - $1.200"/>
    <s v="Entre $1.000 - $1.200"/>
    <s v="No compramos de este tipo de papa"/>
    <x v="9"/>
    <s v="Redes sociales, Promoción en puntos de venta"/>
    <s v="Papa Fresca (sin lavar)"/>
    <s v="No compra papa congelada"/>
    <s v="Entre $1.000 - $1200"/>
    <s v="No compra papa frita"/>
    <s v="No compra papa lavada"/>
    <s v="No compra papa precocida"/>
    <s v="No compra papa precocida saborizada"/>
    <s v="Galerías, Placitas Campesinas"/>
    <s v="Yuca, Plátano, Ulluco, Maíz"/>
  </r>
  <r>
    <d v="2022-02-24T23:47:31"/>
    <s v="Secundaria"/>
    <x v="0"/>
    <x v="0"/>
    <x v="2"/>
    <x v="0"/>
    <s v="Estudiante"/>
    <x v="0"/>
    <x v="1"/>
    <x v="14"/>
    <s v="Papa Fresca (sin lavar)"/>
    <n v="2"/>
    <n v="3"/>
    <n v="3"/>
    <n v="2"/>
    <n v="4"/>
    <n v="1"/>
    <s v="Entre $1.400 - $1.600"/>
    <s v="Entre $1.000 - $1.200"/>
    <s v="No compramos de este tipo de papa"/>
    <s v="Entre $1.000 - $1.200"/>
    <s v="No compramos de este tipo de papa"/>
    <s v="Entre $1.400 - $1.600"/>
    <s v="No compramos de este tipo de papa"/>
    <x v="2"/>
    <s v="Promoción en puntos de venta"/>
    <s v="Papa Fresca lavada"/>
    <s v="No compra papa congelada"/>
    <s v="Entre $1.000 - $1200"/>
    <s v="No compra papa frita"/>
    <s v="$ 400"/>
    <s v="No compra papa precocida"/>
    <s v="No compra papa precocida saborizada"/>
    <s v="Tiendas de Barrio, Placitas Campesinas"/>
    <s v="Yuca, Plátano"/>
  </r>
  <r>
    <d v="2022-02-25T00:18:37"/>
    <s v="Secundaria"/>
    <x v="0"/>
    <x v="1"/>
    <x v="0"/>
    <x v="5"/>
    <s v="ESTUDIANTE "/>
    <x v="0"/>
    <x v="1"/>
    <x v="16"/>
    <s v="Papa Fresca (sin lavar), Papa Fresca Lavada"/>
    <n v="4"/>
    <n v="5"/>
    <n v="4"/>
    <n v="5"/>
    <n v="5"/>
    <n v="3"/>
    <s v="Entre $1.400 - $1.600"/>
    <s v="Entre $1.400 - $1.600"/>
    <s v="Entre $1.400 - $1.600"/>
    <s v="No compramos de este tipo de papa"/>
    <s v="No compramos de este tipo de papa"/>
    <s v="No compramos de este tipo de papa"/>
    <s v="No compramos de este tipo de papa"/>
    <x v="30"/>
    <s v="Redes sociales, Medios de comunicación (tv, radio), Promoción en puntos de venta, Tiendas especializadas"/>
    <s v="Papa Fresca (sin lavar), Papa Fresca lavada"/>
    <s v="No compra papa congelada"/>
    <s v="Entre $1.000 - $1200"/>
    <s v="No compra papa frita"/>
    <s v="$200"/>
    <s v="No compra papa precocida"/>
    <s v="No compra papa precocida saborizada"/>
    <s v="Galerías, Tiendas de Barrio, Placitas Campesinas"/>
    <s v="Plátano, Habas"/>
  </r>
  <r>
    <d v="2022-02-25T05:51:44"/>
    <s v="Profesional"/>
    <x v="1"/>
    <x v="1"/>
    <x v="2"/>
    <x v="0"/>
    <s v="estudiante y trabajador independiente"/>
    <x v="0"/>
    <x v="2"/>
    <x v="2"/>
    <s v="Papa Fresca (sin lavar), Papa Frita"/>
    <n v="4"/>
    <n v="5"/>
    <n v="5"/>
    <n v="4"/>
    <n v="5"/>
    <n v="1"/>
    <s v="Entre $1.400 - $1.600"/>
    <s v="No compramos de este tipo de papa"/>
    <s v="No compramos de este tipo de papa"/>
    <s v="Entre $1.400 - $1.600"/>
    <s v="Entre $1.400 - $1.600"/>
    <s v="Entre $1.000 - $1.200"/>
    <s v="No compramos de este tipo de papa"/>
    <x v="3"/>
    <s v="Redes sociales, Medios de comunicación (tv, radio), Promoción en puntos de venta, Tiendas especializadas"/>
    <s v="Papa Fresca (sin lavar), Papa Frita"/>
    <s v="No compra papa congelada"/>
    <s v="Entre $1.800 - $2.000"/>
    <s v="$ 7.500"/>
    <s v="$ 1400"/>
    <s v="No compra papa precocida"/>
    <s v="No compra papa precocida saborizada"/>
    <s v="Galerías, Tiendas de Barrio, Placitas Campesinas"/>
    <s v="Yuca, Plátano"/>
  </r>
  <r>
    <d v="2022-02-25T06:00:41"/>
    <s v="Técnico o tecnólogo"/>
    <x v="0"/>
    <x v="1"/>
    <x v="1"/>
    <x v="5"/>
    <s v="Auxiliares Financiero "/>
    <x v="0"/>
    <x v="1"/>
    <x v="3"/>
    <s v="Papa Fresca (sin lavar), Papa Fresca Lavada"/>
    <n v="5"/>
    <n v="5"/>
    <n v="5"/>
    <n v="5"/>
    <n v="5"/>
    <n v="5"/>
    <s v="Entre $1.800 - $2.000"/>
    <s v="Entre $1.400 - $1.600"/>
    <s v="No compramos de este tipo de papa"/>
    <s v="Entre $1.400 - $1.600"/>
    <s v="No compramos de este tipo de papa"/>
    <s v="Entre $1.800 - $2.000"/>
    <s v="No compramos de este tipo de papa"/>
    <x v="6"/>
    <s v="Redes sociales, Medios de comunicación (tv, radio), Promoción en puntos de venta"/>
    <s v="Papa Fresca (sin lavar)"/>
    <s v="No compra papa congelada"/>
    <s v="Entre $1.800 - $2.000"/>
    <s v="No compra papa frita"/>
    <s v="$ 1000"/>
    <s v="No compra papa precocida"/>
    <s v="No compra papa precocida saborizada"/>
    <s v="Galerías, Tiendas de Barrio, Placitas Campesinas"/>
    <s v="Yuca, Plátano"/>
  </r>
  <r>
    <d v="2022-02-25T06:43:53"/>
    <s v="Profesional"/>
    <x v="0"/>
    <x v="4"/>
    <x v="0"/>
    <x v="0"/>
    <s v="Estudiante"/>
    <x v="0"/>
    <x v="0"/>
    <x v="15"/>
    <s v="Papa Fresca (sin lavar), Papa Fresca Lavada, Papa Frita, Papa Congelada, Papa Precocida, Papa Cortada en trozos"/>
    <n v="3"/>
    <n v="5"/>
    <n v="5"/>
    <n v="3"/>
    <n v="5"/>
    <n v="1"/>
    <s v="Entre $1.000 - $1.200"/>
    <s v="Entre $1.000 - $1.200"/>
    <s v="Entre $1.000 - $1.200"/>
    <s v="Entre $1.000 - $1.200"/>
    <s v="Entre $1.000 - $1.200"/>
    <s v="No compramos de este tipo de papa"/>
    <s v="No compramos de este tipo de papa"/>
    <x v="0"/>
    <s v="Redes sociales, Promoción en puntos de venta, Tiendas especializadas"/>
    <s v="Papa Fresca lavada, Papa Precocida, Papa Saborizada"/>
    <s v="$ 5.000"/>
    <s v="Entre $1.400 - $1.600"/>
    <s v="$ 6.500"/>
    <s v="$ 1400"/>
    <s v="No compra papa precocida"/>
    <s v="No compra papa precocida saborizada"/>
    <s v="Galerías, Tiendas de Barrio, Placitas Campesinas, Supermercados"/>
    <s v="Plátano, Maíz"/>
  </r>
  <r>
    <d v="2022-02-25T07:21:16"/>
    <s v="Secundaria"/>
    <x v="0"/>
    <x v="1"/>
    <x v="1"/>
    <x v="0"/>
    <s v="Estudiante"/>
    <x v="1"/>
    <x v="4"/>
    <x v="13"/>
    <s v="Papa Fresca (sin lavar)"/>
    <n v="5"/>
    <n v="5"/>
    <n v="4"/>
    <n v="4"/>
    <n v="5"/>
    <n v="5"/>
    <s v="No compramos de este tipo de papa"/>
    <s v="Más de $3.400"/>
    <s v="Entre $3.000 - $3.200"/>
    <s v="Entre $3.000 - $3.200"/>
    <s v="No compramos de este tipo de papa"/>
    <s v="No compramos de este tipo de papa"/>
    <s v="No compramos de este tipo de papa"/>
    <x v="6"/>
    <s v="Promoción en puntos de venta"/>
    <s v="Papa Fresca (sin lavar)"/>
    <s v="No compra papa congelada"/>
    <s v="Entre $1.000 - $1200"/>
    <s v="No compra papa frita"/>
    <s v="$ 100"/>
    <s v="No compra papa precocida"/>
    <s v="No compra papa precocida saborizada"/>
    <s v="Directamente al Productor"/>
    <s v="Plátano"/>
  </r>
  <r>
    <d v="2022-02-25T07:36:30"/>
    <s v="Maestría"/>
    <x v="1"/>
    <x v="1"/>
    <x v="2"/>
    <x v="2"/>
    <s v="Profesora de Danza"/>
    <x v="1"/>
    <x v="1"/>
    <x v="1"/>
    <s v="Papa Fresca (sin lavar)"/>
    <n v="3"/>
    <n v="3"/>
    <n v="3"/>
    <n v="3"/>
    <n v="5"/>
    <n v="3"/>
    <s v="Entre $1.800 - $2.000"/>
    <s v="No compramos de este tipo de papa"/>
    <s v="No compramos de este tipo de papa"/>
    <s v="Entre $1.000 - $1.200"/>
    <s v="No compramos de este tipo de papa"/>
    <s v="No compramos de este tipo de papa"/>
    <s v="No compramos de este tipo de papa"/>
    <x v="6"/>
    <s v="Redes sociales, Promoción en puntos de venta"/>
    <s v="Papa Fresca (sin lavar)"/>
    <s v="No compra papa congelada"/>
    <s v="Entre $1.800 - $2.000"/>
    <s v="No compra papa frita"/>
    <s v="$ 400"/>
    <s v="No compra papa precocida"/>
    <s v="No compra papa precocida saborizada"/>
    <s v="Supermercados"/>
    <s v="Plátano"/>
  </r>
  <r>
    <d v="2022-02-25T07:45:28"/>
    <s v="Profesional"/>
    <x v="0"/>
    <x v="1"/>
    <x v="0"/>
    <x v="0"/>
    <s v="Fisioterapeuta "/>
    <x v="0"/>
    <x v="1"/>
    <x v="74"/>
    <s v="Papa Fresca (sin lavar), Papa Frita"/>
    <n v="5"/>
    <n v="5"/>
    <n v="5"/>
    <n v="5"/>
    <n v="5"/>
    <n v="3"/>
    <s v="Entre $1.400 - $1.600"/>
    <s v="Entre $1.400 - $1.600"/>
    <s v="Entre $1.800 - $2.000"/>
    <s v="Entre $1.800 - $2.000"/>
    <s v="Entre $2.200 - $2.400"/>
    <s v="Entre $2.200 - $2.400"/>
    <s v="Entre $1.800 - $2.000"/>
    <x v="9"/>
    <s v="Redes sociales"/>
    <s v="Papa Fresca (sin lavar), Papa Fresca lavada"/>
    <s v="$ 5.500"/>
    <s v="Entre $2.600 - $2.800"/>
    <s v="$ 6.700"/>
    <s v="$ 800"/>
    <s v="No compra papa precocida"/>
    <s v="No compra papa precocida saborizada"/>
    <s v="Galerías, Tiendas de Barrio, Mercados Móviles"/>
    <s v="Plátano, Ulluco"/>
  </r>
  <r>
    <d v="2022-02-25T07:51:30"/>
    <s v="Profesional"/>
    <x v="2"/>
    <x v="0"/>
    <x v="2"/>
    <x v="0"/>
    <s v="Auxiliar Administrativa"/>
    <x v="0"/>
    <x v="1"/>
    <x v="51"/>
    <s v="Papa Fresca (sin lavar), Papa Fresca Lavada, Papa Frita"/>
    <n v="5"/>
    <n v="5"/>
    <n v="5"/>
    <n v="5"/>
    <n v="5"/>
    <n v="5"/>
    <s v="Entre $1.400 - $1.600"/>
    <s v="No compramos de este tipo de papa"/>
    <s v="No compramos de este tipo de papa"/>
    <s v="Entre $1.000 - $1.200"/>
    <s v="No compramos de este tipo de papa"/>
    <s v="No compramos de este tipo de papa"/>
    <s v="Entre $1.000 - $1.200"/>
    <x v="9"/>
    <s v="Redes sociales"/>
    <s v="Papa Fresca (sin lavar), Papa Fresca lavada"/>
    <s v="No compra papa congelada"/>
    <s v="Entre $1.000 - $1200"/>
    <s v="$ 6.500"/>
    <s v="$ 100"/>
    <s v="No compra papa precocida"/>
    <s v="No compra papa precocida saborizada"/>
    <s v="Galerías, Tiendas de Barrio"/>
    <s v="Yuca"/>
  </r>
  <r>
    <d v="2022-02-25T08:01:58"/>
    <s v="Doctorado"/>
    <x v="4"/>
    <x v="0"/>
    <x v="4"/>
    <x v="6"/>
    <s v="Profesor "/>
    <x v="0"/>
    <x v="1"/>
    <x v="60"/>
    <s v="Papa Fresca (sin lavar), Papa Fresca Lavada, Papa Congelada"/>
    <n v="5"/>
    <n v="2"/>
    <n v="4"/>
    <n v="3"/>
    <n v="5"/>
    <n v="4"/>
    <s v="Entre $1.800 - $2.000"/>
    <s v="Entre $1.800 - $2.000"/>
    <s v="Entre $1.800 - $2.000"/>
    <s v="Entre $2.600 - $2.800"/>
    <s v="Entre $2.200 - $2.400"/>
    <s v="Entre $1.800 - $2.000"/>
    <s v="Entre $2.600 - $2.800"/>
    <x v="32"/>
    <s v="Promoción en puntos de venta"/>
    <s v="Papa Fresca (sin lavar), Papa Fresca lavada"/>
    <s v="$ 4.500"/>
    <s v="Entre $2.600 - $2.800"/>
    <s v="$ 6.900"/>
    <s v="$ 800"/>
    <s v="$ 3.500"/>
    <s v="No compra papa precocida saborizada"/>
    <s v="Placitas Campesinas, Supermercados"/>
    <s v="Yuca, Plátano, Maíz, CIDRA PAPA, ZAPALLO, ARRACACHA "/>
  </r>
  <r>
    <d v="2022-02-25T08:20:37"/>
    <s v="Maestría"/>
    <x v="1"/>
    <x v="0"/>
    <x v="4"/>
    <x v="2"/>
    <s v="Ingeniero en Telemática "/>
    <x v="1"/>
    <x v="0"/>
    <x v="23"/>
    <s v="Papa Fresca (sin lavar)"/>
    <n v="5"/>
    <n v="5"/>
    <n v="3"/>
    <n v="3"/>
    <n v="5"/>
    <n v="5"/>
    <s v="Entre $1.800 - $2.000"/>
    <s v="Entre $2.600 - $2.800"/>
    <s v="Entre $1.800 - $2.000"/>
    <s v="Entre $2.600 - $2.800"/>
    <s v="Entre $2.600 - $2.800"/>
    <s v="Entre $1.800 - $2.000"/>
    <s v="Entre $2.600 - $2.800"/>
    <x v="41"/>
    <s v="Redes sociales, Medios de comunicación (tv, radio), Promoción en puntos de venta"/>
    <s v="Papa Fresca (sin lavar)"/>
    <s v="No compra papa congelada"/>
    <s v="Entre $1.000 - $1200"/>
    <s v="$ 7.100"/>
    <s v="$ 1000"/>
    <s v="No compra papa precocida"/>
    <s v="No compra papa precocida saborizada"/>
    <s v="Galerías, Placitas Campesinas, Supermercados"/>
    <s v="Yuca, Ulluco"/>
  </r>
  <r>
    <d v="2022-02-25T08:31:43"/>
    <s v="Profesional"/>
    <x v="1"/>
    <x v="0"/>
    <x v="0"/>
    <x v="2"/>
    <s v="INGENIERO CIVIL"/>
    <x v="1"/>
    <x v="1"/>
    <x v="12"/>
    <s v="Papa Fresca Lavada"/>
    <n v="3"/>
    <n v="4"/>
    <n v="4"/>
    <n v="3"/>
    <n v="4"/>
    <n v="3"/>
    <s v="No compramos de este tipo de papa"/>
    <s v="No compramos de este tipo de papa"/>
    <s v="Entre $2.200 - $2.400"/>
    <s v="Entre $1.400 - $1.600"/>
    <s v="No compramos de este tipo de papa"/>
    <s v="No compramos de este tipo de papa"/>
    <s v="No compramos de este tipo de papa"/>
    <x v="6"/>
    <s v="Redes sociales, Medios de comunicación (tv, radio), Promoción en puntos de venta"/>
    <s v="Papa Fresca lavada"/>
    <s v="No compra papa congelada"/>
    <s v="Entre $2.200 - $2.400"/>
    <s v="$ 6.500"/>
    <s v="$ 100"/>
    <s v="No compra papa precocida"/>
    <s v="No compra papa precocida saborizada"/>
    <s v="Tiendas de Barrio"/>
    <s v="Plátano"/>
  </r>
  <r>
    <d v="2022-02-25T08:38:27"/>
    <s v="Profesional"/>
    <x v="1"/>
    <x v="0"/>
    <x v="4"/>
    <x v="4"/>
    <s v="fisioterapeuta"/>
    <x v="0"/>
    <x v="1"/>
    <x v="10"/>
    <s v="Papa Fresca (sin lavar)"/>
    <n v="4"/>
    <n v="4"/>
    <n v="5"/>
    <n v="3"/>
    <n v="3"/>
    <n v="1"/>
    <s v="Entre $1.800 - $2.000"/>
    <s v="No compramos de este tipo de papa"/>
    <s v="No compramos de este tipo de papa"/>
    <s v="Entre $1.400 - $1.600"/>
    <s v="Entre $1.800 - $2.000"/>
    <s v="Entre $1.400 - $1.600"/>
    <s v="No compramos de este tipo de papa"/>
    <x v="6"/>
    <s v="Medios de comunicación (tv, radio)"/>
    <s v="Papa Fresca (sin lavar)"/>
    <s v="No compra papa congelada"/>
    <s v="Entre $1.000 - $1200"/>
    <s v="No compra papa frita"/>
    <s v="$200"/>
    <s v="No compra papa precocida"/>
    <s v="No compra papa precocida saborizada"/>
    <s v="Galerías"/>
    <s v="Yuca, Plátano, Maíz"/>
  </r>
  <r>
    <d v="2022-02-25T08:40:05"/>
    <s v="Maestría"/>
    <x v="0"/>
    <x v="1"/>
    <x v="1"/>
    <x v="5"/>
    <s v="Estudiante"/>
    <x v="4"/>
    <x v="1"/>
    <x v="88"/>
    <s v="Papa Fresca (sin lavar)"/>
    <n v="3"/>
    <n v="4"/>
    <n v="3"/>
    <n v="3"/>
    <n v="4"/>
    <n v="3"/>
    <s v="Entre $1.400 - $1.600"/>
    <s v="Entre $1.400 - $1.600"/>
    <s v="Entre $1.800 - $2.000"/>
    <s v="Entre $1.000 - $1.200"/>
    <s v="Entre $1.000 - $1.200"/>
    <s v="Entre $1.800 - $2.000"/>
    <s v="Entre $1.400 - $1.600"/>
    <x v="6"/>
    <s v="Redes sociales, Medios de comunicación (tv, radio)"/>
    <s v="Papa Fresca (sin lavar)"/>
    <s v="No compra papa congelada"/>
    <s v="Entre $1.800 - $2.000"/>
    <s v="No compra papa frita"/>
    <s v="Más de $ 1600"/>
    <s v="No compra papa precocida"/>
    <s v="No compra papa precocida saborizada"/>
    <s v="Galerías, Placitas Campesinas"/>
    <s v="Plátano, Maíz"/>
  </r>
  <r>
    <d v="2022-02-25T08:44:18"/>
    <s v="Secundaria"/>
    <x v="0"/>
    <x v="0"/>
    <x v="2"/>
    <x v="2"/>
    <s v="Independiente"/>
    <x v="0"/>
    <x v="2"/>
    <x v="15"/>
    <s v="Papa Fresca (sin lavar)"/>
    <n v="5"/>
    <n v="5"/>
    <n v="3"/>
    <n v="5"/>
    <n v="5"/>
    <n v="5"/>
    <s v="Entre $1.800 - $2.000"/>
    <s v="Entre $1.800 - $2.000"/>
    <s v="Entre $1.800 - $2.000"/>
    <s v="Entre $2.200 - $2.400"/>
    <s v="Entre $2.600 - $2.800"/>
    <s v="Entre $2.200 - $2.400"/>
    <s v="No compramos de este tipo de papa"/>
    <x v="0"/>
    <s v="Redes sociales, Medios de comunicación (tv, radio), Promoción en puntos de venta"/>
    <s v="Papa Fresca (sin lavar), Papa Fresca lavada"/>
    <s v="$ 4.500"/>
    <s v="Entre $3.000 - $3.200"/>
    <s v="$ 6.500"/>
    <s v="$ 1000"/>
    <s v="$ 3.500"/>
    <s v="$ 5.500"/>
    <s v="Galerías, Tiendas de Barrio, Placitas Campesinas, Directamente al Productor, Mercados Móviles"/>
    <s v="Yuca, Plátano, Ulluco, Maíz"/>
  </r>
  <r>
    <d v="2022-02-25T08:47:11"/>
    <s v="Doctorado"/>
    <x v="1"/>
    <x v="0"/>
    <x v="4"/>
    <x v="4"/>
    <s v="Ingeniero Físico"/>
    <x v="4"/>
    <x v="1"/>
    <x v="16"/>
    <s v="Papa Fresca (sin lavar), Papa Frita, Papa Congelada"/>
    <n v="3"/>
    <n v="5"/>
    <n v="4"/>
    <n v="4"/>
    <n v="4"/>
    <n v="4"/>
    <s v="Entre $1.000 - $1.200"/>
    <s v="Entre $1.400 - $1.600"/>
    <s v="Entre $1.000 - $1.200"/>
    <s v="No compramos de este tipo de papa"/>
    <s v="No compramos de este tipo de papa"/>
    <s v="No compramos de este tipo de papa"/>
    <s v="No compramos de este tipo de papa"/>
    <x v="3"/>
    <s v="Promoción en puntos de venta"/>
    <s v="Papa Fresca (sin lavar)"/>
    <s v="$ 4.500"/>
    <s v="Entre $1.000 - $1200"/>
    <s v="$ 6.500"/>
    <s v="$200"/>
    <s v="$ 3.500"/>
    <s v="$ 6.000"/>
    <s v="Galerías"/>
    <s v="Yuca, Plátano"/>
  </r>
  <r>
    <d v="2022-02-25T08:55:23"/>
    <s v="Secundaria"/>
    <x v="0"/>
    <x v="1"/>
    <x v="1"/>
    <x v="3"/>
    <s v="Estudiante"/>
    <x v="1"/>
    <x v="3"/>
    <x v="8"/>
    <s v="Papa Fresca (sin lavar)"/>
    <n v="5"/>
    <n v="5"/>
    <n v="4"/>
    <n v="4"/>
    <n v="5"/>
    <n v="3"/>
    <s v="Entre $2.200 - $2.400"/>
    <s v="Más de $3.400"/>
    <s v="No compramos de este tipo de papa"/>
    <s v="Más de $3.400"/>
    <s v="No compramos de este tipo de papa"/>
    <s v="No compramos de este tipo de papa"/>
    <s v="No compramos de este tipo de papa"/>
    <x v="11"/>
    <s v="Redes sociales, Promoción en puntos de venta"/>
    <s v="Papa Fresca (sin lavar)"/>
    <s v="No compra papa congelada"/>
    <s v="Entre $2.600 - $2.800"/>
    <s v="No compra papa frita"/>
    <s v="$ 1400"/>
    <s v="No compra papa precocida"/>
    <s v="$ 5.500"/>
    <s v="Galerías, Tiendas de Barrio, Placitas Campesinas, Supermercados"/>
    <s v="Yuca, Plátano"/>
  </r>
  <r>
    <d v="2022-02-25T09:01:57"/>
    <s v="Maestría"/>
    <x v="1"/>
    <x v="1"/>
    <x v="2"/>
    <x v="5"/>
    <s v="Docente "/>
    <x v="1"/>
    <x v="1"/>
    <x v="80"/>
    <s v="Papa Fresca (sin lavar)"/>
    <n v="5"/>
    <n v="5"/>
    <n v="5"/>
    <n v="5"/>
    <n v="5"/>
    <n v="1"/>
    <s v="Entre $1.000 - $1.200"/>
    <s v="Entre $1.400 - $1.600"/>
    <s v="Entre $1.400 - $1.600"/>
    <s v="Entre $1.400 - $1.600"/>
    <s v="No compramos de este tipo de papa"/>
    <s v="No compramos de este tipo de papa"/>
    <s v="No compramos de este tipo de papa"/>
    <x v="6"/>
    <s v="Redes sociales"/>
    <s v="Papa Fresca (sin lavar)"/>
    <s v="No compra papa congelada"/>
    <s v="Entre $1.000 - $1200"/>
    <n v="3000"/>
    <s v="$ 400"/>
    <s v="No compra papa precocida"/>
    <s v="No compra papa precocida saborizada"/>
    <s v="Directamente al Productor"/>
    <s v="Yuca, Plátano"/>
  </r>
  <r>
    <d v="2022-02-25T09:29:35"/>
    <s v="Maestría"/>
    <x v="0"/>
    <x v="0"/>
    <x v="0"/>
    <x v="1"/>
    <s v="Docente"/>
    <x v="0"/>
    <x v="1"/>
    <x v="30"/>
    <s v="Papa Fresca (sin lavar), Papa Fresca Lavada"/>
    <n v="3"/>
    <n v="4"/>
    <n v="5"/>
    <n v="5"/>
    <n v="5"/>
    <n v="3"/>
    <s v="Entre $2.200 - $2.400"/>
    <s v="Entre $1.400 - $1.600"/>
    <s v="Entre $1.800 - $2.000"/>
    <s v="Entre $1.800 - $2.000"/>
    <s v="Entre $2.200 - $2.400"/>
    <s v="Entre $1.000 - $1.200"/>
    <s v="Entre $1.800 - $2.000"/>
    <x v="4"/>
    <s v="Redes sociales, Promoción en puntos de venta"/>
    <s v="Papa Fresca lavada, Papa Precocida"/>
    <s v="No compra papa congelada"/>
    <s v="Entre $1.800 - $2.000"/>
    <s v="No compra papa frita"/>
    <s v="$ 1200"/>
    <s v="No compra papa precocida"/>
    <s v="No compra papa precocida saborizada"/>
    <s v="Galerías, Tiendas de Barrio, Placitas Campesinas"/>
    <s v="Yuca, Plátano"/>
  </r>
  <r>
    <d v="2022-02-25T09:30:01"/>
    <s v="Maestría"/>
    <x v="4"/>
    <x v="1"/>
    <x v="4"/>
    <x v="5"/>
    <s v="contadora publica"/>
    <x v="3"/>
    <x v="1"/>
    <x v="5"/>
    <s v="Papa Fresca (sin lavar)"/>
    <n v="2"/>
    <n v="1"/>
    <n v="5"/>
    <n v="3"/>
    <n v="5"/>
    <n v="3"/>
    <s v="Entre $1.000 - $1.200"/>
    <s v="Entre $1.000 - $1.200"/>
    <s v="Entre $1.000 - $1.200"/>
    <s v="Entre $1.000 - $1.200"/>
    <s v="Entre $1.000 - $1.200"/>
    <s v="Entre $1.000 - $1.200"/>
    <s v="Entre $1.000 - $1.200"/>
    <x v="6"/>
    <s v="Promoción en puntos de venta"/>
    <s v="Papa Fresca (sin lavar)"/>
    <s v="No compra papa congelada"/>
    <s v="Entre $1.400 - $1.600"/>
    <s v="No compra papa frita"/>
    <s v="$ 800"/>
    <s v="No compra papa precocida"/>
    <s v="No compra papa precocida saborizada"/>
    <s v="Galerías"/>
    <s v="Yuca"/>
  </r>
  <r>
    <d v="2022-02-25T09:38:00"/>
    <s v="Maestría"/>
    <x v="1"/>
    <x v="0"/>
    <x v="3"/>
    <x v="5"/>
    <s v="Ingeniero ambiental - Gerente "/>
    <x v="1"/>
    <x v="1"/>
    <x v="13"/>
    <s v="Papa Fresca (sin lavar), Papa Fresca Lavada, Papa Congelada"/>
    <n v="4"/>
    <n v="5"/>
    <n v="5"/>
    <n v="1"/>
    <n v="5"/>
    <n v="1"/>
    <s v="No compramos de este tipo de papa"/>
    <s v="No compramos de este tipo de papa"/>
    <s v="Entre $1.800 - $2.000"/>
    <s v="Entre $1.400 - $1.600"/>
    <s v="No compramos de este tipo de papa"/>
    <s v="No compramos de este tipo de papa"/>
    <s v="No compramos de este tipo de papa"/>
    <x v="30"/>
    <s v="Redes sociales, Promoción en puntos de venta, Tiendas especializadas"/>
    <s v="Papa Fresca (sin lavar), Papa Fresca lavada"/>
    <s v="$ 4.500"/>
    <s v="Entre $1.400 - $1.600"/>
    <s v="No compra papa frita"/>
    <s v="$ 1000"/>
    <s v="No compra papa precocida"/>
    <s v="No compra papa precocida saborizada"/>
    <s v="Placitas Campesinas, Supermercados"/>
    <s v="Yuca, Plátano"/>
  </r>
  <r>
    <d v="2022-02-25T09:47:45"/>
    <s v="Profesional"/>
    <x v="4"/>
    <x v="1"/>
    <x v="4"/>
    <x v="5"/>
    <s v="Ingeniera de Sistemas"/>
    <x v="0"/>
    <x v="1"/>
    <x v="0"/>
    <s v="Papa Fresca (sin lavar), Papa Fresca Lavada, Papa Frita, Papa Congelada"/>
    <n v="5"/>
    <n v="1"/>
    <n v="5"/>
    <n v="5"/>
    <n v="5"/>
    <n v="4"/>
    <s v="Entre $1.000 - $1.200"/>
    <s v="Entre $1.000 - $1.200"/>
    <s v="Entre $1.000 - $1.200"/>
    <s v="Entre $1.000 - $1.200"/>
    <s v="Entre $1.000 - $1.200"/>
    <s v="Entre $1.000 - $1.200"/>
    <s v="Entre $1.000 - $1.200"/>
    <x v="24"/>
    <s v="Redes sociales, Promoción en puntos de venta"/>
    <s v="Papa Congelada, Papa Fresca (sin lavar), Papa Frita, Papa Fresca lavada"/>
    <s v="No compra papa congelada"/>
    <s v="Entre $1.000 - $1200"/>
    <s v="$ 6.500"/>
    <s v="$ 400"/>
    <s v="$ 3.500"/>
    <s v="$ 5.500"/>
    <s v="Galerías, Placitas Campesinas, Supermercados, Directamente al Productor, Mercados Móviles"/>
    <s v="Yuca, Plátano, Ulluco, Maíz"/>
  </r>
  <r>
    <d v="2022-02-25T09:52:23"/>
    <s v="Secundaria"/>
    <x v="0"/>
    <x v="1"/>
    <x v="2"/>
    <x v="1"/>
    <s v="Estudiante "/>
    <x v="0"/>
    <x v="1"/>
    <x v="89"/>
    <s v="Papa Fresca (sin lavar), Papa Fresca Lavada"/>
    <n v="3"/>
    <n v="5"/>
    <n v="4"/>
    <n v="3"/>
    <n v="5"/>
    <n v="4"/>
    <s v="No compramos de este tipo de papa"/>
    <s v="Entre $1.800 - $2.000"/>
    <s v="No compramos de este tipo de papa"/>
    <s v="Entre $1.800 - $2.000"/>
    <s v="Entre $1.800 - $2.000"/>
    <s v="Entre $2.200 - $2.400"/>
    <s v="No compramos de este tipo de papa"/>
    <x v="19"/>
    <s v="Redes sociales, Medios de comunicación (tv, radio)"/>
    <s v="Papa lavada"/>
    <s v="$ 4.500"/>
    <s v="Entre $2.200 - $2.400"/>
    <s v="$ 6.500"/>
    <s v="$ 1400"/>
    <s v="$ 3.500"/>
    <s v="No compra papa precocida saborizada"/>
    <s v="Galerías, Tiendas de Barrio, Placitas Campesinas"/>
    <s v="Plátano"/>
  </r>
  <r>
    <d v="2022-02-25T10:07:37"/>
    <s v="Secundaria"/>
    <x v="0"/>
    <x v="1"/>
    <x v="0"/>
    <x v="3"/>
    <s v="Estudiante"/>
    <x v="0"/>
    <x v="3"/>
    <x v="37"/>
    <s v="Papa Fresca (sin lavar)"/>
    <n v="5"/>
    <n v="5"/>
    <n v="5"/>
    <n v="5"/>
    <n v="5"/>
    <n v="5"/>
    <s v="Entre $1.800 - $2.000"/>
    <s v="Entre $1.000 - $1.200"/>
    <s v="Entre $1.800 - $2.000"/>
    <s v="Entre $1.000 - $1.200"/>
    <s v="Entre $1.400 - $1.600"/>
    <s v="Entre $1.800 - $2.000"/>
    <s v="Entre $1.000 - $1.200"/>
    <x v="1"/>
    <s v="Tiendas especializadas"/>
    <s v="Papa Fresca (sin lavar)"/>
    <s v="No compra papa congelada"/>
    <s v="Entre $1.000 - $1200"/>
    <s v="No compra papa frita"/>
    <s v="No compra papa lavada"/>
    <s v="No compra papa precocida"/>
    <s v="No compra papa precocida saborizada"/>
    <s v="Galerías"/>
    <s v="Yuca, Maíz"/>
  </r>
  <r>
    <d v="2022-02-25T10:12:12"/>
    <s v="Profesional"/>
    <x v="0"/>
    <x v="0"/>
    <x v="0"/>
    <x v="0"/>
    <s v="Fellow endocrinologia"/>
    <x v="0"/>
    <x v="1"/>
    <x v="68"/>
    <s v="Papa Fresca Lavada"/>
    <n v="3"/>
    <n v="3"/>
    <n v="3"/>
    <n v="3"/>
    <n v="3"/>
    <n v="3"/>
    <s v="Entre $2.200 - $2.400"/>
    <s v="Entre $1.800 - $2.000"/>
    <s v="Entre $1.800 - $2.000"/>
    <s v="Entre $1.800 - $2.000"/>
    <s v="Entre $1.800 - $2.000"/>
    <s v="Entre $1.800 - $2.000"/>
    <s v="Entre $1.800 - $2.000"/>
    <x v="32"/>
    <s v="Redes sociales, Medios de comunicación (tv, radio)"/>
    <s v="Papa Precocida"/>
    <s v="$ 4.500"/>
    <s v="Entre $1.000 - $1200"/>
    <s v="$ 6.500"/>
    <s v="$ 100"/>
    <s v="$ 3.500"/>
    <s v="$ 5.500"/>
    <s v="Placitas Campesinas, Supermercados"/>
    <s v="Yuca"/>
  </r>
  <r>
    <d v="2022-02-25T10:12:36"/>
    <s v="Doctorado"/>
    <x v="2"/>
    <x v="1"/>
    <x v="4"/>
    <x v="2"/>
    <s v="economista"/>
    <x v="1"/>
    <x v="1"/>
    <x v="1"/>
    <s v="Papa Fresca (sin lavar)"/>
    <n v="5"/>
    <n v="4"/>
    <n v="1"/>
    <n v="1"/>
    <n v="5"/>
    <n v="1"/>
    <s v="Entre $1.400 - $1.600"/>
    <s v="No compramos de este tipo de papa"/>
    <s v="No compramos de este tipo de papa"/>
    <s v="Entre $1.800 - $2.000"/>
    <s v="No compramos de este tipo de papa"/>
    <s v="No compramos de este tipo de papa"/>
    <s v="No compramos de este tipo de papa"/>
    <x v="32"/>
    <s v="Promoción en puntos de venta"/>
    <s v="Papa Fresca (sin lavar), Papa Fresca lavada"/>
    <s v="No compra papa congelada"/>
    <s v="Entre $1.400 - $1.600"/>
    <s v="No compra papa frita"/>
    <s v="$ 800"/>
    <s v="No compra papa precocida"/>
    <s v="No compra papa precocida saborizada"/>
    <s v="Placitas Campesinas, Supermercados"/>
    <s v="Plátano"/>
  </r>
  <r>
    <d v="2022-02-25T10:14:06"/>
    <s v="Secundaria"/>
    <x v="0"/>
    <x v="0"/>
    <x v="1"/>
    <x v="3"/>
    <s v="Estudiante y vendedor "/>
    <x v="1"/>
    <x v="1"/>
    <x v="90"/>
    <s v="Papa Fresca (sin lavar), Papa Fresca Lavada"/>
    <n v="5"/>
    <n v="5"/>
    <n v="5"/>
    <n v="5"/>
    <n v="5"/>
    <n v="2"/>
    <s v="Entre $2.200 - $2.400"/>
    <s v="Entre $1.800 - $2.000"/>
    <s v="Entre $1.800 - $2.000"/>
    <s v="Entre $1.400 - $1.600"/>
    <s v="Entre $1.800 - $2.000"/>
    <s v="Entre $2.200 - $2.400"/>
    <s v="Entre $1.400 - $1.600"/>
    <x v="9"/>
    <s v="Redes sociales, Medios de comunicación (tv, radio), Promoción en puntos de venta, Tiendas especializadas"/>
    <s v="Papa Fresca (sin lavar)"/>
    <s v="No compra papa congelada"/>
    <s v="Entre $1.800 - $2.000"/>
    <s v="No compra papa frita"/>
    <s v="No compra papa lavada"/>
    <s v="No compra papa precocida"/>
    <s v="No compra papa precocida saborizada"/>
    <s v="Galerías"/>
    <s v="Plátano"/>
  </r>
  <r>
    <d v="2022-02-25T10:16:46"/>
    <s v="Profesional"/>
    <x v="4"/>
    <x v="1"/>
    <x v="0"/>
    <x v="0"/>
    <s v="Ama de cass"/>
    <x v="0"/>
    <x v="4"/>
    <x v="0"/>
    <s v="Papa Fresca Lavada"/>
    <n v="5"/>
    <n v="5"/>
    <n v="5"/>
    <n v="5"/>
    <n v="5"/>
    <n v="5"/>
    <s v="Entre $2.600 - $2.800"/>
    <s v="Entre $2.200 - $2.400"/>
    <s v="Entre $2.200 - $2.400"/>
    <s v="Entre $2.600 - $2.800"/>
    <s v="Entre $2.600 - $2.800"/>
    <s v="Entre $2.200 - $2.400"/>
    <s v="Entre $2.600 - $2.800"/>
    <x v="20"/>
    <s v="Medios de comunicación (tv, radio), Promoción en puntos de venta"/>
    <s v="Papa Fresca lavada"/>
    <s v="No compra papa congelada"/>
    <s v="Entre $2.200 - $2.400"/>
    <s v="No compra papa frita"/>
    <s v="Más de $ 1600"/>
    <s v="No compra papa precocida"/>
    <s v="No compra papa precocida saborizada"/>
    <s v="Galerías, Supermercados, Mercados Móviles"/>
    <s v="Plátano, Maíz"/>
  </r>
  <r>
    <d v="2022-02-25T10:19:36"/>
    <s v="Maestría"/>
    <x v="1"/>
    <x v="0"/>
    <x v="4"/>
    <x v="2"/>
    <s v="Enfermero"/>
    <x v="0"/>
    <x v="1"/>
    <x v="26"/>
    <s v="Papa Fresca (sin lavar)"/>
    <n v="1"/>
    <n v="5"/>
    <n v="1"/>
    <n v="1"/>
    <n v="2"/>
    <n v="1"/>
    <s v="Entre $1.800 - $2.000"/>
    <s v="Entre $1.800 - $2.000"/>
    <s v="Entre $1.800 - $2.000"/>
    <s v="Entre $1.800 - $2.000"/>
    <s v="Entre $1.800 - $2.000"/>
    <s v="Entre $1.800 - $2.000"/>
    <s v="Entre $1.800 - $2.000"/>
    <x v="12"/>
    <s v="Redes sociales"/>
    <s v="Papa Fresca lavada"/>
    <s v="No compra papa congelada"/>
    <s v="Entre $2.200 - $2.400"/>
    <s v="No compra papa frita"/>
    <s v="$200"/>
    <s v="No compra papa precocida"/>
    <s v="No compra papa precocida saborizada"/>
    <s v="Tiendas de Barrio, Placitas Campesinas"/>
    <s v="Yuca, Plátano"/>
  </r>
  <r>
    <d v="2022-02-25T10:51:48"/>
    <s v="Profesional"/>
    <x v="0"/>
    <x v="1"/>
    <x v="2"/>
    <x v="3"/>
    <s v="Estudiante"/>
    <x v="0"/>
    <x v="2"/>
    <x v="18"/>
    <s v="Papa Fresca (sin lavar)"/>
    <n v="3"/>
    <n v="5"/>
    <n v="5"/>
    <n v="4"/>
    <n v="5"/>
    <n v="3"/>
    <s v="Entre $1.800 - $2.000"/>
    <s v="No compramos de este tipo de papa"/>
    <s v="No compramos de este tipo de papa"/>
    <s v="No compramos de este tipo de papa"/>
    <s v="Entre $1.800 - $2.000"/>
    <s v="Entre $1.800 - $2.000"/>
    <s v="Entre $2.200 - $2.400"/>
    <x v="3"/>
    <s v="Medios de comunicación (tv, radio), Promoción en puntos de venta"/>
    <s v="Papa Fresca (sin lavar)"/>
    <s v="No compra papa congelada"/>
    <s v="Entre $1.400 - $1.600"/>
    <s v="$ 6.500"/>
    <s v="No compra papa lavada"/>
    <s v="No compra papa precocida"/>
    <s v="No compra papa precocida saborizada"/>
    <s v="Galerías, Placitas Campesinas"/>
    <s v="Yuca, Plátano"/>
  </r>
  <r>
    <d v="2022-02-25T11:11:04"/>
    <s v="Técnico o tecnólogo"/>
    <x v="0"/>
    <x v="1"/>
    <x v="2"/>
    <x v="0"/>
    <s v="estudiante"/>
    <x v="1"/>
    <x v="1"/>
    <x v="91"/>
    <s v="Papa Fresca (sin lavar), Papa Fresca Lavada"/>
    <n v="5"/>
    <n v="5"/>
    <n v="5"/>
    <n v="3"/>
    <n v="5"/>
    <n v="5"/>
    <s v="Entre $2.200 - $2.400"/>
    <s v="Entre $1.400 - $1.600"/>
    <s v="Entre $2.200 - $2.400"/>
    <s v="Entre $1.400 - $1.600"/>
    <s v="Entre $1.800 - $2.000"/>
    <s v="Entre $1.400 - $1.600"/>
    <s v="Entre $1.000 - $1.200"/>
    <x v="10"/>
    <s v="Redes sociales, Promoción en puntos de venta"/>
    <s v="Papa Fresca (sin lavar), Papa Fresca lavada"/>
    <s v="No compra papa congelada"/>
    <s v="Entre $1.000 - $1200"/>
    <s v="$ 6.500"/>
    <s v="$200"/>
    <s v="No compra papa precocida"/>
    <s v="No compra papa precocida saborizada"/>
    <s v="Galerías, Tiendas de Barrio, Placitas Campesinas"/>
    <s v="Plátano, Maíz"/>
  </r>
  <r>
    <d v="2022-02-25T11:18:20"/>
    <s v="Técnico o tecnólogo"/>
    <x v="0"/>
    <x v="1"/>
    <x v="2"/>
    <x v="0"/>
    <s v="Estudiante"/>
    <x v="1"/>
    <x v="1"/>
    <x v="1"/>
    <s v="Papa Fresca (sin lavar)"/>
    <n v="3"/>
    <n v="5"/>
    <n v="5"/>
    <n v="3"/>
    <n v="4"/>
    <n v="4"/>
    <s v="Entre $1.000 - $1.200"/>
    <s v="Entre $1.400 - $1.600"/>
    <s v="No compramos de este tipo de papa"/>
    <s v="Entre $1.400 - $1.600"/>
    <s v="No compramos de este tipo de papa"/>
    <s v="Entre $1.000 - $1.200"/>
    <s v="No compramos de este tipo de papa"/>
    <x v="3"/>
    <s v="Redes sociales, Promoción en puntos de venta"/>
    <s v="Papa Fresca (sin lavar), Papa Fresca lavada"/>
    <s v="No compra papa congelada"/>
    <s v="Entre $1.400 - $1.600"/>
    <s v="$ 6.500"/>
    <s v="$ 800"/>
    <s v="$ 3.700"/>
    <s v="$ 5.500"/>
    <s v="Galerías, Placitas Campesinas"/>
    <s v="Yuca, Plátano"/>
  </r>
  <r>
    <d v="2022-02-25T11:50:59"/>
    <s v="Secundaria"/>
    <x v="2"/>
    <x v="0"/>
    <x v="2"/>
    <x v="2"/>
    <s v="Independiente"/>
    <x v="1"/>
    <x v="3"/>
    <x v="1"/>
    <s v="Papa Fresca (sin lavar), Papa Fresca Lavada"/>
    <n v="4"/>
    <n v="5"/>
    <n v="4"/>
    <n v="4"/>
    <n v="5"/>
    <n v="4"/>
    <s v="Entre $1.400 - $1.600"/>
    <s v="No compramos de este tipo de papa"/>
    <s v="No compramos de este tipo de papa"/>
    <s v="Entre $1.800 - $2.000"/>
    <s v="No compramos de este tipo de papa"/>
    <s v="No compramos de este tipo de papa"/>
    <s v="No compramos de este tipo de papa"/>
    <x v="9"/>
    <s v="Redes sociales, Medios de comunicación (tv, radio)"/>
    <s v="Papa Fresca (sin lavar)"/>
    <s v="No compra papa congelada"/>
    <s v="Entre $1.000 - $1200"/>
    <s v="No compra papa frita"/>
    <s v="No compra papa lavada"/>
    <s v="No compra papa precocida"/>
    <s v="No compra papa precocida saborizada"/>
    <s v="Galerías"/>
    <s v="Yuca, Ulluco, Maíz"/>
  </r>
  <r>
    <d v="2022-02-25T11:52:54"/>
    <s v="Secundaria"/>
    <x v="0"/>
    <x v="1"/>
    <x v="1"/>
    <x v="2"/>
    <s v="Estudiante"/>
    <x v="1"/>
    <x v="4"/>
    <x v="35"/>
    <s v="Papa Fresca (sin lavar)"/>
    <n v="4"/>
    <n v="5"/>
    <n v="4"/>
    <n v="4"/>
    <n v="4"/>
    <n v="1"/>
    <s v="Entre $2.200 - $2.400"/>
    <s v="Entre $2.600 - $2.800"/>
    <s v="Entre $2.600 - $2.800"/>
    <s v="Entre $2.600 - $2.800"/>
    <s v="Entre $2.200 - $2.400"/>
    <s v="No compramos de este tipo de papa"/>
    <s v="No compramos de este tipo de papa"/>
    <x v="3"/>
    <s v="Redes sociales, Medios de comunicación (tv, radio), Promoción en puntos de venta"/>
    <s v="Papa Fresca (sin lavar)"/>
    <s v="No compra papa congelada"/>
    <s v="Entre $2.600 - $2.800"/>
    <s v="No compra papa frita"/>
    <s v="$ 400"/>
    <s v="No compra papa precocida"/>
    <s v="No compra papa precocida saborizada"/>
    <s v="Galerías"/>
    <s v="Yuca, Plátano, Ulluco, Maíz"/>
  </r>
  <r>
    <d v="2022-02-25T12:04:31"/>
    <s v="Maestría"/>
    <x v="2"/>
    <x v="1"/>
    <x v="4"/>
    <x v="4"/>
    <s v="Docente universitaria"/>
    <x v="1"/>
    <x v="1"/>
    <x v="84"/>
    <s v="Papa Fresca (sin lavar), Papa Fresca Lavada"/>
    <n v="4"/>
    <n v="2"/>
    <n v="5"/>
    <n v="4"/>
    <n v="5"/>
    <n v="1"/>
    <s v="No tengo claro cuál es la papa parda"/>
    <s v="No tengo claro cuál es la papa criolla"/>
    <s v="Entre $1.400 - $1.600"/>
    <s v="Entre $1.000 - $1.200"/>
    <s v="Entre $1.400 - $1.600"/>
    <s v="Entre $1.400 - $1.600"/>
    <s v="Entre $1.400 - $1.600"/>
    <x v="12"/>
    <s v="Redes sociales"/>
    <s v="Papa Fresca lavada"/>
    <s v="No compra papa congelada"/>
    <s v="Entre $1.400 - $1.600"/>
    <s v="No compra papa frita"/>
    <s v="$200"/>
    <s v="No compra papa precocida"/>
    <s v="No compra papa precocida saborizada"/>
    <s v="Placitas Campesinas, Supermercados"/>
    <s v="Plátano, Ulluco"/>
  </r>
  <r>
    <d v="2022-02-25T12:13:20"/>
    <s v="Maestría"/>
    <x v="1"/>
    <x v="0"/>
    <x v="0"/>
    <x v="2"/>
    <s v="docente"/>
    <x v="0"/>
    <x v="1"/>
    <x v="74"/>
    <s v="Papa Fresca (sin lavar), Papa Frita"/>
    <n v="1"/>
    <n v="5"/>
    <n v="5"/>
    <n v="5"/>
    <n v="5"/>
    <n v="1"/>
    <s v="Entre $1.400 - $1.600"/>
    <s v="Entre $1.800 - $2.000"/>
    <s v="Entre $1.400 - $1.600"/>
    <s v="Entre $1.800 - $2.000"/>
    <s v="Entre $1.800 - $2.000"/>
    <s v="Entre $1.800 - $2.000"/>
    <s v="Entre $2.200 - $2.400"/>
    <x v="8"/>
    <s v="Promoción en puntos de venta"/>
    <s v="Papa Fresca (sin lavar), Papa Fresca lavada"/>
    <s v="$ 5.000"/>
    <s v="Entre $1.800 - $2.000"/>
    <s v="$ 6.700"/>
    <s v="$200"/>
    <s v="$ 3.900"/>
    <s v="No compra papa precocida saborizada"/>
    <s v="Placitas Campesinas, Mercados Móviles"/>
    <s v="Yuca, Plátano"/>
  </r>
  <r>
    <d v="2022-02-25T12:35:09"/>
    <s v="Maestría"/>
    <x v="1"/>
    <x v="0"/>
    <x v="4"/>
    <x v="2"/>
    <s v="Ingeniero informático "/>
    <x v="1"/>
    <x v="2"/>
    <x v="62"/>
    <s v="Papa Fresca (sin lavar), Papa Frita, Papa Congelada"/>
    <n v="1"/>
    <n v="2"/>
    <n v="3"/>
    <n v="3"/>
    <n v="4"/>
    <n v="1"/>
    <s v="No compramos de este tipo de papa"/>
    <s v="No compramos de este tipo de papa"/>
    <s v="No compramos de este tipo de papa"/>
    <s v="Entre $1.800 - $2.000"/>
    <s v="Entre $1.800 - $2.000"/>
    <s v="Entre $1.000 - $1.200"/>
    <s v="No compramos de este tipo de papa"/>
    <x v="3"/>
    <s v="Redes sociales, Promoción en puntos de venta"/>
    <s v="Papa Fresca (sin lavar), Papa Fresca lavada"/>
    <s v="$ 4.500"/>
    <s v="Entre $1.000 - $1200"/>
    <s v="$ 6.500"/>
    <s v="$ 100"/>
    <s v="$ 3.500"/>
    <s v="$ 6.000"/>
    <s v="Galerías, Placitas Campesinas"/>
    <s v="Plátano, Ulluco, Maíz, Habas"/>
  </r>
  <r>
    <d v="2022-02-25T12:39:01"/>
    <s v="Profesional"/>
    <x v="0"/>
    <x v="0"/>
    <x v="2"/>
    <x v="1"/>
    <s v="estudiante "/>
    <x v="0"/>
    <x v="4"/>
    <x v="91"/>
    <s v="Papa Fresca (sin lavar)"/>
    <n v="5"/>
    <n v="5"/>
    <n v="4"/>
    <n v="4"/>
    <n v="5"/>
    <n v="2"/>
    <s v="Entre $1.400 - $1.600"/>
    <s v="Entre $1.400 - $1.600"/>
    <s v="Entre $1.400 - $1.600"/>
    <s v="Entre $1.400 - $1.600"/>
    <s v="Entre $1.400 - $1.600"/>
    <s v="Entre $1.000 - $1.200"/>
    <s v="Entre $1.400 - $1.600"/>
    <x v="12"/>
    <s v="Promoción en puntos de venta"/>
    <s v="Papa Fresca lavada"/>
    <s v="No compra papa congelada"/>
    <s v="Entre $1.400 - $1.600"/>
    <s v="$ 6.500"/>
    <s v="$200"/>
    <s v="No compra papa precocida"/>
    <s v="No compra papa precocida saborizada"/>
    <s v="Galerías, Tiendas de Barrio, Placitas Campesinas"/>
    <s v="Yuca, Plátano, Ulluco"/>
  </r>
  <r>
    <d v="2022-02-25T13:05:05"/>
    <s v="Profesional"/>
    <x v="0"/>
    <x v="1"/>
    <x v="1"/>
    <x v="2"/>
    <s v="Independiente "/>
    <x v="0"/>
    <x v="3"/>
    <x v="92"/>
    <s v="Papa Fresca (sin lavar)"/>
    <n v="5"/>
    <n v="3"/>
    <n v="5"/>
    <n v="4"/>
    <n v="5"/>
    <n v="1"/>
    <s v="No compramos de este tipo de papa"/>
    <s v="1600 - 1800"/>
    <s v="No compramos de este tipo de papa"/>
    <s v="Entre $1.400 - $1.600"/>
    <s v="1600 1800"/>
    <s v="Entre $1.800 - $2.000"/>
    <s v="Entre $1.800 - $2.000"/>
    <x v="11"/>
    <s v="Redes sociales, Medios de comunicación (tv, radio)"/>
    <s v="Papa Fresca (sin lavar), Papa Fresca lavada"/>
    <s v="No compra papa congelada"/>
    <s v="Entre $2.600 - $2.800"/>
    <s v="No compra papa frita"/>
    <s v="$ 400"/>
    <s v="No compra papa precocida"/>
    <s v="No compra papa precocida saborizada"/>
    <s v="Galerías, Tiendas de Barrio, Placitas Campesinas, Directamente al Productor"/>
    <s v="Yuca"/>
  </r>
  <r>
    <d v="2022-02-25T13:15:46"/>
    <s v="Profesional"/>
    <x v="2"/>
    <x v="1"/>
    <x v="2"/>
    <x v="0"/>
    <s v="Contador publico"/>
    <x v="0"/>
    <x v="3"/>
    <x v="64"/>
    <s v="Papa Fresca (sin lavar), Papa Fresca Lavada"/>
    <n v="5"/>
    <n v="5"/>
    <n v="5"/>
    <n v="5"/>
    <n v="5"/>
    <n v="5"/>
    <s v="Entre $1.800 - $2.000"/>
    <s v="Entre $1.000 - $1.200"/>
    <s v="No compramos de este tipo de papa"/>
    <s v="Entre $1.000 - $1.200"/>
    <s v="Entre $1.000 - $1.200"/>
    <s v="Entre $1.800 - $2.000"/>
    <s v="Entre $1.000 - $1.200"/>
    <x v="6"/>
    <s v="Medios de comunicación (tv, radio)"/>
    <s v="Papa Fresca lavada"/>
    <s v="No compra papa congelada"/>
    <s v="Entre $1.400 - $1.600"/>
    <s v="No compra papa frita"/>
    <s v="$ 1400"/>
    <s v="No compra papa precocida"/>
    <s v="No compra papa precocida saborizada"/>
    <s v="Galerías, Tiendas de Barrio"/>
    <s v="Yuca, Plátano, Maíz"/>
  </r>
  <r>
    <d v="2022-02-25T13:46:16"/>
    <s v="Profesional"/>
    <x v="0"/>
    <x v="1"/>
    <x v="1"/>
    <x v="5"/>
    <s v="Estudiante"/>
    <x v="1"/>
    <x v="1"/>
    <x v="18"/>
    <s v="Papa Fresca Lavada"/>
    <n v="3"/>
    <n v="5"/>
    <n v="4"/>
    <n v="4"/>
    <n v="4"/>
    <n v="1"/>
    <s v="Entre $1.800 - $2.000"/>
    <s v="No compramos de este tipo de papa"/>
    <s v="No compramos de este tipo de papa"/>
    <s v="No compramos de este tipo de papa"/>
    <s v="Entre $1.800 - $2.000"/>
    <s v="Entre $1.800 - $2.000"/>
    <s v="No compramos de este tipo de papa"/>
    <x v="25"/>
    <s v="Redes sociales, Medios de comunicación (tv, radio), Promoción en puntos de venta"/>
    <s v="Papa Fresca (sin lavar), Papa Fresca lavada, Papa Saborizada"/>
    <s v="No compra papa congelada"/>
    <s v="Entre $1.800 - $2.000"/>
    <s v="No compra papa frita"/>
    <s v="$ 400"/>
    <s v="No compra papa precocida"/>
    <s v="$ 6.000"/>
    <s v="Placitas Campesinas"/>
    <s v="Yuca, Plátano"/>
  </r>
  <r>
    <d v="2022-02-25T14:24:08"/>
    <s v="Técnico o tecnólogo"/>
    <x v="0"/>
    <x v="0"/>
    <x v="1"/>
    <x v="3"/>
    <s v="Estudiante "/>
    <x v="1"/>
    <x v="4"/>
    <x v="12"/>
    <s v="Papa Fresca (sin lavar)"/>
    <n v="5"/>
    <n v="5"/>
    <n v="5"/>
    <n v="5"/>
    <n v="5"/>
    <n v="5"/>
    <s v="No compramos de este tipo de papa"/>
    <s v="No compramos de este tipo de papa"/>
    <s v="Entre $1.800 - $2.000"/>
    <s v="No compramos de este tipo de papa"/>
    <s v="No compramos de este tipo de papa"/>
    <s v="No compramos de este tipo de papa"/>
    <s v="No compramos de este tipo de papa"/>
    <x v="3"/>
    <s v="Redes sociales, Promoción en puntos de venta"/>
    <s v="Papa Fresca (sin lavar), Papa Fresca lavada"/>
    <s v="No compra papa congelada"/>
    <s v="Entre $1.800 - $2.000"/>
    <s v="No compra papa frita"/>
    <s v="Más de $ 1600"/>
    <s v="No compra papa precocida"/>
    <s v="No compra papa precocida saborizada"/>
    <s v="Galerías, Placitas Campesinas, Directamente al Productor"/>
    <s v="Yuca, Plátano, Ulluco, Maíz, Habas"/>
  </r>
  <r>
    <d v="2022-02-25T14:27:28"/>
    <s v="Profesional"/>
    <x v="2"/>
    <x v="1"/>
    <x v="0"/>
    <x v="0"/>
    <s v="Contadora"/>
    <x v="2"/>
    <x v="2"/>
    <x v="61"/>
    <s v="Papa Fresca (sin lavar)"/>
    <n v="5"/>
    <n v="5"/>
    <n v="5"/>
    <n v="5"/>
    <n v="5"/>
    <n v="5"/>
    <s v="No compramos de este tipo de papa"/>
    <s v="No compramos de este tipo de papa"/>
    <s v="No compramos de este tipo de papa"/>
    <s v="Entre $1.400 - $1.600"/>
    <s v="Entre $1.400 - $1.600"/>
    <s v="Entre $1.000 - $1.200"/>
    <s v="Entre $1.400 - $1.600"/>
    <x v="16"/>
    <s v="Redes sociales, Promoción en puntos de venta"/>
    <s v="Papa Fresca (sin lavar)"/>
    <s v="No compra papa congelada"/>
    <s v="Entre $1.800 - $2.000"/>
    <s v="No compra papa frita"/>
    <s v="No compra papa lavada"/>
    <s v="No compra papa precocida"/>
    <s v="No compra papa precocida saborizada"/>
    <s v="Galerías, Tiendas de Barrio"/>
    <s v="Plátano, Ulluco"/>
  </r>
  <r>
    <d v="2022-02-25T14:33:24"/>
    <s v="Técnico o tecnólogo"/>
    <x v="4"/>
    <x v="1"/>
    <x v="2"/>
    <x v="3"/>
    <s v="Técnico Administrativo"/>
    <x v="1"/>
    <x v="1"/>
    <x v="29"/>
    <s v="Papa Fresca (sin lavar), Papa Fresca Lavada"/>
    <n v="4"/>
    <n v="4"/>
    <n v="4"/>
    <n v="5"/>
    <n v="5"/>
    <n v="4"/>
    <s v="Entre $3.000 - $3.200"/>
    <s v="Entre $2.600 - $2.800"/>
    <s v="No compramos de este tipo de papa"/>
    <s v="Entre $2.600 - $2.800"/>
    <s v="Entre $2.600 - $2.800"/>
    <s v="Entre $3.000 - $3.200"/>
    <s v="No compramos de este tipo de papa"/>
    <x v="10"/>
    <s v="Redes sociales, Medios de comunicación (tv, radio), Promoción en puntos de venta"/>
    <s v="Papa Fresca lavada"/>
    <s v="No compra papa congelada"/>
    <s v="Entre $2.600 - $2.800"/>
    <s v="$ 6.500"/>
    <s v="$ 400"/>
    <s v="No compra papa precocida"/>
    <s v="No compra papa precocida saborizada"/>
    <s v="Tiendas de Barrio, Placitas Campesinas"/>
    <s v="Yuca, Plátano, Ulluco, Maíz"/>
  </r>
  <r>
    <d v="2022-02-25T14:55:19"/>
    <s v="Maestría"/>
    <x v="2"/>
    <x v="1"/>
    <x v="1"/>
    <x v="3"/>
    <s v="Docente"/>
    <x v="0"/>
    <x v="3"/>
    <x v="32"/>
    <s v="Papa Fresca (sin lavar), Papa Fresca Lavada"/>
    <n v="5"/>
    <n v="3"/>
    <n v="3"/>
    <n v="5"/>
    <n v="5"/>
    <n v="1"/>
    <s v="No compramos de este tipo de papa"/>
    <s v="No compramos de este tipo de papa"/>
    <s v="No compramos de este tipo de papa"/>
    <s v="Entre $1.400 - $1.600"/>
    <s v="No compramos de este tipo de papa"/>
    <s v="Entre $1.800 - $2.000"/>
    <s v="Entre $1.000 - $1.200"/>
    <x v="12"/>
    <s v="Redes sociales, Medios de comunicación (tv, radio), Promoción en puntos de venta"/>
    <s v="Papa Fresca (sin lavar), Papa Fresca lavada"/>
    <s v="No compra papa congelada"/>
    <s v="Entre $1.400 - $1.600"/>
    <s v="No compra papa frita"/>
    <s v="$ 100"/>
    <s v="No compra papa precocida"/>
    <s v="No compra papa precocida saborizada"/>
    <s v="Galerías, Tiendas de Barrio, Placitas Campesinas"/>
    <s v="Yuca, Plátano, Maíz"/>
  </r>
  <r>
    <d v="2022-02-25T16:20:19"/>
    <s v="Secundaria"/>
    <x v="0"/>
    <x v="0"/>
    <x v="1"/>
    <x v="0"/>
    <s v="estudiante "/>
    <x v="2"/>
    <x v="3"/>
    <x v="16"/>
    <s v="Papa Fresca (sin lavar)"/>
    <n v="3"/>
    <n v="4"/>
    <n v="3"/>
    <n v="3"/>
    <n v="4"/>
    <n v="4"/>
    <s v="Entre $1.400 - $1.600"/>
    <s v="Entre $1.400 - $1.600"/>
    <s v="Entre $1.000 - $1.200"/>
    <s v="Entre $1.000 - $1.200"/>
    <s v="No compramos de este tipo de papa"/>
    <s v="No compramos de este tipo de papa"/>
    <s v="No compramos de este tipo de papa"/>
    <x v="8"/>
    <s v="Promoción en puntos de venta"/>
    <s v="Papa Fresca (sin lavar), Papa Fresca lavada"/>
    <s v="No compra papa congelada"/>
    <s v="Entre $1.800 - $2.000"/>
    <s v="No compra papa frita"/>
    <s v="$ 1400"/>
    <s v="$ 3.500"/>
    <s v="$ 5.500"/>
    <s v="Galerías"/>
    <s v="Plátano"/>
  </r>
  <r>
    <d v="2022-02-25T16:50:54"/>
    <s v="Profesional"/>
    <x v="0"/>
    <x v="1"/>
    <x v="2"/>
    <x v="5"/>
    <s v="Estudiante de administración de empresas "/>
    <x v="0"/>
    <x v="1"/>
    <x v="26"/>
    <s v="Papa Fresca (sin lavar)"/>
    <n v="5"/>
    <n v="5"/>
    <n v="5"/>
    <n v="5"/>
    <n v="5"/>
    <n v="3"/>
    <s v="Entre $1.000 - $1.200"/>
    <s v="No compramos de este tipo de papa"/>
    <s v="No compramos de este tipo de papa"/>
    <s v="Entre $1.000 - $1.200"/>
    <s v="No compramos de este tipo de papa"/>
    <s v="Entre $1.400 - $1.600"/>
    <s v="No compramos de este tipo de papa"/>
    <x v="3"/>
    <s v="Medios de comunicación (tv, radio), Promoción en puntos de venta"/>
    <s v="Papa Fresca (sin lavar), Papa Fresca lavada"/>
    <s v="No compra papa congelada"/>
    <s v="Entre $1.400 - $1.600"/>
    <s v="No compra papa frita"/>
    <s v="No compra papa lavada"/>
    <s v="No compra papa precocida"/>
    <s v="No compra papa precocida saborizada"/>
    <s v="Galerías"/>
    <s v="Yuca, Plátano"/>
  </r>
  <r>
    <d v="2022-02-25T17:08:50"/>
    <s v="Profesional"/>
    <x v="0"/>
    <x v="1"/>
    <x v="1"/>
    <x v="6"/>
    <s v="Estudiante"/>
    <x v="2"/>
    <x v="2"/>
    <x v="15"/>
    <s v="Papa Fresca (sin lavar), Papa Frita"/>
    <n v="2"/>
    <n v="4"/>
    <n v="4"/>
    <n v="4"/>
    <n v="5"/>
    <n v="2"/>
    <s v="Entre $2.200 - $2.400"/>
    <s v="Entre $1.800 - $2.000"/>
    <s v="Entre $1.800 - $2.000"/>
    <s v="Entre $1.400 - $1.600"/>
    <s v="Entre $2.200 - $2.400"/>
    <s v="Entre $2.200 - $2.400"/>
    <s v="Entre $2.200 - $2.400"/>
    <x v="8"/>
    <s v="Promoción en puntos de venta"/>
    <s v="Papa Fresca (sin lavar)"/>
    <s v="$ 4.500"/>
    <s v="Entre $2.200 - $2.400"/>
    <s v="$ 6.500"/>
    <s v="$ 1400"/>
    <s v="$ 3.500"/>
    <s v="$ 5.500"/>
    <s v="Galerías"/>
    <s v="Plátano"/>
  </r>
  <r>
    <d v="2022-02-25T18:08:28"/>
    <s v="Profesional"/>
    <x v="0"/>
    <x v="1"/>
    <x v="1"/>
    <x v="1"/>
    <s v="Estudiante. "/>
    <x v="0"/>
    <x v="3"/>
    <x v="23"/>
    <s v="Papa Fresca (sin lavar)"/>
    <n v="5"/>
    <n v="5"/>
    <n v="5"/>
    <n v="5"/>
    <n v="5"/>
    <n v="5"/>
    <s v="Entre $1.000 - $1.200"/>
    <s v="Entre $1.000 - $1.200"/>
    <s v="Entre $1.000 - $1.200"/>
    <s v="Entre $1.000 - $1.200"/>
    <s v="Entre $1.000 - $1.200"/>
    <s v="Entre $1.000 - $1.200"/>
    <s v="Entre $1.000 - $1.200"/>
    <x v="11"/>
    <s v="Redes sociales, Medios de comunicación (tv, radio), Promoción en puntos de venta"/>
    <s v="Papa Fresca lavada"/>
    <s v="No compra papa congelada"/>
    <s v="Entre $1.400 - $1.600"/>
    <s v="$ 6.500"/>
    <s v="Más de $ 1600"/>
    <s v="No compra papa precocida"/>
    <s v="No compra papa precocida saborizada"/>
    <s v="Galerías, Tiendas de Barrio, Placitas Campesinas, Supermercados, Directamente al Productor"/>
    <s v="Yuca, Plátano, Maíz"/>
  </r>
  <r>
    <d v="2022-02-25T18:31:25"/>
    <s v="Maestría"/>
    <x v="2"/>
    <x v="0"/>
    <x v="0"/>
    <x v="2"/>
    <s v="Docente"/>
    <x v="1"/>
    <x v="1"/>
    <x v="1"/>
    <s v="Papa Fresca (sin lavar)"/>
    <n v="4"/>
    <n v="3"/>
    <n v="3"/>
    <n v="3"/>
    <n v="3"/>
    <n v="3"/>
    <s v="Entre $1.400 - $1.600"/>
    <s v="No compramos de este tipo de papa"/>
    <s v="No compramos de este tipo de papa"/>
    <s v="Entre $1.800 - $2.000"/>
    <s v="No compramos de este tipo de papa"/>
    <s v="No compramos de este tipo de papa"/>
    <s v="No compramos de este tipo de papa"/>
    <x v="6"/>
    <s v="Redes sociales"/>
    <s v="Papa Fresca (sin lavar), Papa Fresca lavada"/>
    <s v="No compra papa congelada"/>
    <s v="Entre $1.800 - $2.000"/>
    <s v="$ 7.100"/>
    <s v="$ 800"/>
    <s v="No compra papa precocida"/>
    <s v="No compra papa precocida saborizada"/>
    <s v="Placitas Campesinas, Supermercados"/>
    <s v="Yuca, Plátano"/>
  </r>
  <r>
    <d v="2022-02-25T19:18:16"/>
    <s v="Doctorado"/>
    <x v="4"/>
    <x v="1"/>
    <x v="4"/>
    <x v="0"/>
    <s v="docente universitaria"/>
    <x v="0"/>
    <x v="1"/>
    <x v="16"/>
    <s v="Papa Fresca (sin lavar), Papa Fresca Lavada, Papa Congelada"/>
    <n v="1"/>
    <n v="2"/>
    <n v="3"/>
    <n v="3"/>
    <n v="4"/>
    <n v="4"/>
    <s v="Entre $2.600 - $2.800"/>
    <s v="Entre $3.000 - $3.200"/>
    <s v="Entre $2.600 - $2.800"/>
    <s v="No compramos de este tipo de papa"/>
    <s v="No compramos de este tipo de papa"/>
    <s v="No compramos de este tipo de papa"/>
    <s v="No compramos de este tipo de papa"/>
    <x v="6"/>
    <s v="Redes sociales, Promoción en puntos de venta"/>
    <s v="Papa Fresca (sin lavar), Papa Fresca lavada"/>
    <s v="$ 5.500"/>
    <s v="Entre $2.600 - $2.800"/>
    <s v="No compra papa frita"/>
    <s v="Más de $ 1600"/>
    <s v="No compra papa precocida"/>
    <s v="No compra papa precocida saborizada"/>
    <s v="Supermercados"/>
    <s v="Yuca, Plátano, Ulluco, Maíz, Habas"/>
  </r>
  <r>
    <d v="2022-02-25T19:26:56"/>
    <s v="Maestría"/>
    <x v="4"/>
    <x v="1"/>
    <x v="3"/>
    <x v="2"/>
    <s v="Fonoaudiologa"/>
    <x v="1"/>
    <x v="1"/>
    <x v="3"/>
    <s v="Papa Fresca (sin lavar), Papa Congelada"/>
    <n v="5"/>
    <n v="5"/>
    <n v="5"/>
    <n v="5"/>
    <n v="5"/>
    <n v="4"/>
    <s v="No compramos de este tipo de papa"/>
    <s v="No compramos de este tipo de papa"/>
    <s v="No compramos de este tipo de papa"/>
    <s v="Entre $1.400 - $1.600"/>
    <s v="No compramos de este tipo de papa"/>
    <s v="Entre $1.000 - $1.200"/>
    <s v="No compramos de este tipo de papa"/>
    <x v="2"/>
    <s v="Redes sociales, Medios de comunicación (tv, radio), Promoción en puntos de venta"/>
    <s v="Papa Fresca (sin lavar), Papa Precocida"/>
    <s v="$ 4.500"/>
    <s v="Entre $1.000 - $1200"/>
    <s v="$ 6.500"/>
    <s v="$ 400"/>
    <s v="$ 3.500"/>
    <s v="No compra papa precocida saborizada"/>
    <s v="Placitas Campesinas, Supermercados"/>
    <s v="Yuca, Plátano, Ulluco"/>
  </r>
  <r>
    <d v="2022-02-25T19:41:11"/>
    <s v="Profesional"/>
    <x v="1"/>
    <x v="1"/>
    <x v="1"/>
    <x v="1"/>
    <s v="abogada"/>
    <x v="0"/>
    <x v="4"/>
    <x v="15"/>
    <s v="Papa Fresca (sin lavar), Papa Fresca Lavada"/>
    <n v="5"/>
    <n v="3"/>
    <n v="4"/>
    <n v="4"/>
    <n v="3"/>
    <n v="2"/>
    <s v="Más de $3.400"/>
    <s v="Entre $1.800 - $2.000"/>
    <s v="Más de $3.400"/>
    <s v="Entre $1.800 - $2.000"/>
    <s v="Más de $ 3.400"/>
    <s v="No compramos de este tipo de papa"/>
    <s v="No compramos de este tipo de papa"/>
    <x v="16"/>
    <s v="Redes sociales, Medios de comunicación (tv, radio), Tiendas especializadas"/>
    <s v="Papa Fresca (sin lavar)"/>
    <s v="No compra papa congelada"/>
    <s v="Entre $1.400 - $1.600"/>
    <s v="No compra papa frita"/>
    <s v="No compra papa lavada"/>
    <s v="No compra papa precocida"/>
    <s v="No compra papa precocida saborizada"/>
    <s v="Tiendas de Barrio"/>
    <s v="Yuca, Plátano"/>
  </r>
  <r>
    <d v="2022-02-25T20:01:27"/>
    <s v="Profesional"/>
    <x v="0"/>
    <x v="1"/>
    <x v="2"/>
    <x v="0"/>
    <s v="AUXILIAR CONTABLE"/>
    <x v="0"/>
    <x v="2"/>
    <x v="21"/>
    <s v="Papa Fresca (sin lavar), Papa Fresca Lavada"/>
    <n v="3"/>
    <n v="5"/>
    <n v="3"/>
    <n v="3"/>
    <n v="3"/>
    <n v="1"/>
    <s v="Entre $1.800 - $2.000"/>
    <s v="Entre $1.400 - $1.600"/>
    <s v="Entre $2.200 - $2.400"/>
    <s v="Entre $1.800 - $2.000"/>
    <s v="Entre $1.800 - $2.000"/>
    <s v="Entre $1.800 - $2.000"/>
    <s v="No compramos de este tipo de papa"/>
    <x v="9"/>
    <s v="Redes sociales, Medios de comunicación (tv, radio)"/>
    <s v="Papa Fresca (sin lavar), Papa Fresca lavada"/>
    <s v="No compra papa congelada"/>
    <s v="Entre $1.000 - $1200"/>
    <s v="No compra papa frita"/>
    <s v="$ 400"/>
    <s v="No compra papa precocida"/>
    <s v="No compra papa precocida saborizada"/>
    <s v="Galerías, Placitas Campesinas"/>
    <s v="Yuca, Plátano, Ulluco"/>
  </r>
  <r>
    <d v="2022-02-25T21:07:14"/>
    <s v="Maestría"/>
    <x v="1"/>
    <x v="1"/>
    <x v="0"/>
    <x v="5"/>
    <s v="Docente"/>
    <x v="0"/>
    <x v="2"/>
    <x v="33"/>
    <s v="Papa Fresca (sin lavar)"/>
    <n v="2"/>
    <n v="4"/>
    <n v="3"/>
    <n v="3"/>
    <n v="4"/>
    <n v="3"/>
    <s v="Entre $3.000 - $3.200"/>
    <s v="Entre $3.000 - $3.200"/>
    <s v="No compramos de este tipo de papa"/>
    <s v="Entre $2.600 - $2.800"/>
    <s v="No compramos de este tipo de papa"/>
    <s v="No compramos de este tipo de papa"/>
    <s v="Entre $3.000 - $3.200"/>
    <x v="9"/>
    <s v="Redes sociales, Tiendas especializadas"/>
    <s v="Papa Fresca (sin lavar), Papa Fresca lavada"/>
    <n v="3000"/>
    <s v="Entre $1.400 - $1.600"/>
    <n v="5000"/>
    <s v="$200"/>
    <n v="2000"/>
    <n v="3000"/>
    <s v="Galerías, Placitas Campesinas"/>
    <s v="Plátano"/>
  </r>
  <r>
    <d v="2022-02-25T22:11:55"/>
    <s v="Profesional"/>
    <x v="0"/>
    <x v="0"/>
    <x v="4"/>
    <x v="3"/>
    <s v="Auxiliar Contable"/>
    <x v="1"/>
    <x v="1"/>
    <x v="19"/>
    <s v="Papa Fresca (sin lavar), Papa Congelada"/>
    <n v="4"/>
    <n v="5"/>
    <n v="4"/>
    <n v="3"/>
    <n v="4"/>
    <n v="3"/>
    <s v="Entre $2.600 - $2.800"/>
    <s v="No compramos de este tipo de papa"/>
    <s v="No compramos de este tipo de papa"/>
    <s v="No compramos de este tipo de papa"/>
    <s v="No compramos de este tipo de papa"/>
    <s v="Entre $2.600 - $2.800"/>
    <s v="No compramos de este tipo de papa"/>
    <x v="11"/>
    <s v="Redes sociales, Promoción en puntos de venta"/>
    <s v="Papa Fresca (sin lavar), Papa Fresca lavada"/>
    <s v="$ 5.000"/>
    <s v="Entre $1.800 - $2.000"/>
    <s v="No compra papa frita"/>
    <s v="$ 400"/>
    <s v="No compra papa precocida"/>
    <s v="No compra papa precocida saborizada"/>
    <s v="Tiendas de Barrio, Placitas Campesinas, Supermercados"/>
    <s v="Yuca, Plátano, Maíz"/>
  </r>
  <r>
    <d v="2022-02-25T22:23:56"/>
    <s v="Profesional"/>
    <x v="0"/>
    <x v="1"/>
    <x v="0"/>
    <x v="5"/>
    <s v="Docente de primaria"/>
    <x v="2"/>
    <x v="3"/>
    <x v="15"/>
    <s v="Papa Fresca (sin lavar), Papa Fresca Lavada"/>
    <n v="2"/>
    <n v="5"/>
    <n v="1"/>
    <n v="3"/>
    <n v="5"/>
    <n v="3"/>
    <s v="Entre $1.400 - $1.600"/>
    <s v="Entre $1.800 - $2.000"/>
    <s v="Entre $1.800 - $2.000"/>
    <s v="Entre $1.800 - $2.000"/>
    <s v="No compramos de este tipo de papa"/>
    <s v="No compramos de este tipo de papa"/>
    <s v="No compramos de este tipo de papa"/>
    <x v="10"/>
    <s v="Redes sociales, Promoción en puntos de venta"/>
    <s v="Papa Fresca (sin lavar), Papa Fresca lavada"/>
    <s v="Muy pocas veces compro papa congelada  "/>
    <s v="Entre $1.800 - $2.000"/>
    <s v="$ 6.500"/>
    <s v="$ 1000"/>
    <s v="No compra papa precocida"/>
    <s v="No compra papa precocida saborizada"/>
    <s v="Tiendas de Barrio, Placitas Campesinas"/>
    <s v="Yuca, Plátano, Maíz"/>
  </r>
  <r>
    <d v="2022-02-25T22:47:12"/>
    <s v="Profesional"/>
    <x v="0"/>
    <x v="0"/>
    <x v="1"/>
    <x v="0"/>
    <s v="Estudiante"/>
    <x v="0"/>
    <x v="2"/>
    <x v="41"/>
    <s v="Papa Fresca (sin lavar)"/>
    <n v="3"/>
    <n v="4"/>
    <n v="5"/>
    <n v="5"/>
    <n v="5"/>
    <n v="3"/>
    <s v="Entre $1.800 - $2.000"/>
    <s v="Entre $1.800 - $2.000"/>
    <s v="Entre $1.400 - $1.600"/>
    <s v="Entre $2.200 - $2.400"/>
    <s v="Entre $1.800 - $2.000"/>
    <s v="Entre $1.800 - $2.000"/>
    <s v="Entre $2.200 - $2.400"/>
    <x v="14"/>
    <s v="Medios de comunicación (tv, radio), Promoción en puntos de venta"/>
    <s v="Papa Fresca (sin lavar)"/>
    <s v="$ 5.500"/>
    <s v="Entre $1.800 - $2.000"/>
    <s v="$ 7.100"/>
    <s v="$ 400"/>
    <s v="$ 3.700"/>
    <s v="No compra papa precocida saborizada"/>
    <s v="Galerías, Tiendas de Barrio, Placitas Campesinas"/>
    <s v="Yuca, Plátano, Maíz"/>
  </r>
  <r>
    <d v="2022-02-25T22:54:29"/>
    <s v="Profesional"/>
    <x v="0"/>
    <x v="0"/>
    <x v="1"/>
    <x v="2"/>
    <s v="Químico"/>
    <x v="0"/>
    <x v="1"/>
    <x v="10"/>
    <s v="Papa Fresca (sin lavar)"/>
    <n v="1"/>
    <n v="4"/>
    <n v="1"/>
    <n v="5"/>
    <n v="5"/>
    <n v="1"/>
    <s v="Entre $1.000 - $1.200"/>
    <s v="Entre $1.000 - $1.200"/>
    <s v="Entre $1.800 - $2.000"/>
    <s v="Entre $1.400 - $1.600"/>
    <s v="Entre $1.000 - $1.200"/>
    <s v="Entre $1.000 - $1.200"/>
    <s v="Entre $1.800 - $2.000"/>
    <x v="6"/>
    <s v="Redes sociales"/>
    <s v="Papa Fresca (sin lavar)"/>
    <s v="No compra papa congelada"/>
    <s v="Entre $1.000 - $1200"/>
    <s v="No compra papa frita"/>
    <s v="No compra papa lavada"/>
    <s v="No compra papa precocida"/>
    <s v="No compra papa precocida saborizada"/>
    <s v="Galerías"/>
    <s v="Plátano"/>
  </r>
  <r>
    <d v="2022-02-26T01:55:33"/>
    <s v="Profesional"/>
    <x v="2"/>
    <x v="0"/>
    <x v="0"/>
    <x v="2"/>
    <s v="Independiente"/>
    <x v="1"/>
    <x v="0"/>
    <x v="26"/>
    <s v="Papa Fresca (sin lavar), Papa Fresca Lavada"/>
    <n v="3"/>
    <n v="5"/>
    <n v="5"/>
    <n v="5"/>
    <n v="5"/>
    <n v="4"/>
    <s v="Entre $1.800 - $2.000"/>
    <s v="Entre $1.400 - $1.600"/>
    <s v="Entre $1.400 - $1.600"/>
    <s v="Entre $1.400 - $1.600"/>
    <s v="Entre $1.400 - $1.600"/>
    <s v="Entre $1.800 - $2.000"/>
    <s v="Entre $1.800 - $2.000"/>
    <x v="9"/>
    <s v="Redes sociales, Medios de comunicación (tv, radio), Tiendas especializadas"/>
    <s v="Papa Fresca (sin lavar), Papa Fresca lavada"/>
    <s v="No compra papa congelada"/>
    <s v="No compra papa fresca"/>
    <s v="$ 6.500"/>
    <s v="$ 400"/>
    <s v="No compra papa precocida"/>
    <s v="No compra papa precocida saborizada"/>
    <s v="Galerías, Placitas Campesinas"/>
    <s v="Yuca, Plátano, Maíz"/>
  </r>
  <r>
    <d v="2022-02-26T08:54:33"/>
    <s v="Maestría"/>
    <x v="1"/>
    <x v="0"/>
    <x v="0"/>
    <x v="0"/>
    <s v="Docente"/>
    <x v="0"/>
    <x v="1"/>
    <x v="54"/>
    <s v="Papa Fresca (sin lavar)"/>
    <n v="1"/>
    <n v="5"/>
    <n v="1"/>
    <n v="3"/>
    <n v="3"/>
    <n v="1"/>
    <s v="Entre $1.800 - $2.000"/>
    <s v="No compramos de este tipo de papa"/>
    <s v="Entre $1.800 - $2.000"/>
    <s v="Entre $2.200 - $2.400"/>
    <s v="No compramos de este tipo de papa"/>
    <s v="Entre $1.800 - $2.000"/>
    <s v="No compramos de este tipo de papa"/>
    <x v="19"/>
    <s v="Redes sociales, Promoción en puntos de venta"/>
    <s v="Papa Fresca (sin lavar)"/>
    <s v="No compra papa congelada"/>
    <s v="Entre $1.800 - $2.000"/>
    <s v="No compra papa frita"/>
    <s v="No compra papa lavada"/>
    <s v="No compra papa precocida"/>
    <s v="No compra papa precocida saborizada"/>
    <s v="Galerías, Tiendas de Barrio"/>
    <s v="Yuca"/>
  </r>
  <r>
    <d v="2022-02-26T14:47:21"/>
    <s v="Profesional"/>
    <x v="1"/>
    <x v="1"/>
    <x v="1"/>
    <x v="6"/>
    <s v="Estudiante universitario de pregrado "/>
    <x v="0"/>
    <x v="2"/>
    <x v="18"/>
    <s v="Papa Fresca (sin lavar), Papa Fresca Lavada"/>
    <n v="4"/>
    <n v="4"/>
    <n v="5"/>
    <n v="5"/>
    <n v="5"/>
    <n v="1"/>
    <s v="Entre $1.800 - $2.000"/>
    <s v="No compramos de este tipo de papa"/>
    <s v="No compramos de este tipo de papa"/>
    <s v="No compramos de este tipo de papa"/>
    <s v="Entre $1.800 - $2.000"/>
    <s v="Entre $1.800 - $2.000"/>
    <s v="No compramos de este tipo de papa"/>
    <x v="9"/>
    <s v="Promoción en puntos de venta, Tiendas especializadas"/>
    <s v="Papa Fresca (sin lavar), Papa Fresca lavada"/>
    <s v="No compra papa congelada"/>
    <s v="Entre $1.000 - $1200"/>
    <s v="No compra papa frita"/>
    <s v="$ 1000"/>
    <s v="No compra papa precocida"/>
    <s v="No compra papa precocida saborizada"/>
    <s v="Galerías"/>
    <s v="Yuca, Plátano"/>
  </r>
  <r>
    <d v="2022-02-26T15:13:49"/>
    <s v="Maestría"/>
    <x v="2"/>
    <x v="0"/>
    <x v="3"/>
    <x v="5"/>
    <s v="DOCENTE UNIVERSITARIO"/>
    <x v="0"/>
    <x v="3"/>
    <x v="68"/>
    <s v="Papa Fresca Lavada"/>
    <n v="4"/>
    <n v="4"/>
    <n v="4"/>
    <n v="4"/>
    <n v="4"/>
    <n v="2"/>
    <s v="Entre $1.800 - $2.000"/>
    <s v="Entre $1.000 - $1.200"/>
    <s v="No compramos de este tipo de papa"/>
    <s v="Entre $1.000 - $1.200"/>
    <s v="No compramos de este tipo de papa"/>
    <s v="No compramos de este tipo de papa"/>
    <s v="No compramos de este tipo de papa"/>
    <x v="6"/>
    <s v="Redes sociales, Promoción en puntos de venta, Tiendas especializadas"/>
    <s v="Papa Fresca (sin lavar)"/>
    <s v="No compra papa congelada"/>
    <s v="Entre $1.000 - $1200"/>
    <s v="No compra papa frita"/>
    <s v="$200"/>
    <s v="No compra papa precocida"/>
    <s v="No compra papa precocida saborizada"/>
    <s v="Galerías"/>
    <s v="Habas"/>
  </r>
  <r>
    <d v="2022-02-26T16:31:13"/>
    <s v="Maestría"/>
    <x v="2"/>
    <x v="0"/>
    <x v="3"/>
    <x v="0"/>
    <s v="Docente universitario"/>
    <x v="0"/>
    <x v="1"/>
    <x v="58"/>
    <s v="Papa Fresca (sin lavar), Papa Frita, Papa Congelada"/>
    <n v="5"/>
    <n v="5"/>
    <n v="4"/>
    <n v="3"/>
    <n v="4"/>
    <n v="4"/>
    <s v="Entre $1.000 - $1.200"/>
    <s v="Entre $1.000 - $1.200"/>
    <s v="No compramos de este tipo de papa"/>
    <s v="Entre $1.400 - $1.600"/>
    <s v="Entre $1.400 - $1.600"/>
    <s v="Entre $1.000 - $1.200"/>
    <s v="No compramos de este tipo de papa"/>
    <x v="24"/>
    <s v="Redes sociales, Tiendas especializadas"/>
    <s v="Papa Congelada, Papa Fresca (sin lavar), Papa Frita"/>
    <s v="$ 4.500"/>
    <s v="Entre $1.000 - $1200"/>
    <s v="$ 6.500"/>
    <s v="$ 400"/>
    <s v="No compra papa precocida"/>
    <s v="No compra papa precocida saborizada"/>
    <s v="Placitas Campesinas, Supermercados"/>
    <s v="Yuca, Plátano, Ulluco"/>
  </r>
  <r>
    <d v="2022-02-26T16:36:26"/>
    <s v="Maestría"/>
    <x v="2"/>
    <x v="0"/>
    <x v="0"/>
    <x v="0"/>
    <s v="Docente"/>
    <x v="0"/>
    <x v="1"/>
    <x v="3"/>
    <s v="Papa Fresca (sin lavar), Papa Fresca Lavada"/>
    <n v="3"/>
    <n v="2"/>
    <n v="4"/>
    <n v="3"/>
    <n v="5"/>
    <n v="3"/>
    <s v="Entre $1.800 - $2.000"/>
    <s v="No compramos de este tipo de papa"/>
    <s v="No compramos de este tipo de papa"/>
    <s v="Entre $1.400 - $1.600"/>
    <s v="No compramos de este tipo de papa"/>
    <s v="Entre $1.400 - $1.600"/>
    <s v="No compramos de este tipo de papa"/>
    <x v="9"/>
    <s v="Redes sociales, Tiendas especializadas"/>
    <s v="Papa Fresca (sin lavar), Papa Fresca lavada"/>
    <s v="No compra papa congelada"/>
    <s v="Entre $1.400 - $1.600"/>
    <s v="No compra papa frita"/>
    <s v="$ 1000"/>
    <s v="No compra papa precocida"/>
    <s v="No compra papa precocida saborizada"/>
    <s v="Galerías, Tiendas de Barrio, Placitas Campesinas"/>
    <s v="Plátano, Maíz"/>
  </r>
  <r>
    <d v="2022-02-26T18:24:26"/>
    <s v="Profesional"/>
    <x v="0"/>
    <x v="0"/>
    <x v="1"/>
    <x v="3"/>
    <s v="Ingeniero Agroindustrial"/>
    <x v="0"/>
    <x v="0"/>
    <x v="19"/>
    <s v="Papa Fresca (sin lavar)"/>
    <n v="5"/>
    <n v="4"/>
    <n v="4"/>
    <n v="5"/>
    <n v="5"/>
    <n v="3"/>
    <s v="Entre $1.800 - $2.000"/>
    <s v="Entre $1.400 - $1.600"/>
    <s v="No compramos de este tipo de papa"/>
    <s v="Entre $2.200 - $2.400"/>
    <s v="No compramos de este tipo de papa"/>
    <s v="Entre $1.800 - $2.000"/>
    <s v="Entre $2.200 - $2.400"/>
    <x v="17"/>
    <s v="Medios de comunicación (tv, radio), Promoción en puntos de venta"/>
    <s v="Papa Fresca (sin lavar)"/>
    <s v="No compra papa congelada"/>
    <s v="Entre $1.400 - $1.600"/>
    <s v="No compra papa frita"/>
    <s v="No compra papa lavada"/>
    <s v="No compra papa precocida"/>
    <s v="No compra papa precocida saborizada"/>
    <s v="Galerías, Placitas Campesinas"/>
    <s v="Yuca, Plátano"/>
  </r>
  <r>
    <d v="2022-02-26T18:43:06"/>
    <s v="Doctorado"/>
    <x v="2"/>
    <x v="0"/>
    <x v="4"/>
    <x v="3"/>
    <s v="Biólogo"/>
    <x v="0"/>
    <x v="0"/>
    <x v="2"/>
    <s v="Papa Fresca (sin lavar), Papa Congelada"/>
    <n v="2"/>
    <n v="4"/>
    <n v="3"/>
    <n v="2"/>
    <n v="5"/>
    <n v="1"/>
    <s v="Entre $1.000 - $1.200"/>
    <s v="No compramos de este tipo de papa"/>
    <s v="No compramos de este tipo de papa"/>
    <s v="Entre $1.800 - $2.000"/>
    <s v="Entre $1.800 - $2.000"/>
    <s v="Entre $1.400 - $1.600"/>
    <s v="Entre $1.800 - $2.000"/>
    <x v="30"/>
    <s v="Redes sociales, Tienda virtual"/>
    <s v="Papa Congelada, Papa Fresca (sin lavar), Papa Fresca lavada"/>
    <s v="$ 4.500"/>
    <s v="Entre $1.400 - $1.600"/>
    <s v="No compra papa frita"/>
    <s v="$ 400"/>
    <s v="$ 3.500"/>
    <s v="$ 6.000"/>
    <s v="Placitas Campesinas, Mercados Móviles"/>
    <s v="Plátano, Maíz"/>
  </r>
  <r>
    <d v="2022-02-27T08:29:01"/>
    <s v="Profesional"/>
    <x v="0"/>
    <x v="1"/>
    <x v="2"/>
    <x v="5"/>
    <s v="Fisioterapeuta "/>
    <x v="0"/>
    <x v="1"/>
    <x v="1"/>
    <s v="Papa Fresca (sin lavar)"/>
    <n v="5"/>
    <n v="5"/>
    <n v="5"/>
    <n v="5"/>
    <n v="5"/>
    <n v="2"/>
    <s v="Entre $1.800 - $2.000"/>
    <s v="No compramos de este tipo de papa"/>
    <s v="No compramos de este tipo de papa"/>
    <s v="Entre $1.800 - $2.000"/>
    <s v="No compramos de este tipo de papa"/>
    <s v="No compramos de este tipo de papa"/>
    <s v="No compramos de este tipo de papa"/>
    <x v="12"/>
    <s v="Redes sociales, Medios de comunicación (tv, radio)"/>
    <s v="Papa Fresca (sin lavar)"/>
    <s v="No compra papa congelada"/>
    <s v="Entre $1.800 - $2.000"/>
    <s v="No compra papa frita"/>
    <s v="No compra papa lavada"/>
    <s v="No compra papa precocida"/>
    <s v="No compra papa precocida saborizada"/>
    <s v="Galerías, Tiendas de Barrio, Placitas Campesinas, Supermercados, Mercados Móviles"/>
    <s v="Plátano"/>
  </r>
  <r>
    <d v="2022-02-27T08:45:14"/>
    <s v="Maestría"/>
    <x v="1"/>
    <x v="1"/>
    <x v="0"/>
    <x v="2"/>
    <s v="Coordinadora de proyectos"/>
    <x v="1"/>
    <x v="1"/>
    <x v="80"/>
    <s v="Papa Fresca Lavada"/>
    <n v="3"/>
    <n v="2"/>
    <n v="1"/>
    <n v="3"/>
    <n v="3"/>
    <n v="3"/>
    <s v="No compramos de este tipo de papa"/>
    <s v="Entre $1.000 - $1.200"/>
    <s v="No compramos de este tipo de papa"/>
    <s v="Entre $1.000 - $1.200"/>
    <s v="Entre $1.000 - $1.200"/>
    <s v="No compramos de este tipo de papa"/>
    <s v="Entre $1.000 - $1.200"/>
    <x v="3"/>
    <s v="Redes sociales, Medios de comunicación (tv, radio), Promoción en puntos de venta"/>
    <s v="Papa Fresca lavada"/>
    <s v="No compra papa congelada"/>
    <s v="Entre $1.000 - $1200"/>
    <s v="No compra papa frita"/>
    <s v="$ 1200"/>
    <s v="No compra papa precocida"/>
    <s v="No compra papa precocida saborizada"/>
    <s v="Galerías, Placitas Campesinas"/>
    <s v="Yuca, Ulluco, Habas"/>
  </r>
  <r>
    <d v="2022-02-27T17:08:17"/>
    <s v="Técnico o tecnólogo"/>
    <x v="1"/>
    <x v="0"/>
    <x v="1"/>
    <x v="5"/>
    <s v="Estudiante universitario - Trabajador"/>
    <x v="4"/>
    <x v="5"/>
    <x v="4"/>
    <s v="Papa Frita"/>
    <n v="4"/>
    <n v="4"/>
    <n v="2"/>
    <n v="3"/>
    <n v="4"/>
    <n v="3"/>
    <s v="Entre $1.000 - $1.200"/>
    <s v="Entre $1.000 - $1.200"/>
    <s v="Entre $1.000 - $1.200"/>
    <s v="Entre $1.400 - $1.600"/>
    <s v="Entre $1.400 - $1.600"/>
    <s v="Entre $1.400 - $1.600"/>
    <s v="No compramos de este tipo de papa"/>
    <x v="48"/>
    <s v="Redes sociales, Medios de comunicación (tv, radio)"/>
    <s v="Papa Fresca (sin lavar), Papa Frita"/>
    <s v="No compra papa congelada"/>
    <s v="Entre $1.800 - $2.000"/>
    <s v="$ 6.500"/>
    <s v="$ 1000"/>
    <s v="$ 3.500"/>
    <s v="$ 5.500"/>
    <s v="Galerías, Tiendas de Barrio"/>
    <s v="Plátano"/>
  </r>
  <r>
    <d v="2022-02-27T17:12:10"/>
    <s v="Técnico o tecnólogo"/>
    <x v="0"/>
    <x v="1"/>
    <x v="1"/>
    <x v="2"/>
    <s v="comerciante "/>
    <x v="1"/>
    <x v="1"/>
    <x v="1"/>
    <s v="Papa Fresca (sin lavar)"/>
    <n v="3"/>
    <n v="5"/>
    <n v="3"/>
    <n v="4"/>
    <n v="4"/>
    <n v="2"/>
    <s v="Entre $3.000 - $3.200"/>
    <s v="No compramos de este tipo de papa"/>
    <s v="No compramos de este tipo de papa"/>
    <s v="Más de $3.400"/>
    <s v="No compramos de este tipo de papa"/>
    <s v="No compramos de este tipo de papa"/>
    <s v="No compramos de este tipo de papa"/>
    <x v="1"/>
    <s v="Promoción en puntos de venta"/>
    <s v="Papa Fresca (sin lavar)"/>
    <s v="$ 5.500"/>
    <s v="Más de $3.400"/>
    <s v="No compra papa frita"/>
    <s v="$ 400"/>
    <s v="No compra papa precocida"/>
    <s v="No compra papa precocida saborizada"/>
    <s v="Galerías"/>
    <s v="Yuca"/>
  </r>
  <r>
    <d v="2022-02-27T18:22:21"/>
    <s v="Secundaria"/>
    <x v="0"/>
    <x v="1"/>
    <x v="4"/>
    <x v="5"/>
    <s v="Estudiante"/>
    <x v="1"/>
    <x v="1"/>
    <x v="13"/>
    <s v="Papa Fresca (sin lavar)"/>
    <n v="2"/>
    <n v="4"/>
    <n v="4"/>
    <n v="5"/>
    <n v="5"/>
    <n v="1"/>
    <s v="No compramos de este tipo de papa"/>
    <s v="No compramos de este tipo de papa"/>
    <s v="Entre $2.200 - $2.400"/>
    <s v="Entre $2.600 - $2.800"/>
    <s v="No compramos de este tipo de papa"/>
    <s v="No compramos de este tipo de papa"/>
    <s v="No compramos de este tipo de papa"/>
    <x v="32"/>
    <s v="Redes sociales, Medios de comunicación (tv, radio)"/>
    <s v="Papa Fresca (sin lavar)"/>
    <s v="$ 4.500"/>
    <s v="Entre $2.600 - $2.800"/>
    <s v="$ 6.500"/>
    <s v="$ 1400"/>
    <s v="$ 3.500"/>
    <s v="$ 6.000"/>
    <s v="Placitas Campesinas"/>
    <s v="Yuca, Maíz"/>
  </r>
  <r>
    <d v="2022-02-27T19:13:58"/>
    <s v="Técnico o tecnólogo"/>
    <x v="0"/>
    <x v="1"/>
    <x v="1"/>
    <x v="0"/>
    <s v="ESTUDIANTE"/>
    <x v="0"/>
    <x v="1"/>
    <x v="8"/>
    <s v="Papa Fresca (sin lavar)"/>
    <n v="4"/>
    <n v="5"/>
    <n v="4"/>
    <n v="2"/>
    <n v="4"/>
    <n v="5"/>
    <s v="Entre $1.400 - $1.600"/>
    <s v="Entre $1.000 - $1.200"/>
    <s v="No compramos de este tipo de papa"/>
    <s v="Entre $1.000 - $1.200"/>
    <s v="No compramos de este tipo de papa"/>
    <s v="No compramos de este tipo de papa"/>
    <s v="No compramos de este tipo de papa"/>
    <x v="6"/>
    <s v="Medios de comunicación (tv, radio), Promoción en puntos de venta"/>
    <s v="Papa Fresca (sin lavar)"/>
    <s v="No compra papa congelada"/>
    <s v="Entre $1.400 - $1.600"/>
    <s v="No compra papa frita"/>
    <s v="$ 800"/>
    <s v="No compra papa precocida"/>
    <s v="No compra papa precocida saborizada"/>
    <s v="Tiendas de Barrio, Directamente al Productor, Mercados Móviles"/>
    <s v="Yuca, Plátano"/>
  </r>
  <r>
    <d v="2022-02-27T21:16:31"/>
    <s v="Profesional"/>
    <x v="2"/>
    <x v="0"/>
    <x v="0"/>
    <x v="3"/>
    <s v="Docente"/>
    <x v="1"/>
    <x v="1"/>
    <x v="15"/>
    <s v="Papa Fresca (sin lavar), Papa Fresca Lavada, Papa Frita, Papa Precocida"/>
    <n v="5"/>
    <n v="5"/>
    <n v="5"/>
    <n v="5"/>
    <n v="5"/>
    <n v="5"/>
    <s v="Entre $1.800 - $2.000"/>
    <s v="Entre $1.000 - $1.200"/>
    <s v="Entre $1.400 - $1.600"/>
    <s v="Entre $1.000 - $1.200"/>
    <s v="Entre $1.000 - $1.200"/>
    <s v="No compramos de este tipo de papa"/>
    <s v="No compramos de este tipo de papa"/>
    <x v="32"/>
    <s v="Redes sociales"/>
    <s v="Papa Congelada, Papa Fresca (sin lavar)"/>
    <s v="$ 4.500"/>
    <s v="Entre $1.800 - $2.000"/>
    <s v="$ 6.500"/>
    <s v="$ 1000"/>
    <s v="$ 3.500"/>
    <s v="$ 5.500"/>
    <s v="Supermercados"/>
    <s v="Ulluco, Maíz"/>
  </r>
  <r>
    <d v="2022-02-27T21:44:54"/>
    <s v="Maestría"/>
    <x v="2"/>
    <x v="0"/>
    <x v="0"/>
    <x v="5"/>
    <s v="Ingeniero Civil"/>
    <x v="2"/>
    <x v="1"/>
    <x v="12"/>
    <s v="Papa Fresca (sin lavar), Papa Fresca Lavada"/>
    <n v="4"/>
    <n v="2"/>
    <n v="4"/>
    <n v="2"/>
    <n v="5"/>
    <n v="2"/>
    <s v="No compramos de este tipo de papa"/>
    <s v="Entre $2.200 - $2.400"/>
    <s v="Más de $3.400"/>
    <s v="Entre $2.600 - $2.800"/>
    <s v="Entre $2.600 - $2.800"/>
    <s v="Entre $1.400 - $1.600"/>
    <s v="No compramos de este tipo de papa"/>
    <x v="16"/>
    <s v="Promoción en puntos de venta"/>
    <s v="Papa Fresca lavada"/>
    <s v="$ 5.500"/>
    <s v="Más de $3.400"/>
    <s v="$ 7.300"/>
    <s v="Más de $ 1600"/>
    <s v="$ 4.500"/>
    <s v="$ 5.500"/>
    <s v="Tiendas de Barrio"/>
    <s v="Plátano"/>
  </r>
  <r>
    <d v="2022-02-27T21:55:26"/>
    <s v="Maestría"/>
    <x v="4"/>
    <x v="0"/>
    <x v="0"/>
    <x v="2"/>
    <s v="Ing. Civil"/>
    <x v="0"/>
    <x v="1"/>
    <x v="69"/>
    <s v="Papa Fresca (sin lavar), Papa Congelada, Papa Precocida, Papa Cortada en trozos"/>
    <n v="5"/>
    <n v="5"/>
    <n v="5"/>
    <n v="5"/>
    <n v="5"/>
    <n v="3"/>
    <s v="Entre $3.000 - $3.200"/>
    <s v="Entre $3.000 - $3.200"/>
    <s v="Entre $3.000 - $3.200"/>
    <s v="Entre $3.000 - $3.200"/>
    <s v="Entre $3.000 - $3.200"/>
    <s v="Entre $3.000 - $3.200"/>
    <s v="Entre $3.000 - $3.200"/>
    <x v="10"/>
    <s v="Redes sociales, Medios de comunicación (tv, radio), Promoción en puntos de venta, Tiendas especializadas"/>
    <s v="Papa Congelada, Papa Fresca (sin lavar)"/>
    <s v="$ 4.500"/>
    <s v="Entre $3.000 - $3.200"/>
    <s v="No compra papa frita"/>
    <s v="Más de $ 1600"/>
    <s v="No compra papa precocida"/>
    <s v="No compra papa precocida saborizada"/>
    <s v="Galerías, Tiendas de Barrio, Placitas Campesinas"/>
    <s v="Yuca, Plátano, Ulluco"/>
  </r>
  <r>
    <d v="2022-02-27T23:12:31"/>
    <s v="Secundaria"/>
    <x v="0"/>
    <x v="1"/>
    <x v="2"/>
    <x v="5"/>
    <s v="Estudiante"/>
    <x v="0"/>
    <x v="1"/>
    <x v="7"/>
    <s v="Papa Frita, Papa Precocida, Papa Cortada en trozos"/>
    <n v="3"/>
    <n v="2"/>
    <n v="4"/>
    <n v="4"/>
    <n v="4"/>
    <n v="4"/>
    <s v="Entre $2.200 - $2.400"/>
    <s v="Entre $1.800 - $2.000"/>
    <s v="Entre $2.200 - $2.400"/>
    <s v="Entre $1.400 - $1.600"/>
    <s v="No compramos de este tipo de papa"/>
    <s v="No compramos de este tipo de papa"/>
    <s v="No compramos de este tipo de papa"/>
    <x v="11"/>
    <s v="Redes sociales, Promoción en puntos de venta"/>
    <s v="Papa Fresca (sin lavar), Papa Fresca lavada"/>
    <s v="No compra papa congelada"/>
    <s v="Entre $1.000 - $1200"/>
    <s v="No compra papa frita"/>
    <s v="$ 1000"/>
    <s v="No compra papa precocida"/>
    <s v="No compra papa precocida saborizada"/>
    <s v="Galerías, Placitas Campesinas"/>
    <s v="Yuca, Plátano, Maíz"/>
  </r>
  <r>
    <d v="2022-02-27T23:51:09"/>
    <s v="Profesional"/>
    <x v="4"/>
    <x v="0"/>
    <x v="3"/>
    <x v="0"/>
    <s v="Empleado Sena y Profesor Universidad"/>
    <x v="1"/>
    <x v="1"/>
    <x v="28"/>
    <s v="Papa Fresca (sin lavar), Papa Fresca Lavada"/>
    <n v="5"/>
    <n v="5"/>
    <n v="5"/>
    <n v="4"/>
    <n v="5"/>
    <n v="5"/>
    <s v="Entre $1.800 - $2.000"/>
    <s v="No compramos de este tipo de papa"/>
    <s v="No compramos de este tipo de papa"/>
    <s v="No compramos de este tipo de papa"/>
    <s v="Entre $3.000 - $3.200"/>
    <s v="No compramos de este tipo de papa"/>
    <s v="Entre $2.600 - $2.800"/>
    <x v="37"/>
    <s v="Redes sociales, Promoción en puntos de venta"/>
    <s v="Papa Fresca (sin lavar), Papa Fresca lavada"/>
    <s v="No compra papa congelada"/>
    <s v="Entre $1.400 - $1.600"/>
    <s v="No compra papa frita"/>
    <s v="$ 400"/>
    <s v="No compra papa precocida"/>
    <s v="No compra papa precocida saborizada"/>
    <s v="Placitas Campesinas, Supermercados"/>
    <s v="Yuca, Plátano, Ulluco"/>
  </r>
  <r>
    <d v="2022-02-28T08:36:02"/>
    <s v="Técnico o tecnólogo"/>
    <x v="1"/>
    <x v="1"/>
    <x v="2"/>
    <x v="2"/>
    <s v="Cocinera y estudiante antropología"/>
    <x v="1"/>
    <x v="1"/>
    <x v="60"/>
    <s v="Papa Fresca (sin lavar)"/>
    <n v="1"/>
    <n v="1"/>
    <n v="1"/>
    <n v="1"/>
    <n v="1"/>
    <n v="2"/>
    <s v="Entre $1.000 - $1.200"/>
    <s v="Entre $1.400 - $1.600"/>
    <s v="Entre $1.400 - $1.600"/>
    <s v="Entre $1.800 - $2.000"/>
    <s v="Entre $1.400 - $1.600"/>
    <s v="Entre $1.000 - $1.200"/>
    <s v="Entre $1.800 - $2.000"/>
    <x v="33"/>
    <s v="Redes sociales, Medios de comunicación (tv, radio)"/>
    <s v="Papa Fresca (sin lavar)"/>
    <s v="$ 4.500"/>
    <s v="Entre $1.000 - $1200"/>
    <s v="No compra papa frita"/>
    <s v="$ 1000"/>
    <s v="$ 3.500"/>
    <s v="$ 5.500"/>
    <s v="Galerías, Placitas Campesinas, Mercados Móviles"/>
    <s v="Yuca, Plátano"/>
  </r>
  <r>
    <d v="2022-02-28T09:14:24"/>
    <s v="Técnico o tecnólogo"/>
    <x v="2"/>
    <x v="1"/>
    <x v="2"/>
    <x v="6"/>
    <s v="ADMINISTRATIVO"/>
    <x v="0"/>
    <x v="2"/>
    <x v="42"/>
    <s v="Papa Fresca (sin lavar)"/>
    <n v="4"/>
    <n v="4"/>
    <n v="4"/>
    <n v="4"/>
    <n v="4"/>
    <n v="4"/>
    <s v="Entre $2.200 - $2.400"/>
    <s v="Entre $1.800 - $2.000"/>
    <s v="Entre $2.200 - $2.400"/>
    <s v="Entre $1.800 - $2.000"/>
    <s v="Entre $2.200 - $2.400"/>
    <s v="Entre $1.800 - $2.000"/>
    <s v="Entre $1.400 - $1.600"/>
    <x v="1"/>
    <s v="Promoción en puntos de venta"/>
    <s v="Papa Fresca (sin lavar)"/>
    <s v="No compra papa congelada"/>
    <s v="Entre $1.800 - $2.000"/>
    <s v="No compra papa frita"/>
    <s v="Más de $ 1600"/>
    <s v="No compra papa precocida"/>
    <s v="No compra papa precocida saborizada"/>
    <s v="Galerías"/>
    <s v="Yuca, Plátano, Ulluco, Maíz, Habas"/>
  </r>
  <r>
    <d v="2022-02-28T10:36:33"/>
    <s v="Profesional"/>
    <x v="0"/>
    <x v="1"/>
    <x v="2"/>
    <x v="2"/>
    <s v="Politóloga "/>
    <x v="0"/>
    <x v="1"/>
    <x v="9"/>
    <s v="Papa Fresca (sin lavar)"/>
    <n v="4"/>
    <n v="4"/>
    <n v="4"/>
    <n v="2"/>
    <n v="2"/>
    <n v="4"/>
    <s v="Entre $1.400 - $1.600"/>
    <s v="Entre $1.400 - $1.600"/>
    <s v="Entre $1.800 - $2.000"/>
    <s v="Entre $1.800 - $2.000"/>
    <s v="Entre $1.800 - $2.000"/>
    <s v="Entre $1.400 - $1.600"/>
    <s v="Entre $1.000 - $1.200"/>
    <x v="10"/>
    <s v="Redes sociales, Promoción en puntos de venta, Tiendas especializadas"/>
    <s v="Papa Fresca (sin lavar)"/>
    <s v="No compra papa congelada"/>
    <s v="Entre $1.800 - $2.000"/>
    <s v="No compra papa frita"/>
    <s v="$ 400"/>
    <s v="No compra papa precocida"/>
    <s v="No compra papa precocida saborizada"/>
    <s v="Galerías, Tiendas de Barrio, Placitas Campesinas, Directamente al Productor"/>
    <s v="Plátano, Ulluco"/>
  </r>
  <r>
    <d v="2022-02-28T10:45:12"/>
    <s v="Técnico o tecnólogo"/>
    <x v="0"/>
    <x v="1"/>
    <x v="2"/>
    <x v="0"/>
    <s v="Estudiante "/>
    <x v="0"/>
    <x v="0"/>
    <x v="25"/>
    <s v="Papa Fresca (sin lavar)"/>
    <n v="3"/>
    <n v="5"/>
    <n v="5"/>
    <n v="5"/>
    <n v="5"/>
    <n v="5"/>
    <s v="No compramos de este tipo de papa"/>
    <s v="No compramos de este tipo de papa"/>
    <s v="No compramos de este tipo de papa"/>
    <s v="Entre $1.800 - $2.000"/>
    <s v="Entre $1.800 - $2.000"/>
    <s v="Entre $1.800 - $2.000"/>
    <s v="No compramos de este tipo de papa"/>
    <x v="10"/>
    <s v="Redes sociales, Promoción en puntos de venta, Tiendas especializadas"/>
    <s v="Papa Fresca (sin lavar), Papa Fresca lavada"/>
    <s v="No compra papa congelada"/>
    <s v="Entre $1.800 - $2.000"/>
    <s v="No compra papa frita"/>
    <s v="No compra papa lavada"/>
    <s v="No compra papa precocida"/>
    <s v="No compra papa precocida saborizada"/>
    <s v="Tiendas de Barrio, Placitas Campesinas"/>
    <s v="Yuca, Plátano, Maíz"/>
  </r>
  <r>
    <d v="2022-02-28T11:59:26"/>
    <s v="Doctorado"/>
    <x v="2"/>
    <x v="0"/>
    <x v="4"/>
    <x v="2"/>
    <s v="Politólogo"/>
    <x v="1"/>
    <x v="1"/>
    <x v="43"/>
    <s v="Papa Fresca (sin lavar), Papa Fresca Lavada, Papa Frita"/>
    <n v="4"/>
    <n v="5"/>
    <n v="5"/>
    <n v="5"/>
    <n v="5"/>
    <n v="5"/>
    <s v="Entre $1.000 - $1.200"/>
    <s v="Entre $1.800 - $2.000"/>
    <s v="Entre $1.000 - $1.200"/>
    <s v="Entre $1.000 - $1.200"/>
    <s v="Entre $1.000 - $1.200"/>
    <s v="Entre $1.000 - $1.200"/>
    <s v="Entre $1.400 - $1.600"/>
    <x v="9"/>
    <s v="Redes sociales"/>
    <s v="Papa Fresca (sin lavar)"/>
    <s v="No compra papa congelada"/>
    <s v="Entre $1.400 - $1.600"/>
    <s v="$ 6.500"/>
    <s v="$200"/>
    <s v="No compra papa precocida"/>
    <s v="No compra papa precocida saborizada"/>
    <s v="Galerías"/>
    <s v="Yuca, Maíz"/>
  </r>
  <r>
    <d v="2022-02-28T12:27:38"/>
    <s v="Técnico o tecnólogo"/>
    <x v="0"/>
    <x v="0"/>
    <x v="2"/>
    <x v="3"/>
    <s v="Estudiante de Comunicación Social "/>
    <x v="0"/>
    <x v="1"/>
    <x v="25"/>
    <s v="Papa Fresca (sin lavar)"/>
    <n v="3"/>
    <n v="5"/>
    <n v="5"/>
    <n v="5"/>
    <n v="5"/>
    <n v="3"/>
    <s v="No compramos de este tipo de papa"/>
    <s v="No compramos de este tipo de papa"/>
    <s v="No compramos de este tipo de papa"/>
    <s v="Entre $1.800 - $2.000"/>
    <s v="Entre $1.800 - $2.000"/>
    <s v="Entre $1.000 - $1.200"/>
    <s v="No compramos de este tipo de papa"/>
    <x v="9"/>
    <s v="Redes sociales, Medios de comunicación (tv, radio), Promoción en puntos de venta"/>
    <s v="Papa Fresca (sin lavar)"/>
    <s v="$ 4.500"/>
    <s v="Entre $1.000 - $1200"/>
    <s v="$ 7.100"/>
    <s v="$ 400"/>
    <s v="$ 3.900"/>
    <s v="$ 6.000"/>
    <s v="Galerías, Placitas Campesinas"/>
    <s v="Yuca, Plátano, Ulluco"/>
  </r>
  <r>
    <d v="2022-02-28T15:34:17"/>
    <s v="Maestría"/>
    <x v="4"/>
    <x v="1"/>
    <x v="4"/>
    <x v="4"/>
    <s v="Docente"/>
    <x v="2"/>
    <x v="1"/>
    <x v="9"/>
    <s v="Papa Fresca (sin lavar)"/>
    <n v="5"/>
    <n v="5"/>
    <n v="5"/>
    <n v="4"/>
    <n v="5"/>
    <n v="1"/>
    <s v="Entre $1.400 - $1.600"/>
    <s v="No compramos de este tipo de papa"/>
    <s v="No compramos de este tipo de papa"/>
    <s v="Entre $1.000 - $1.200"/>
    <s v="Entre $1.400 - $1.600"/>
    <s v="No compramos de este tipo de papa"/>
    <s v="No compramos de este tipo de papa"/>
    <x v="6"/>
    <s v="Redes sociales, Promoción en puntos de venta, Tiendas especializadas"/>
    <s v="Papa Fresca (sin lavar)"/>
    <s v="No compra papa congelada"/>
    <s v="Entre $1.400 - $1.600"/>
    <s v="No compra papa frita"/>
    <s v="$200"/>
    <s v="No compra papa precocida"/>
    <s v="No compra papa precocida saborizada"/>
    <s v="Placitas Campesinas, Supermercados, Mercados Móviles"/>
    <s v="Plátano, Ulluco, Habas"/>
  </r>
  <r>
    <d v="2022-02-28T16:54:25"/>
    <s v="Secundaria"/>
    <x v="2"/>
    <x v="1"/>
    <x v="1"/>
    <x v="3"/>
    <s v="hogar"/>
    <x v="0"/>
    <x v="1"/>
    <x v="7"/>
    <s v="Papa Fresca (sin lavar)"/>
    <n v="4"/>
    <n v="2"/>
    <n v="3"/>
    <n v="3"/>
    <n v="4"/>
    <n v="3"/>
    <s v="Entre $1.000 - $1.200"/>
    <s v="Entre $1.000 - $1.200"/>
    <s v="Entre $1.400 - $1.600"/>
    <s v="Entre $1.400 - $1.600"/>
    <s v="Entre $1.800 - $2.000"/>
    <s v="Entre $1.400 - $1.600"/>
    <s v="Entre $1.000 - $1.200"/>
    <x v="3"/>
    <s v="Medios de comunicación (tv, radio)"/>
    <s v="Papa Fresca (sin lavar)"/>
    <s v="No compra papa congelada"/>
    <s v="Entre $1.000 - $1200"/>
    <s v="No compra papa frita"/>
    <s v="$200"/>
    <s v="No compra papa precocida"/>
    <s v="No compra papa precocida saborizada"/>
    <s v="Galerías, Tiendas de Barrio, Mercados Móviles"/>
    <s v="Yuca, Plátano, Ulluco, Maíz, Habas"/>
  </r>
  <r>
    <d v="2022-02-28T17:28:37"/>
    <s v="Secundaria"/>
    <x v="0"/>
    <x v="0"/>
    <x v="0"/>
    <x v="0"/>
    <s v="Estudiante"/>
    <x v="0"/>
    <x v="2"/>
    <x v="8"/>
    <s v="Papa Fresca (sin lavar)"/>
    <n v="5"/>
    <n v="5"/>
    <n v="5"/>
    <n v="5"/>
    <n v="5"/>
    <n v="5"/>
    <s v="Entre $2.600 - $2.800"/>
    <s v="Entre $1.800 - $2.000"/>
    <s v="No compramos de este tipo de papa"/>
    <s v="Entre $1.800 - $2.000"/>
    <s v="No compramos de este tipo de papa"/>
    <s v="No compramos de este tipo de papa"/>
    <s v="No compramos de este tipo de papa"/>
    <x v="24"/>
    <s v="Medios de comunicación (tv, radio), Promoción en puntos de venta"/>
    <s v="Papa Fresca (sin lavar)"/>
    <s v="No compra papa congelada"/>
    <s v="Entre $1.400 - $1.600"/>
    <s v="No compra papa frita"/>
    <s v="No compra papa lavada"/>
    <s v="No compra papa precocida"/>
    <s v="No compra papa precocida saborizada"/>
    <s v="Galerías, Placitas Campesinas, Supermercados"/>
    <s v="Yuca, Plátano, Ulluco, Maíz"/>
  </r>
  <r>
    <d v="2022-02-28T17:52:09"/>
    <s v="Profesional"/>
    <x v="1"/>
    <x v="0"/>
    <x v="4"/>
    <x v="2"/>
    <s v="Ing Agropecuario"/>
    <x v="1"/>
    <x v="1"/>
    <x v="52"/>
    <s v="Papa Fresca (sin lavar), Papa Fresca Lavada"/>
    <n v="4"/>
    <n v="4"/>
    <n v="5"/>
    <n v="5"/>
    <n v="5"/>
    <n v="4"/>
    <s v="Entre $1.400 - $1.600"/>
    <s v="Entre $1.800 - $2.000"/>
    <s v="No compramos de este tipo de papa"/>
    <s v="Entre $1.800 - $2.000"/>
    <s v="No compramos de este tipo de papa"/>
    <s v="Entre $1.000 - $1.200"/>
    <s v="No compramos de este tipo de papa"/>
    <x v="33"/>
    <s v="Redes sociales, Medios de comunicación (tv, radio), Promoción en puntos de venta"/>
    <s v="Papa Fresca (sin lavar), Papa Fresca lavada"/>
    <s v="No compra papa congelada"/>
    <s v="Se confunde esta pregunta con las anteriores"/>
    <s v="No compra papa frita"/>
    <s v="Confuso"/>
    <s v="No compra papa precocida"/>
    <s v="No compra papa precocida saborizada"/>
    <s v="Galerías, Tiendas de Barrio, Directamente al Productor"/>
    <s v="Yuca, Plátano, Arepas, tortillas de maiz, carantanta"/>
  </r>
  <r>
    <d v="2022-02-28T19:48:24"/>
    <s v="Maestría"/>
    <x v="1"/>
    <x v="1"/>
    <x v="3"/>
    <x v="5"/>
    <s v="Fonoaudióloga"/>
    <x v="0"/>
    <x v="1"/>
    <x v="67"/>
    <s v="Papa Fresca (sin lavar), Papa Fresca Lavada"/>
    <n v="5"/>
    <n v="5"/>
    <n v="5"/>
    <n v="5"/>
    <n v="5"/>
    <n v="5"/>
    <s v="Entre $2.200 - $2.400"/>
    <s v="Entre $1.800 - $2.000"/>
    <s v="Entre $2.200 - $2.400"/>
    <s v="Entre $1.800 - $2.000"/>
    <s v="Entre $2.200 - $2.400"/>
    <s v="No compramos de este tipo de papa"/>
    <s v="No compramos de este tipo de papa"/>
    <x v="2"/>
    <s v="Redes sociales, Promoción en puntos de venta"/>
    <s v="Papa Fresca (sin lavar), Papa Fresca lavada"/>
    <s v="No compra papa congelada"/>
    <s v="Entre $2.200 - $2.400"/>
    <s v="No compra papa frita"/>
    <s v="$ 400"/>
    <s v="No compra papa precocida"/>
    <s v="No compra papa precocida saborizada"/>
    <s v="Placitas Campesinas, Directamente al Productor"/>
    <s v="Yuca, Plátano, Maíz"/>
  </r>
  <r>
    <d v="2022-02-28T23:28:43"/>
    <s v="Profesional"/>
    <x v="1"/>
    <x v="0"/>
    <x v="1"/>
    <x v="5"/>
    <s v="estudiante"/>
    <x v="0"/>
    <x v="5"/>
    <x v="93"/>
    <s v="Papa Fresca (sin lavar)"/>
    <n v="3"/>
    <n v="3"/>
    <n v="4"/>
    <n v="4"/>
    <n v="4"/>
    <n v="4"/>
    <s v="Entre $1.400 - $1.600"/>
    <s v="Entre $1.000 - $1.200"/>
    <s v="No compramos de este tipo de papa"/>
    <s v="Entre $1.000 - $1.200"/>
    <s v="Entre $1.000 - $1.200"/>
    <s v="Entre $1.000 - $1.200"/>
    <s v="No compramos de este tipo de papa"/>
    <x v="6"/>
    <s v="Tiendas especializadas"/>
    <s v="Papa Congelada"/>
    <s v="No compra papa congelada"/>
    <s v="Entre $1.000 - $1200"/>
    <s v="No compra papa frita"/>
    <s v="No compra papa lavada"/>
    <s v="No compra papa precocida"/>
    <s v="No compra papa precocida saborizada"/>
    <s v="Galerías"/>
    <s v="Yuca, Plátano, Ulluco, Maíz"/>
  </r>
  <r>
    <d v="2022-03-01T16:55:29"/>
    <s v="Secundaria"/>
    <x v="0"/>
    <x v="1"/>
    <x v="2"/>
    <x v="0"/>
    <s v="Esrudiante"/>
    <x v="1"/>
    <x v="1"/>
    <x v="53"/>
    <s v="Papa Fresca (sin lavar)"/>
    <n v="1"/>
    <n v="5"/>
    <n v="5"/>
    <n v="5"/>
    <n v="4"/>
    <n v="1"/>
    <s v="Entre $1.400 - $1.600"/>
    <s v="No compramos de este tipo de papa"/>
    <s v="No compramos de este tipo de papa"/>
    <s v="Entre $1.400 - $1.600"/>
    <s v="No compramos de este tipo de papa"/>
    <s v="Entre $1.800 - $2.000"/>
    <s v="No compramos de este tipo de papa"/>
    <x v="2"/>
    <s v="Promoción en puntos de venta"/>
    <s v="Papa Fresca (sin lavar)"/>
    <s v="No compra papa congelada"/>
    <s v="Entre $1.000 - $1200"/>
    <s v="No compra papa frita"/>
    <s v="No compra papa lavada"/>
    <s v="No compra papa precocida"/>
    <s v="No compra papa precocida saborizada"/>
    <s v="Galerías, Tiendas de Barrio"/>
    <s v="Yuca, Maíz"/>
  </r>
  <r>
    <d v="2022-03-01T19:01:49"/>
    <s v="Secundaria"/>
    <x v="0"/>
    <x v="0"/>
    <x v="0"/>
    <x v="3"/>
    <s v="Estudiante "/>
    <x v="0"/>
    <x v="2"/>
    <x v="18"/>
    <s v="Papa Fresca (sin lavar)"/>
    <n v="4"/>
    <n v="5"/>
    <n v="4"/>
    <n v="5"/>
    <n v="4"/>
    <n v="1"/>
    <s v="Entre $1.800 - $2.000"/>
    <s v="No compramos de este tipo de papa"/>
    <s v="No compramos de este tipo de papa"/>
    <s v="No compramos de este tipo de papa"/>
    <s v="Entre $1.800 - $2.000"/>
    <s v="Entre $1.800 - $2.000"/>
    <s v="No compramos de este tipo de papa"/>
    <x v="41"/>
    <s v="Redes sociales, Promoción en puntos de venta"/>
    <s v="Papa Congelada, Papa Fresca (sin lavar), Papa Fresca lavada"/>
    <s v="$ 4.500"/>
    <s v="Entre $1.400 - $1.600"/>
    <s v="No compra papa frita"/>
    <s v="No compra papa lavada"/>
    <s v="No compra papa precocida"/>
    <s v="No compra papa precocida saborizada"/>
    <s v="Galerías, Placitas Campesinas"/>
    <s v="Yuca, Plátano"/>
  </r>
  <r>
    <d v="2022-03-01T21:46:37"/>
    <s v="Técnico o tecnólogo"/>
    <x v="2"/>
    <x v="0"/>
    <x v="3"/>
    <x v="2"/>
    <s v="Camarógrafo "/>
    <x v="0"/>
    <x v="1"/>
    <x v="18"/>
    <s v="Papa Fresca (sin lavar), Papa Fresca Lavada"/>
    <n v="5"/>
    <n v="5"/>
    <n v="5"/>
    <n v="5"/>
    <n v="5"/>
    <n v="5"/>
    <s v="Entre $1.400 - $1.600"/>
    <s v="Entre $1.400 - $1.600"/>
    <s v="Entre $1.400 - $1.600"/>
    <s v="Entre $1.800 - $2.000"/>
    <s v="Entre $1.400 - $1.600"/>
    <s v="Entre $1.400 - $1.600"/>
    <s v="Entre $1.800 - $2.000"/>
    <x v="12"/>
    <s v="Redes sociales, Promoción en puntos de venta"/>
    <s v="Papa Fresca (sin lavar)"/>
    <s v="No compra papa congelada"/>
    <s v="Entre $1.400 - $1.600"/>
    <s v="$ 6.500"/>
    <s v="$200"/>
    <s v="$ 3.500"/>
    <s v="$ 5.500"/>
    <s v="Tiendas de Barrio"/>
    <s v="Plátano, Maíz"/>
  </r>
  <r>
    <d v="2022-03-02T11:34:54"/>
    <s v="Secundaria"/>
    <x v="0"/>
    <x v="1"/>
    <x v="1"/>
    <x v="1"/>
    <s v="Estudiante"/>
    <x v="1"/>
    <x v="2"/>
    <x v="57"/>
    <s v="Papa Fresca (sin lavar)"/>
    <n v="4"/>
    <n v="4"/>
    <n v="4"/>
    <n v="2"/>
    <n v="5"/>
    <n v="1"/>
    <s v="Entre $1.400 - $1.600"/>
    <s v="Entre $1.000 - $1.200"/>
    <s v="Entre $1.400 - $1.600"/>
    <s v="Entre $1.400 - $1.600"/>
    <s v="Entre $1.800 - $2.000"/>
    <s v="Entre $1.000 - $1.200"/>
    <s v="No compramos de este tipo de papa"/>
    <x v="5"/>
    <s v="Redes sociales, Medios de comunicación (tv, radio)"/>
    <s v="Papa Congelada, Papa Fresca (sin lavar), Papa Frita"/>
    <s v="$ 5.000"/>
    <s v="Entre $1.400 - $1.600"/>
    <s v="$ 6.700"/>
    <s v="$ 400"/>
    <s v="$ 3.700"/>
    <s v="$ 6.500"/>
    <s v="Galerías, Tiendas de Barrio"/>
    <s v="Yuca, Plátano"/>
  </r>
  <r>
    <d v="2022-03-02T20:15:57"/>
    <s v="Maestría"/>
    <x v="1"/>
    <x v="0"/>
    <x v="4"/>
    <x v="2"/>
    <s v="MEDICO"/>
    <x v="0"/>
    <x v="3"/>
    <x v="33"/>
    <s v="Papa Fresca (sin lavar), Papa Fresca Lavada"/>
    <n v="2"/>
    <n v="5"/>
    <n v="4"/>
    <n v="2"/>
    <n v="5"/>
    <n v="1"/>
    <s v="Entre $1.800 - $2.000"/>
    <s v="Entre $1.400 - $1.600"/>
    <s v="No compramos de este tipo de papa"/>
    <s v="Entre $1.800 - $2.000"/>
    <s v="Entre $1.400 - $1.600"/>
    <s v="No compramos de este tipo de papa"/>
    <s v="Entre $1.800 - $2.000"/>
    <x v="3"/>
    <s v="Redes sociales, Medios de comunicación (tv, radio), Promoción en puntos de venta"/>
    <s v="Papa Fresca (sin lavar), Papa Fresca lavada"/>
    <s v="No compra papa congelada"/>
    <s v="Entre $1.800 - $2.000"/>
    <s v="No compra papa frita"/>
    <s v="$ 400"/>
    <s v="No compra papa precocida"/>
    <s v="No compra papa precocida saborizada"/>
    <s v="Galerías, Placitas Campesinas"/>
    <s v="Yuca, Plátano, Maíz"/>
  </r>
  <r>
    <d v="2022-03-03T18:05:21"/>
    <s v="Profesional"/>
    <x v="1"/>
    <x v="0"/>
    <x v="2"/>
    <x v="3"/>
    <s v="Estudiante"/>
    <x v="2"/>
    <x v="4"/>
    <x v="0"/>
    <s v="Papa Fresca (sin lavar)"/>
    <n v="5"/>
    <n v="3"/>
    <n v="5"/>
    <n v="5"/>
    <n v="5"/>
    <n v="1"/>
    <s v="Entre $1.800 - $2.000"/>
    <s v="Entre $1.800 - $2.000"/>
    <s v="Entre $2.200 - $2.400"/>
    <s v="Entre $2.200 - $2.400"/>
    <s v="Entre $1.800 - $2.000"/>
    <s v="Entre $1.800 - $2.000"/>
    <s v="Entre $2.200 - $2.400"/>
    <x v="46"/>
    <s v="Redes sociales, Tiendas especializadas"/>
    <s v="Papa Fresca (sin lavar), Papa Fresca lavada"/>
    <s v="No compra papa congelada"/>
    <s v="Entre $1.400 - $1.600"/>
    <s v="No compra papa frita"/>
    <s v="$ 100"/>
    <s v="No compra papa precocida"/>
    <s v="No compra papa precocida saborizada"/>
    <s v="Galerías, Tiendas de Barrio"/>
    <s v="Yuca, Plátano"/>
  </r>
  <r>
    <d v="2022-03-04T10:48:44"/>
    <s v="Maestría"/>
    <x v="1"/>
    <x v="1"/>
    <x v="3"/>
    <x v="2"/>
    <s v="Ingeniera quimica"/>
    <x v="1"/>
    <x v="1"/>
    <x v="16"/>
    <s v="Papa Fresca (sin lavar)"/>
    <n v="4"/>
    <n v="5"/>
    <n v="5"/>
    <n v="4"/>
    <n v="4"/>
    <n v="3"/>
    <s v="Entre $1.800 - $2.000"/>
    <s v="Entre $1.800 - $2.000"/>
    <s v="Entre $1.800 - $2.000"/>
    <s v="Entre $1.400 - $1.600"/>
    <s v="No compramos de este tipo de papa"/>
    <s v="No compramos de este tipo de papa"/>
    <s v="No compramos de este tipo de papa"/>
    <x v="6"/>
    <s v="Promoción en puntos de venta"/>
    <s v="Papa Fresca (sin lavar)"/>
    <s v="No compra papa congelada"/>
    <s v="Entre $1.400 - $1.600"/>
    <s v="$ 6.900"/>
    <s v="No compra papa lavada"/>
    <s v="No compra papa precocida"/>
    <s v="$ 5.500"/>
    <s v="Placitas Campesinas"/>
    <s v="Plátano"/>
  </r>
  <r>
    <d v="2022-03-04T11:46:16"/>
    <s v="Técnico o tecnólogo"/>
    <x v="0"/>
    <x v="1"/>
    <x v="1"/>
    <x v="2"/>
    <s v="Estudiante "/>
    <x v="0"/>
    <x v="2"/>
    <x v="7"/>
    <s v="Papa Fresca (sin lavar)"/>
    <n v="4"/>
    <n v="5"/>
    <n v="4"/>
    <n v="4"/>
    <n v="5"/>
    <n v="3"/>
    <s v="Más de $3.400"/>
    <s v="Más de $3.400"/>
    <s v="Más de $3.400"/>
    <s v="Entre $3.000 - $3.200"/>
    <s v="No compramos de este tipo de papa"/>
    <s v="No compramos de este tipo de papa"/>
    <s v="No compramos de este tipo de papa"/>
    <x v="12"/>
    <s v="Redes sociales, Tiendas especializadas"/>
    <s v="Papa Fresca (sin lavar)"/>
    <s v="No compra papa congelada"/>
    <s v="Entre $2.600 - $2.800"/>
    <s v="No compra papa frita"/>
    <s v="No compra papa lavada"/>
    <s v="No compra papa precocida"/>
    <s v="No compra papa precocida saborizada"/>
    <s v="Tiendas de Barrio, Placitas Campesinas, Mercados Móviles"/>
    <s v="Plátano"/>
  </r>
  <r>
    <d v="2022-03-05T09:12:28"/>
    <s v="Profesional"/>
    <x v="1"/>
    <x v="0"/>
    <x v="4"/>
    <x v="0"/>
    <s v="Profesional en turismo "/>
    <x v="0"/>
    <x v="1"/>
    <x v="3"/>
    <s v="Papa Fresca (sin lavar), Papa Frita"/>
    <n v="4"/>
    <n v="3"/>
    <n v="2"/>
    <n v="5"/>
    <n v="4"/>
    <n v="4"/>
    <s v="Entre $1.000 - $1.200"/>
    <s v="No compramos de este tipo de papa"/>
    <s v="No compramos de este tipo de papa"/>
    <s v="Entre $1.800 - $2.000"/>
    <s v="Entre $1.000 - $1.200"/>
    <s v="Entre $1.400 - $1.600"/>
    <s v="No compramos de este tipo de papa"/>
    <x v="14"/>
    <s v="Promoción en puntos de venta"/>
    <s v="Papa Fresca (sin lavar)"/>
    <s v="No compra papa congelada"/>
    <s v="Entre $1.800 - $2.000"/>
    <s v="No compra papa frita"/>
    <s v="$ 1200"/>
    <s v="No compra papa precocida"/>
    <s v="No compra papa precocida saborizada"/>
    <s v="Galerías, Tiendas de Barrio, Placitas Campesinas, Mercados Móviles"/>
    <s v="Yuca, Plátano, Ulluco, Maíz"/>
  </r>
  <r>
    <d v="2022-03-05T12:54:11"/>
    <s v="Profesional"/>
    <x v="0"/>
    <x v="1"/>
    <x v="0"/>
    <x v="5"/>
    <s v="comunicadora social"/>
    <x v="0"/>
    <x v="1"/>
    <x v="92"/>
    <s v="Papa Fresca (sin lavar)"/>
    <n v="5"/>
    <n v="5"/>
    <n v="5"/>
    <n v="5"/>
    <n v="5"/>
    <n v="5"/>
    <s v="Entre $1.400 - $1.600"/>
    <s v="Entre $1.800 - $2.000"/>
    <s v="Entre $1.800 - $2.000"/>
    <s v="Entre $1.800 - $2.000"/>
    <s v="Entre $1.800 - $2.000"/>
    <s v="Entre $1.800 - $2.000"/>
    <s v="No compramos de este tipo de papa"/>
    <x v="15"/>
    <s v="Redes sociales, Promoción en puntos de venta"/>
    <s v="Papa Fresca (sin lavar), Papa Fresca lavada"/>
    <s v="No compra papa congelada"/>
    <s v="Entre $1.800 - $2.000"/>
    <s v="No compra papa frita"/>
    <s v="$ 1000"/>
    <s v="No compra papa precocida"/>
    <s v="No compra papa precocida saborizada"/>
    <s v="Tiendas de Barrio, Placitas Campesinas, Supermercados, Mercados Móviles"/>
    <s v="Yuca, Plátano, Maíz, arroz o quinoa"/>
  </r>
  <r>
    <d v="2022-03-06T15:51:08"/>
    <s v="Maestría"/>
    <x v="4"/>
    <x v="1"/>
    <x v="0"/>
    <x v="3"/>
    <s v="Jubilado"/>
    <x v="0"/>
    <x v="1"/>
    <x v="38"/>
    <s v="Papa Fresca (sin lavar), Papa Fresca Lavada"/>
    <n v="5"/>
    <n v="5"/>
    <n v="5"/>
    <n v="5"/>
    <n v="5"/>
    <n v="5"/>
    <s v="Entre $1.800 - $2.000"/>
    <s v="Entre $1.800 - $2.000"/>
    <s v="Entre $1.800 - $2.000"/>
    <s v="No compramos de este tipo de papa"/>
    <s v="Más de $ 3.400"/>
    <s v="No compramos de este tipo de papa"/>
    <s v="No compramos de este tipo de papa"/>
    <x v="9"/>
    <s v="Ya sabemos que en la galería "/>
    <s v="Papa Fresca (sin lavar)"/>
    <s v="No compra papa congelada"/>
    <s v="Entre $1.400 - $1.600"/>
    <s v="No compra papa frita"/>
    <s v="$200"/>
    <s v="No compra papa precocida"/>
    <s v="No compra papa precocida saborizada"/>
    <s v="Galerías"/>
    <s v="Noooo, si quiero papá, quiero papa"/>
  </r>
  <r>
    <d v="2022-03-15T08:35:22"/>
    <s v="Secundaria"/>
    <x v="0"/>
    <x v="1"/>
    <x v="2"/>
    <x v="2"/>
    <s v="Estudiante "/>
    <x v="0"/>
    <x v="1"/>
    <x v="25"/>
    <s v="Papa Fresca (sin lavar), Papa Precocida"/>
    <n v="5"/>
    <n v="2"/>
    <n v="4"/>
    <n v="4"/>
    <n v="4"/>
    <n v="4"/>
    <s v="Entre $1.000 - $1.200"/>
    <s v="Entre $1.000 - $1.200"/>
    <s v="Entre $1.000 - $1.200"/>
    <s v="Entre $1.400 - $1.600"/>
    <s v="Entre $1.400 - $1.600"/>
    <s v="Entre $1.400 - $1.600"/>
    <s v="Entre $1.800 - $2.000"/>
    <x v="6"/>
    <s v="Redes sociales, Promoción en puntos de venta"/>
    <s v="Papa Congelada, Papa Fresca (sin lavar)"/>
    <s v="$ 5.000"/>
    <s v="Entre $1.000 - $1200"/>
    <s v="$ 6.500"/>
    <s v="No compra papa lavada"/>
    <s v="$ 4.300"/>
    <s v="No compra papa precocida saborizada"/>
    <s v="Galerías, Placitas Campesinas"/>
    <s v="Yuca, Maíz"/>
  </r>
  <r>
    <d v="2022-03-18T12:54:51"/>
    <s v="Maestría"/>
    <x v="4"/>
    <x v="0"/>
    <x v="4"/>
    <x v="2"/>
    <s v="docencia"/>
    <x v="2"/>
    <x v="1"/>
    <x v="1"/>
    <s v="Papa Fresca (sin lavar)"/>
    <n v="2"/>
    <n v="4"/>
    <n v="5"/>
    <n v="4"/>
    <n v="4"/>
    <n v="2"/>
    <s v="menos de mil pesos"/>
    <s v="menos de mil"/>
    <s v="menos de mil"/>
    <s v="Entre $1.400 - $1.600"/>
    <s v="No compramos de este tipo de papa"/>
    <s v="Entre $1.000 - $1.200"/>
    <s v="No compramos de este tipo de papa"/>
    <x v="14"/>
    <s v="Redes sociales, Medios de comunicación (tv, radio)"/>
    <s v="Papa Fresca (sin lavar)"/>
    <s v="No compra papa congelada"/>
    <s v="Entre $1.000 - $1200"/>
    <s v="No compra papa frita"/>
    <s v="$ 1000"/>
    <s v="No compra papa precocida"/>
    <s v="No compra papa precocida saborizada"/>
    <s v="Placitas Campesinas"/>
    <s v="Yuca, Plátano"/>
  </r>
  <r>
    <d v="2022-03-18T18:20:27"/>
    <s v="Secundaria"/>
    <x v="0"/>
    <x v="1"/>
    <x v="1"/>
    <x v="5"/>
    <s v="Estudiante"/>
    <x v="0"/>
    <x v="1"/>
    <x v="2"/>
    <s v="Papa Fresca (sin lavar), Papa Frita"/>
    <n v="3"/>
    <n v="3"/>
    <n v="3"/>
    <n v="3"/>
    <n v="3"/>
    <n v="2"/>
    <s v="Entre $1.800 - $2.000"/>
    <s v="Entre $1.000 - $1.200"/>
    <s v="No compramos de este tipo de papa"/>
    <s v="Entre $1.000 - $1.200"/>
    <s v="Entre $1.800 - $2.000"/>
    <s v="Entre $1.400 - $1.600"/>
    <s v="No compramos de este tipo de papa"/>
    <x v="5"/>
    <s v="Redes sociales, Medios de comunicación (tv, radio), Promoción en puntos de venta"/>
    <s v="Papa Congelada, Papa Fresca (sin lavar), Papa Fresca lavada"/>
    <s v="$ 5.000"/>
    <s v="Entre $1.400 - $1.600"/>
    <s v="$ 6.700"/>
    <s v="$ 1000"/>
    <s v="No compra papa precocida"/>
    <s v="No compra papa precocida saborizada"/>
    <s v="Galerías, Placitas Campesinas"/>
    <s v="Yuca"/>
  </r>
  <r>
    <d v="2022-03-19T23:23:26"/>
    <s v="Técnico o tecnólogo"/>
    <x v="1"/>
    <x v="1"/>
    <x v="1"/>
    <x v="3"/>
    <s v="estudiante"/>
    <x v="0"/>
    <x v="3"/>
    <x v="17"/>
    <s v="Papa Fresca (sin lavar)"/>
    <n v="5"/>
    <n v="5"/>
    <n v="1"/>
    <n v="1"/>
    <n v="3"/>
    <n v="1"/>
    <s v="No compramos de este tipo de papa"/>
    <s v="Entre $1.400 - $1.600"/>
    <s v="Entre $1.000 - $1.200"/>
    <s v="Entre $1.800 - $2.000"/>
    <s v="No compramos de este tipo de papa"/>
    <s v="No compramos de este tipo de papa"/>
    <s v="No compramos de este tipo de papa"/>
    <x v="6"/>
    <s v="Redes sociales, Medios de comunicación (tv, radio), Tiendas especializadas"/>
    <s v="Papa Fresca (sin lavar), Papa Fresca lavada, Papa Precocida"/>
    <s v="No compra papa congelada"/>
    <s v="Entre $1.800 - $2.000"/>
    <s v="No compra papa frita"/>
    <s v="Más de $ 1600"/>
    <s v="$ 3.900"/>
    <s v="No compra papa precocida saborizada"/>
    <s v="Galerías, Tiendas de Barrio"/>
    <s v="Yuca, cidra papa, zapallo"/>
  </r>
  <r>
    <d v="2022-03-24T13:23:45"/>
    <s v="Profesional"/>
    <x v="0"/>
    <x v="1"/>
    <x v="0"/>
    <x v="2"/>
    <s v="Abogada"/>
    <x v="0"/>
    <x v="2"/>
    <x v="66"/>
    <s v="Papa Fresca (sin lavar), Papa Congelada"/>
    <n v="5"/>
    <n v="4"/>
    <n v="5"/>
    <n v="3"/>
    <n v="5"/>
    <n v="3"/>
    <s v="Entre $1.400 - $1.600"/>
    <s v="Entre $1.400 - $1.600"/>
    <s v="Entre $1.400 - $1.600"/>
    <s v="Entre $1.400 - $1.600"/>
    <s v="Entre $1.400 - $1.600"/>
    <s v="Entre $1.400 - $1.600"/>
    <s v="Entre $1.800 - $2.000"/>
    <x v="12"/>
    <s v="Redes sociales, Medios de comunicación (tv, radio), Promoción en puntos de venta"/>
    <s v="Papa Fresca (sin lavar), Papa Fresca lavada"/>
    <s v="$ 5.500"/>
    <s v="Entre $1.800 - $2.000"/>
    <s v="$ 6.500"/>
    <s v="$ 1000"/>
    <s v="$ 4.100"/>
    <s v="$ 6.500"/>
    <s v="Tiendas de Barrio, Placitas Campesinas"/>
    <s v="Plátano, Maíz"/>
  </r>
  <r>
    <d v="2022-04-19T16:16:51"/>
    <s v="Secundaria"/>
    <x v="0"/>
    <x v="0"/>
    <x v="0"/>
    <x v="3"/>
    <s v="moto taxista, estudiante"/>
    <x v="2"/>
    <x v="3"/>
    <x v="13"/>
    <s v="Papa Fresca (sin lavar)"/>
    <n v="5"/>
    <n v="5"/>
    <n v="5"/>
    <n v="4"/>
    <n v="4"/>
    <n v="5"/>
    <s v="Entre $2.600 - $2.800"/>
    <s v="Entre $2.200 - $2.400"/>
    <s v="Entre $2.600 - $2.800"/>
    <s v="Entre $3.000 - $3.200"/>
    <s v="No compramos de este tipo de papa"/>
    <s v="No compramos de este tipo de papa"/>
    <s v="No compramos de este tipo de papa"/>
    <x v="25"/>
    <s v="Redes sociales, Medios de comunicación (tv, radio), Promoción en puntos de venta, Tiendas especializadas"/>
    <s v="Papa Fresca (sin lavar)"/>
    <s v="No compra papa congelada"/>
    <s v="Entre $1.400 - $1.600"/>
    <s v="No compra papa frita"/>
    <s v="$ 1400"/>
    <s v="No compra papa precocida"/>
    <s v="No compra papa precocida saborizada"/>
    <s v="Galerías, Tiendas de Barrio, Placitas Campesinas"/>
    <s v="Plátano, Maíz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9">
  <r>
    <d v="2022-02-24T09:32:15"/>
    <s v="Secundaria"/>
    <s v="De 18 a 30 años"/>
    <s v="Mujer"/>
    <n v="1"/>
    <n v="4"/>
    <s v="Estudiante"/>
    <s v="Cada 15 días"/>
    <s v="Entre 5 y 10 libras"/>
    <s v="Papa Parda, Papa Amarilla"/>
    <s v="Papa Fresca (sin lavar), Papa Fresca Lavada"/>
    <x v="0"/>
    <x v="0"/>
    <x v="0"/>
    <x v="0"/>
    <x v="0"/>
    <x v="0"/>
    <s v="Entre $2.200 - $2.400"/>
    <s v="Entre $1.400 - $1.600"/>
    <s v="Entre $1.800 - $2.000"/>
    <s v="Entre $1.000 - $1.200"/>
    <s v="Entre $1.400 - $1.600"/>
    <s v="Entre $1.400 - $1.600"/>
    <s v="Entre $1.000 - $1.200"/>
    <s v="Galerías"/>
    <s v="Redes sociales, Promoción en puntos de venta"/>
    <s v="Papa Fresca (sin lavar)"/>
    <x v="0"/>
    <x v="0"/>
    <s v="No compra papa frita"/>
    <x v="0"/>
    <s v="No compra papa precocida"/>
    <s v="No compra papa precocida saborizada"/>
    <s v="Galerías, Tiendas de Barrio"/>
    <s v="Plátano, Ulluco"/>
  </r>
  <r>
    <d v="2022-02-24T09:32:38"/>
    <s v="Profesional"/>
    <s v="De 18 a 30 años"/>
    <s v="Mujer"/>
    <n v="3"/>
    <s v="Más de 6 personas"/>
    <s v="Ingeniera Agroindustrial"/>
    <s v="Semanalmente"/>
    <s v="Entre 5 y 10 libras"/>
    <s v="Papa Parda, Papa Amarilla, Papa Colorada, Papa Guata"/>
    <s v="Papa Fresca (sin lavar)"/>
    <x v="1"/>
    <x v="0"/>
    <x v="1"/>
    <x v="1"/>
    <x v="1"/>
    <x v="1"/>
    <s v="Entre $1.400 - $1.600"/>
    <s v="Entre $1.400 - $1.600"/>
    <s v="Entre $1.400 - $1.600"/>
    <s v="Entre $1.800 - $2.000"/>
    <s v="Entre $1.800 - $2.000"/>
    <s v="Entre $1.400 - $1.600"/>
    <s v="Entre $1.000 - $1.200"/>
    <s v="Al Productor, Placitas Campesinas"/>
    <s v="Redes sociales, Medios de comunicación (tv, radio), Promoción en puntos de venta"/>
    <s v="Papa Congelada, Papa Fresca (sin lavar), Papa Precocida"/>
    <x v="1"/>
    <x v="0"/>
    <s v="$ 6.500"/>
    <x v="0"/>
    <s v="$ 4.100"/>
    <s v="No compra papa precocida saborizada"/>
    <s v="Galerías"/>
    <s v="Yuca, Plátano"/>
  </r>
  <r>
    <d v="2022-02-24T09:33:19"/>
    <s v="Secundaria"/>
    <s v="De 18 a 30 años"/>
    <s v="Mujer"/>
    <n v="1"/>
    <s v="Más de 6 personas"/>
    <s v="Estudiante "/>
    <s v="Semanalmente"/>
    <s v="Entre 11 y 15 libras"/>
    <s v="Papa Parda, Papa Amarilla, Papa Guata"/>
    <s v="Papa Fresca (sin lavar)"/>
    <x v="2"/>
    <x v="0"/>
    <x v="0"/>
    <x v="0"/>
    <x v="2"/>
    <x v="0"/>
    <s v="Entre $1.400 - $1.600"/>
    <s v="No compramos de este tipo de papa"/>
    <s v="No compramos de este tipo de papa"/>
    <s v="Entre $1.000 - $1.200"/>
    <s v="No compramos de este tipo de papa"/>
    <s v="Entre $1.400 - $1.600"/>
    <s v="No compramos de este tipo de papa"/>
    <s v="Al Productor, Placitas Campesinas, Galerías"/>
    <s v="Redes sociales, Promoción en puntos de venta"/>
    <s v="Papa Fresca (sin lavar)"/>
    <x v="0"/>
    <x v="1"/>
    <s v="No compra papa frita"/>
    <x v="0"/>
    <s v="No compra papa precocida"/>
    <s v="No compra papa precocida saborizada"/>
    <s v="Galerías"/>
    <s v="Yuca, Plátano, Maíz"/>
  </r>
  <r>
    <d v="2022-02-24T09:34:23"/>
    <s v="Profesional"/>
    <s v="De 18 a 30 años"/>
    <s v="Mujer"/>
    <n v="1"/>
    <n v="3"/>
    <s v="Maestra"/>
    <s v="Semanalmente"/>
    <s v="Entre 11 y 15 libras"/>
    <s v="Papa Criolla, Papa Amarilla"/>
    <s v="Papa Fresca (sin lavar)"/>
    <x v="1"/>
    <x v="1"/>
    <x v="2"/>
    <x v="1"/>
    <x v="1"/>
    <x v="0"/>
    <s v="No compramos de este tipo de papa"/>
    <s v="Entre $1.000 - $1.200"/>
    <s v="No compramos de este tipo de papa"/>
    <s v="Entre $1.400 - $1.600"/>
    <s v="No compramos de este tipo de papa"/>
    <s v="No compramos de este tipo de papa"/>
    <s v="No compramos de este tipo de papa"/>
    <s v="Supermercado, Placitas Campesinas, Tiendas de Barrio, Galerías"/>
    <s v="Redes sociales, Promoción en puntos de venta"/>
    <s v="Papa Fresca (sin lavar), Papa Fresca lavada"/>
    <x v="0"/>
    <x v="1"/>
    <s v="No compra papa frita"/>
    <x v="1"/>
    <s v="No compra papa precocida"/>
    <s v="No compra papa precocida saborizada"/>
    <s v="Galerías, Placitas Campesinas"/>
    <s v="Plátano"/>
  </r>
  <r>
    <d v="2022-02-24T09:35:52"/>
    <s v="Profesional"/>
    <s v="De 18 a 30 años"/>
    <s v="Mujer"/>
    <n v="2"/>
    <n v="3"/>
    <s v="Estudiante"/>
    <s v="Semanalmente"/>
    <s v="Entre 11 y 15 libras"/>
    <s v="Papa Parda, Papa Criolla, Papa Amarilla"/>
    <s v="Papa Fresca (sin lavar), Papa Fresca Lavada"/>
    <x v="2"/>
    <x v="0"/>
    <x v="1"/>
    <x v="1"/>
    <x v="1"/>
    <x v="2"/>
    <s v="Entre $2.200 - $2.400"/>
    <s v="Entre $2.200 - $2.400"/>
    <s v="No compramos de este tipo de papa"/>
    <s v="Entre $2.600 - $2.800"/>
    <s v="No compramos de este tipo de papa"/>
    <s v="No compramos de este tipo de papa"/>
    <s v="No compramos de este tipo de papa"/>
    <s v="Al Productor, Placitas Campesinas, Compra a través de internet, Tiendas de Barrio"/>
    <s v="Redes sociales"/>
    <s v="Papa Fresca (sin lavar)"/>
    <x v="0"/>
    <x v="2"/>
    <s v="No compra papa frita"/>
    <x v="2"/>
    <s v="No compra papa precocida"/>
    <s v="No compra papa precocida saborizada"/>
    <s v="Placitas Campesinas"/>
    <s v="Yuca, Plátano"/>
  </r>
  <r>
    <d v="2022-02-24T09:36:05"/>
    <s v="Profesional"/>
    <s v="De 18 a 30 años"/>
    <s v="Mujer"/>
    <n v="1"/>
    <n v="6"/>
    <s v="Estudiante de último semestre se fonoaudiología "/>
    <s v="Semanalmente"/>
    <s v="Más de 25 libras"/>
    <s v="Papa Amarilla, Papa Guata"/>
    <s v="Papa Fresca (sin lavar)"/>
    <x v="0"/>
    <x v="0"/>
    <x v="1"/>
    <x v="2"/>
    <x v="1"/>
    <x v="1"/>
    <s v="Entre $1.400 - $1.600"/>
    <s v="Entre $1.400 - $1.600"/>
    <s v="Entre $1.800 - $2.000"/>
    <s v="Entre $1.400 - $1.600"/>
    <s v="Entre $1.800 - $2.000"/>
    <s v="Entre $1.800 - $2.000"/>
    <s v="Entre $1.400 - $1.600"/>
    <s v="Al Productor, Galerías"/>
    <s v="Redes sociales, Medios de comunicación (tv, radio), Promoción en puntos de venta"/>
    <s v="Papa Fresca (sin lavar)"/>
    <x v="0"/>
    <x v="3"/>
    <s v="No compra papa frita"/>
    <x v="3"/>
    <s v="No compra papa precocida"/>
    <s v="No compra papa precocida saborizada"/>
    <s v="Galerías"/>
    <s v="Yuca, Plátano"/>
  </r>
  <r>
    <d v="2022-02-24T09:36:16"/>
    <s v="Maestría"/>
    <s v="De 31 a 40 años"/>
    <s v="Mujer"/>
    <n v="3"/>
    <s v="Más de 6 personas"/>
    <s v="Ingeniera de Sistemas"/>
    <s v="Semanalmente"/>
    <s v="Entre 5 y 10 libras"/>
    <s v="Papa Parda, Papa Criolla, Papa Colorada"/>
    <s v="Papa Fresca (sin lavar)"/>
    <x v="0"/>
    <x v="0"/>
    <x v="1"/>
    <x v="2"/>
    <x v="1"/>
    <x v="1"/>
    <s v="Entre $1.800 - $2.000"/>
    <s v="Entre $1.400 - $1.600"/>
    <s v="Entre $1.400 - $1.600"/>
    <s v="Entre $2.200 - $2.400"/>
    <s v="Entre $2.200 - $2.400"/>
    <s v="Entre $1.400 - $1.600"/>
    <s v="Entre $2.600 - $2.800"/>
    <s v="Galerías"/>
    <s v="Redes sociales"/>
    <s v="Papa Fresca (sin lavar), Papa Fresca lavada"/>
    <x v="1"/>
    <x v="4"/>
    <s v="$ 6.500"/>
    <x v="4"/>
    <s v="$ 3.500"/>
    <s v="$ 5.500"/>
    <s v="Galerías"/>
    <s v="Yuca, Plátano"/>
  </r>
  <r>
    <d v="2022-02-24T09:36:34"/>
    <s v="Profesional"/>
    <s v="De 18 a 30 años"/>
    <s v="Mujer"/>
    <n v="2"/>
    <n v="4"/>
    <s v="Politóloga "/>
    <s v="Semanalmente"/>
    <s v="Entre 11 y 15 libras"/>
    <s v="Papa Parda, Papa Amarilla, Papa Colorada"/>
    <s v="Papa Fresca (sin lavar)"/>
    <x v="1"/>
    <x v="0"/>
    <x v="1"/>
    <x v="1"/>
    <x v="1"/>
    <x v="3"/>
    <s v="Entre $1.400 - $1.600"/>
    <s v="Entre $1.800 - $2.000"/>
    <s v="No compramos de este tipo de papa"/>
    <s v="Entre $1.800 - $2.000"/>
    <s v="Entre $1.800 - $2.000"/>
    <s v="No compramos de este tipo de papa"/>
    <s v="No compramos de este tipo de papa"/>
    <s v="Galerías"/>
    <s v="Redes sociales, Medios de comunicación (tv, radio), Promoción en puntos de venta"/>
    <s v="Papa Fresca (sin lavar)"/>
    <x v="0"/>
    <x v="1"/>
    <s v="$ 7.100"/>
    <x v="5"/>
    <s v="$ 3.500"/>
    <s v="No compra papa precocida saborizada"/>
    <s v="Galerías"/>
    <s v="Plátano, Maíz"/>
  </r>
  <r>
    <d v="2022-02-24T09:37:53"/>
    <s v="Profesional"/>
    <s v="De 18 a 30 años"/>
    <s v="Mujer"/>
    <n v="2"/>
    <n v="3"/>
    <s v="Estudiante"/>
    <s v="Mensualmente"/>
    <s v="Entre 5 y 10 libras"/>
    <s v="Papa Parda, Papa Criolla, Papa Pastusa, Papa Amarilla"/>
    <s v="Papa Fresca (sin lavar), Papa Frita"/>
    <x v="3"/>
    <x v="0"/>
    <x v="0"/>
    <x v="3"/>
    <x v="2"/>
    <x v="2"/>
    <s v="Entre $1.800 - $2.000"/>
    <s v="Entre $2.200 - $2.400"/>
    <s v="Entre $1.800 - $2.000"/>
    <s v="Entre $2.200 - $2.400"/>
    <s v="No compramos de este tipo de papa"/>
    <s v="No compramos de este tipo de papa"/>
    <s v="No compramos de este tipo de papa"/>
    <s v="Al Productor, Supermercado, Placitas Campesinas, Tiendas de Barrio, Galerías"/>
    <s v="Medios de comunicación (tv, radio), Promoción en puntos de venta"/>
    <s v="Papa Congelada, Papa Fresca (sin lavar), Papa Frita, Papa Fresca lavada, Papa Precocida, Papa Saborizada"/>
    <x v="1"/>
    <x v="1"/>
    <s v="$ 6.500"/>
    <x v="4"/>
    <s v="$ 3.500"/>
    <s v="$ 5.500"/>
    <s v="Galerías, Tiendas de Barrio, Supermercados"/>
    <s v="Yuca, Plátano"/>
  </r>
  <r>
    <d v="2022-02-24T09:38:21"/>
    <s v="Técnico o tecnólogo"/>
    <s v="De 18 a 30 años"/>
    <s v="Mujer"/>
    <n v="1"/>
    <n v="3"/>
    <s v="Estudiante"/>
    <s v="Semanalmente"/>
    <s v="Entre 11 y 15 libras"/>
    <s v="Papa Parda, Papa Criolla"/>
    <s v="Papa Fresca (sin lavar)"/>
    <x v="3"/>
    <x v="0"/>
    <x v="1"/>
    <x v="2"/>
    <x v="1"/>
    <x v="0"/>
    <s v="Entre $1.400 - $1.600"/>
    <s v="Entre $1.800 - $2.000"/>
    <s v="No compramos de este tipo de papa"/>
    <s v="No compramos de este tipo de papa"/>
    <s v="No compramos de este tipo de papa"/>
    <s v="No compramos de este tipo de papa"/>
    <s v="No compramos de este tipo de papa"/>
    <s v="Al Productor"/>
    <s v="Redes sociales, Medios de comunicación (tv, radio)"/>
    <s v="Papa Fresca (sin lavar)"/>
    <x v="0"/>
    <x v="0"/>
    <s v="No compra papa frita"/>
    <x v="3"/>
    <s v="No compra papa precocida"/>
    <s v="No compra papa precocida saborizada"/>
    <s v="Galerías"/>
    <s v="Plátano"/>
  </r>
  <r>
    <d v="2022-02-24T09:38:33"/>
    <s v="Profesional"/>
    <s v="De 18 a 30 años"/>
    <s v="Mujer"/>
    <n v="1"/>
    <n v="4"/>
    <s v="Estudiante "/>
    <s v="Semanalmente"/>
    <s v="Entre 16 y 20 libras"/>
    <s v="Papa Parda, Papa Pastusa, Papa Amarilla"/>
    <s v="Papa Fresca (sin lavar), Papa Fresca Lavada"/>
    <x v="0"/>
    <x v="2"/>
    <x v="1"/>
    <x v="1"/>
    <x v="2"/>
    <x v="3"/>
    <s v="Entre $1.800 - $2.000"/>
    <s v="Entre $1.800 - $2.000"/>
    <s v="Entre $1.800 - $2.000"/>
    <s v="Entre $2.200 - $2.400"/>
    <s v="Entre $1.400 - $1.600"/>
    <s v="Entre $1.800 - $2.000"/>
    <s v="Entre $1.400 - $1.600"/>
    <s v="Al Productor, Placitas Campesinas"/>
    <s v="Redes sociales, Medios de comunicación (tv, radio), Promoción en puntos de venta"/>
    <s v="Papa Fresca (sin lavar), Papa Fresca lavada"/>
    <x v="2"/>
    <x v="0"/>
    <s v="$ 7.100"/>
    <x v="6"/>
    <s v="$ 4.100"/>
    <s v="$ 7.000"/>
    <s v="Galerías, Tiendas de Barrio, Supermercados"/>
    <s v="Yuca, Plátano, Maíz"/>
  </r>
  <r>
    <d v="2022-02-24T09:38:35"/>
    <s v="Secundaria"/>
    <s v="Menor de 18 años"/>
    <s v="Mujer"/>
    <n v="3"/>
    <n v="4"/>
    <s v="Estudiante "/>
    <s v="Cada 15 días"/>
    <s v="Entre 5 y 10 libras"/>
    <s v="Papa Criolla, Papa Pastusa, Papa Amarilla"/>
    <s v="Papa Fresca (sin lavar), Papa Frita"/>
    <x v="0"/>
    <x v="0"/>
    <x v="1"/>
    <x v="4"/>
    <x v="1"/>
    <x v="0"/>
    <s v="Entre $1.800 - $2.000"/>
    <s v="Entre $1.800 - $2.000"/>
    <s v="Entre $1.400 - $1.600"/>
    <s v="No compramos de este tipo de papa"/>
    <s v="No compramos de este tipo de papa"/>
    <s v="No compramos de este tipo de papa"/>
    <s v="No compramos de este tipo de papa"/>
    <s v="Al Productor, Placitas Campesinas, Tiendas de Barrio, Galerías"/>
    <s v="Redes sociales, Promoción en puntos de venta"/>
    <s v="Papa Fresca (sin lavar)"/>
    <x v="0"/>
    <x v="4"/>
    <s v="$ 6.700"/>
    <x v="3"/>
    <s v="No compra papa precocida"/>
    <s v="No compra papa precocida saborizada"/>
    <s v="Galerías, Placitas Campesinas"/>
    <s v="Yuca, Plátano, Ulluco, Maíz, Habas"/>
  </r>
  <r>
    <d v="2022-02-24T09:38:39"/>
    <s v="Profesional"/>
    <s v="De 41 a 50 años"/>
    <s v="Mujer"/>
    <n v="3"/>
    <n v="3"/>
    <s v="Independiente"/>
    <s v="Semanalmente"/>
    <s v="Entre 5 y 10 libras"/>
    <s v="Papa Parda, Papa Pastusa, Papa Amarilla"/>
    <s v="Papa Fresca (sin lavar)"/>
    <x v="1"/>
    <x v="0"/>
    <x v="2"/>
    <x v="0"/>
    <x v="1"/>
    <x v="0"/>
    <s v="Entre $1.400 - $1.600"/>
    <s v="No compramos de este tipo de papa"/>
    <s v="Entre $1.400 - $1.600"/>
    <s v="Entre $1.000 - $1.200"/>
    <s v="No compramos de este tipo de papa"/>
    <s v="No compramos de este tipo de papa"/>
    <s v="No compramos de este tipo de papa"/>
    <s v="Galerías"/>
    <s v="Redes sociales, Medios de comunicación (tv, radio)"/>
    <s v="Papa Fresca (sin lavar), Papa Fresca lavada"/>
    <x v="0"/>
    <x v="1"/>
    <s v="No compra papa frita"/>
    <x v="4"/>
    <s v="No compra papa precocida"/>
    <s v="No compra papa precocida saborizada"/>
    <s v="Galerías, Placitas Campesinas"/>
    <s v="Yuca, Plátano"/>
  </r>
  <r>
    <d v="2022-02-24T09:38:42"/>
    <s v="Profesional"/>
    <s v="De 18 a 30 años"/>
    <s v="Mujer"/>
    <n v="2"/>
    <n v="3"/>
    <s v="Estudiante"/>
    <s v="Cada 15 días"/>
    <s v="Entre 5 y 10 libras"/>
    <s v="Papa Amarilla, Papa Guata"/>
    <s v="Papa Fresca (sin lavar), Papa Fresca Lavada"/>
    <x v="4"/>
    <x v="1"/>
    <x v="1"/>
    <x v="1"/>
    <x v="1"/>
    <x v="4"/>
    <s v="No compramos de este tipo de papa"/>
    <s v="No compramos de este tipo de papa"/>
    <s v="No compramos de este tipo de papa"/>
    <s v="Entre $1.400 - $1.600"/>
    <s v="No compramos de este tipo de papa"/>
    <s v="Entre $1.800 - $2.000"/>
    <s v="No compramos de este tipo de papa"/>
    <s v="Galerías"/>
    <s v="Promoción en puntos de venta"/>
    <s v="Papa Fresca (sin lavar)"/>
    <x v="0"/>
    <x v="4"/>
    <s v="No compra papa frita"/>
    <x v="0"/>
    <s v="No compra papa precocida"/>
    <s v="$ 5.500"/>
    <s v="Galerías"/>
    <s v="Yuca"/>
  </r>
  <r>
    <d v="2022-02-24T09:38:42"/>
    <s v="Técnico o tecnólogo"/>
    <s v="De 18 a 30 años"/>
    <s v="Mujer"/>
    <n v="1"/>
    <n v="4"/>
    <s v="Estudiante "/>
    <s v="Semanalmente"/>
    <s v="Entre 11 y 15 libras"/>
    <s v="Papa Parda, Papa Amarilla"/>
    <s v="Papa Fresca Lavada"/>
    <x v="1"/>
    <x v="0"/>
    <x v="1"/>
    <x v="0"/>
    <x v="1"/>
    <x v="0"/>
    <s v="Entre $1.800 - $2.000"/>
    <s v="Entre $1.800 - $2.000"/>
    <s v="No compramos de este tipo de papa"/>
    <s v="Entre $1.400 - $1.600"/>
    <s v="No compramos de este tipo de papa"/>
    <s v="No compramos de este tipo de papa"/>
    <s v="No compramos de este tipo de papa"/>
    <s v="Al Productor, Placitas Campesinas, Tiendas de Barrio"/>
    <s v="Redes sociales"/>
    <s v="Papa Fresca (sin lavar)"/>
    <x v="0"/>
    <x v="1"/>
    <s v="No compra papa frita"/>
    <x v="5"/>
    <s v="No compra papa precocida"/>
    <s v="No compra papa precocida saborizada"/>
    <s v="Placitas Campesinas"/>
    <s v="Yuca, Plátano"/>
  </r>
  <r>
    <d v="2022-02-24T09:38:43"/>
    <s v="Técnico o tecnólogo"/>
    <s v="De 18 a 30 años"/>
    <s v="Mujer"/>
    <n v="4"/>
    <n v="4"/>
    <s v="Secretaria"/>
    <s v="Semanalmente"/>
    <s v="Entre 5 y 10 libras"/>
    <s v="Papa Amarilla, Papa Guata"/>
    <s v="Papa Fresca (sin lavar)"/>
    <x v="1"/>
    <x v="0"/>
    <x v="1"/>
    <x v="1"/>
    <x v="1"/>
    <x v="3"/>
    <s v="Entre $1.000 - $1.200"/>
    <s v="Entre $1.000 - $1.200"/>
    <s v="Entre $1.000 - $1.200"/>
    <s v="Entre $1.000 - $1.200"/>
    <s v="Entre $1.000 - $1.200"/>
    <s v="Entre $1.000 - $1.200"/>
    <s v="Entre $1.000 - $1.200"/>
    <s v="Galerías"/>
    <s v="Redes sociales, Medios de comunicación (tv, radio)"/>
    <s v="Papa Fresca (sin lavar)"/>
    <x v="0"/>
    <x v="5"/>
    <s v="No compra papa frita"/>
    <x v="6"/>
    <s v="$ 4.500"/>
    <s v="No compra papa precocida saborizada"/>
    <s v="Galerías"/>
    <s v="Yuca, Plátano, Maíz"/>
  </r>
  <r>
    <d v="2022-02-24T09:38:52"/>
    <s v="Profesional"/>
    <s v="De 18 a 30 años"/>
    <s v="Mujer"/>
    <n v="1"/>
    <n v="5"/>
    <s v="Estudiante"/>
    <s v="Semanalmente"/>
    <s v="Entre 5 y 10 libras"/>
    <s v="Papa Parda"/>
    <s v="Papa Fresca (sin lavar), Papa Fresca Lavada"/>
    <x v="0"/>
    <x v="3"/>
    <x v="1"/>
    <x v="1"/>
    <x v="1"/>
    <x v="0"/>
    <s v="Entre $1.400 - $1.600"/>
    <s v="Entre $1.800 - $2.000"/>
    <s v="Entre $1.400 - $1.600"/>
    <s v="Entre $1.400 - $1.600"/>
    <s v="Entre $1.800 - $2.000"/>
    <s v="Entre $1.400 - $1.600"/>
    <s v="Entre $1.400 - $1.600"/>
    <s v="Al Productor, Placitas Campesinas, Galerías"/>
    <s v="Promoción en puntos de venta"/>
    <s v="Papa Congelada"/>
    <x v="1"/>
    <x v="0"/>
    <s v="$ 6.500"/>
    <x v="5"/>
    <s v="No compra papa precocida"/>
    <s v="No compra papa precocida saborizada"/>
    <s v="Galerías, Tiendas de Barrio, Placitas Campesinas, Directamente al Productor"/>
    <s v="Yuca"/>
  </r>
  <r>
    <d v="2022-02-24T09:38:52"/>
    <s v="Profesional"/>
    <s v="De 18 a 30 años"/>
    <s v="Mujer"/>
    <n v="3"/>
    <n v="3"/>
    <s v="Contratista"/>
    <s v="Cada 15 días"/>
    <s v="Entre 11 y 15 libras"/>
    <s v="Papa Parda, Papa Criolla, Papa Amarilla"/>
    <s v="Papa Fresca (sin lavar)"/>
    <x v="0"/>
    <x v="0"/>
    <x v="1"/>
    <x v="2"/>
    <x v="1"/>
    <x v="0"/>
    <s v="Entre $1.400 - $1.600"/>
    <s v="Entre $1.000 - $1.200"/>
    <s v="Entre $1.400 - $1.600"/>
    <s v="Entre $1.000 - $1.200"/>
    <s v="Entre $1.400 - $1.600"/>
    <s v="Entre $1.400 - $1.600"/>
    <s v="Entre $1.400 - $1.600"/>
    <s v="Al Productor, Galerías"/>
    <s v="Redes sociales, Promoción en puntos de venta"/>
    <s v="Papa Fresca (sin lavar)"/>
    <x v="0"/>
    <x v="1"/>
    <s v="$ 6.500"/>
    <x v="7"/>
    <s v="No compra papa precocida"/>
    <s v="No compra papa precocida saborizada"/>
    <s v="Galerías, Placitas Campesinas"/>
    <s v="Plátano"/>
  </r>
  <r>
    <d v="2022-02-24T09:39:32"/>
    <s v="Secundaria"/>
    <s v="De 18 a 30 años"/>
    <s v="Mujer"/>
    <n v="2"/>
    <n v="5"/>
    <s v="Estudiante"/>
    <s v="Cada 15 días"/>
    <s v="Entre 5 y 10 libras"/>
    <s v="Papa Parda"/>
    <s v="Papa Fresca (sin lavar)"/>
    <x v="3"/>
    <x v="0"/>
    <x v="3"/>
    <x v="3"/>
    <x v="2"/>
    <x v="2"/>
    <s v="Entre $1.400 - $1.600"/>
    <s v="No compramos de este tipo de papa"/>
    <s v="No compramos de este tipo de papa"/>
    <s v="Entre $1.800 - $2.000"/>
    <s v="No compramos de este tipo de papa"/>
    <s v="No compramos de este tipo de papa"/>
    <s v="No compramos de este tipo de papa"/>
    <s v="Al Productor, Tiendas de Barrio, Galerías"/>
    <s v="Promoción en puntos de venta"/>
    <s v="Papa Fresca (sin lavar)"/>
    <x v="1"/>
    <x v="1"/>
    <s v="No compra papa frita"/>
    <x v="4"/>
    <s v="No compra papa precocida"/>
    <s v="No compra papa precocida saborizada"/>
    <s v="Galerías, Tiendas de Barrio"/>
    <s v="Yuca, Plátano"/>
  </r>
  <r>
    <d v="2022-02-24T09:39:32"/>
    <s v="Técnico o tecnólogo"/>
    <s v="De 18 a 30 años"/>
    <s v="Mujer"/>
    <n v="1"/>
    <n v="2"/>
    <s v="Estudiante"/>
    <s v="Cada 15 días"/>
    <s v="Entre 5 y 10 libras"/>
    <s v="Papa Parda, Papa Pastusa, Papa Amarilla"/>
    <s v="Papa Fresca (sin lavar)"/>
    <x v="1"/>
    <x v="0"/>
    <x v="0"/>
    <x v="1"/>
    <x v="1"/>
    <x v="2"/>
    <s v="Entre $1.000 - $1.200"/>
    <s v="Entre $1.400 - $1.600"/>
    <s v="Entre $1.000 - $1.200"/>
    <s v="Entre $1.400 - $1.600"/>
    <s v="Entre $1.800 - $2.000"/>
    <s v="Entre $1.400 - $1.600"/>
    <s v="Entre $1.800 - $2.000"/>
    <s v="Galerías"/>
    <s v="Redes sociales, Promoción en puntos de venta"/>
    <s v="Papa Fresca (sin lavar)"/>
    <x v="0"/>
    <x v="4"/>
    <s v="No compra papa frita"/>
    <x v="3"/>
    <s v="No compra papa precocida"/>
    <s v="No compra papa precocida saborizada"/>
    <s v="Galerías, Placitas Campesinas"/>
    <s v="Yuca, Plátano, Maíz"/>
  </r>
  <r>
    <d v="2022-02-24T09:39:36"/>
    <s v="Secundaria"/>
    <s v="De 18 a 30 años"/>
    <s v="Mujer"/>
    <n v="2"/>
    <n v="3"/>
    <s v="Estudiante"/>
    <s v="Semanalmente"/>
    <s v="Entre 5 y 10 libras"/>
    <s v="Papa Parda, Papa Criolla, Papa Amarilla"/>
    <s v="Papa Fresca (sin lavar), Papa Fresca Lavada"/>
    <x v="1"/>
    <x v="0"/>
    <x v="1"/>
    <x v="1"/>
    <x v="2"/>
    <x v="3"/>
    <s v="Entre $1.400 - $1.600"/>
    <s v="Entre $1.400 - $1.600"/>
    <s v="No compramos de este tipo de papa"/>
    <s v="Entre $1.400 - $1.600"/>
    <s v="Entre $1.400 - $1.600"/>
    <s v="No compramos de este tipo de papa"/>
    <s v="No compramos de este tipo de papa"/>
    <s v="Al Productor, Galerías"/>
    <s v="Redes sociales, Medios de comunicación (tv, radio), Promoción en puntos de venta, Tiendas especializadas"/>
    <s v="Papa Fresca (sin lavar), Papa Fresca lavada"/>
    <x v="0"/>
    <x v="1"/>
    <s v="No compra papa frita"/>
    <x v="6"/>
    <s v="No compra papa precocida"/>
    <s v="No compra papa precocida saborizada"/>
    <s v="Galerías"/>
    <s v="Yuca, Plátano, Ulluco, Maíz, Habas"/>
  </r>
  <r>
    <d v="2022-02-24T09:39:39"/>
    <s v="Profesional"/>
    <s v="De 18 a 30 años"/>
    <s v="Mujer"/>
    <n v="2"/>
    <n v="5"/>
    <s v="Abogada"/>
    <s v="Semanalmente"/>
    <s v="Más de 25 libras"/>
    <s v="Papa Parda, Papa Criolla, Papa Pastusa, Papa Amarilla, Papa Colorada"/>
    <s v="Papa Fresca (sin lavar), Papa Frita"/>
    <x v="1"/>
    <x v="0"/>
    <x v="1"/>
    <x v="0"/>
    <x v="1"/>
    <x v="4"/>
    <s v="Entre $1.800 - $2.000"/>
    <s v="Entre $1.800 - $2.000"/>
    <s v="Entre $2.200 - $2.400"/>
    <s v="Entre $1.000 - $1.200"/>
    <s v="Entre $1.400 - $1.600"/>
    <s v="Entre $1.800 - $2.000"/>
    <s v="Entre $1.400 - $1.600"/>
    <s v="Supermercado, Placitas Campesinas, Tiendas de Barrio, Galerías"/>
    <s v="Redes sociales, Medios de comunicación (tv, radio), Promoción en puntos de venta, Tiendas especializadas"/>
    <s v="Papa Fresca (sin lavar)"/>
    <x v="1"/>
    <x v="1"/>
    <s v="$ 6.500"/>
    <x v="4"/>
    <s v="No compra papa precocida"/>
    <s v="No compra papa precocida saborizada"/>
    <s v="Galerías, Tiendas de Barrio, Placitas Campesinas, Supermercados, Mercados Móviles"/>
    <s v="Yuca, Plátano, Ulluco, Maíz"/>
  </r>
  <r>
    <d v="2022-02-24T09:39:45"/>
    <s v="Secundaria"/>
    <s v="De 18 a 30 años"/>
    <s v="Mujer"/>
    <n v="2"/>
    <n v="3"/>
    <s v="Estudiante "/>
    <s v="Cada 15 días"/>
    <s v="Entre 5 y 10 libras"/>
    <s v="Papa Criolla, Papa Pastusa, Papa Yema de huevo"/>
    <s v="Papa Fresca (sin lavar)"/>
    <x v="2"/>
    <x v="0"/>
    <x v="1"/>
    <x v="2"/>
    <x v="1"/>
    <x v="4"/>
    <s v="No compramos de este tipo de papa"/>
    <s v="Entre $1.800 - $2.000"/>
    <s v="Entre $2.200 - $2.400"/>
    <s v="No compramos de este tipo de papa"/>
    <s v="No compramos de este tipo de papa"/>
    <s v="No compramos de este tipo de papa"/>
    <s v="Entre $1.800 - $2.000"/>
    <s v="Al Productor, Placitas Campesinas"/>
    <s v="Redes sociales, Medios de comunicación (tv, radio)"/>
    <s v="Papa Fresca (sin lavar)"/>
    <x v="0"/>
    <x v="4"/>
    <s v="No compra papa frita"/>
    <x v="0"/>
    <s v="No compra papa precocida"/>
    <s v="No compra papa precocida saborizada"/>
    <s v="Tiendas de Barrio, Placitas Campesinas"/>
    <s v="Yuca, Plátano, Maíz"/>
  </r>
  <r>
    <d v="2022-02-24T09:40:12"/>
    <s v="Maestría"/>
    <s v="De 41 a 50 años"/>
    <s v="Mujer"/>
    <n v="5"/>
    <n v="2"/>
    <s v="Profesora "/>
    <s v="Semanalmente"/>
    <s v="Entre 5 y 10 libras"/>
    <s v="Papa Parda, Papa Guata"/>
    <s v="Papa Fresca Lavada"/>
    <x v="1"/>
    <x v="0"/>
    <x v="1"/>
    <x v="2"/>
    <x v="1"/>
    <x v="1"/>
    <s v="Entre $3.000 - $3.200"/>
    <s v="Entre $3.000 - $3.200"/>
    <s v="Entre $3.000 - $3.200"/>
    <s v="Entre $3.000 - $3.200"/>
    <s v="Entre $3.000 - $3.200"/>
    <s v="Entre $3.000 - $3.200"/>
    <s v="Entre $3.000 - $3.200"/>
    <s v="Placitas Campesinas"/>
    <s v="Promoción en puntos de venta, Tiendas especializadas"/>
    <s v="Papa Fresca lavada, Papa Precocida"/>
    <x v="3"/>
    <x v="6"/>
    <s v="$ 7.300"/>
    <x v="1"/>
    <s v="$ 4.500"/>
    <s v="No compra papa precocida saborizada"/>
    <s v="Galerías, Placitas Campesinas"/>
    <s v="Yuca, Plátano"/>
  </r>
  <r>
    <d v="2022-02-24T09:40:47"/>
    <s v="Maestría"/>
    <s v="De 41 a 50 años"/>
    <s v="Mujer"/>
    <n v="5"/>
    <n v="3"/>
    <s v="Abogado"/>
    <s v="Cada 15 días"/>
    <s v="Entre 5 y 10 libras"/>
    <s v="Papa Criolla, Papa Amarilla, Papa Guata, Papa Yema de huevo"/>
    <s v="Papa Fresca (sin lavar), Papa Fresca Lavada"/>
    <x v="0"/>
    <x v="3"/>
    <x v="0"/>
    <x v="2"/>
    <x v="1"/>
    <x v="0"/>
    <s v="No compramos de este tipo de papa"/>
    <s v="No compramos de este tipo de papa"/>
    <s v="Entre $2.200 - $2.400"/>
    <s v="Entre $1.800 - $2.000"/>
    <s v="Entre $1.800 - $2.000"/>
    <s v="Entre $2.200 - $2.400"/>
    <s v="Entre $1.800 - $2.000"/>
    <s v="Al Productor, Supermercado, Placitas Campesinas, Compra a través de internet, Tiendas de Barrio, Galerías"/>
    <s v="Redes sociales, Medios de comunicación (tv, radio), Promoción en puntos de venta, Tiendas especializadas"/>
    <s v="Papa Fresca lavada"/>
    <x v="0"/>
    <x v="4"/>
    <s v="No compra papa frita"/>
    <x v="0"/>
    <s v="No compra papa precocida"/>
    <s v="No compra papa precocida saborizada"/>
    <s v="Placitas Campesinas, Supermercados"/>
    <s v="Yuca, Plátano, Ulluco, Maíz"/>
  </r>
  <r>
    <d v="2022-02-24T09:40:53"/>
    <s v="Profesional"/>
    <s v="De 18 a 30 años"/>
    <s v="Mujer"/>
    <n v="2"/>
    <s v="Más de 6 personas"/>
    <s v="Estudiante"/>
    <s v="Semanalmente"/>
    <s v="Más de 25 libras"/>
    <s v="Papa Parda, Papa Colorada, Papa Yema de huevo"/>
    <s v="Papa Fresca (sin lavar), Papa Precocida"/>
    <x v="2"/>
    <x v="0"/>
    <x v="1"/>
    <x v="1"/>
    <x v="1"/>
    <x v="3"/>
    <s v="Entre $1.000 - $1.200"/>
    <s v="No compramos de este tipo de papa"/>
    <s v="No compramos de este tipo de papa"/>
    <s v="Entre $1.400 - $1.600"/>
    <s v="Entre $1.400 - $1.600"/>
    <s v="No compramos de este tipo de papa"/>
    <s v="Entre $1.400 - $1.600"/>
    <s v="Al Productor, Tiendas de Barrio"/>
    <s v="Redes sociales, Medios de comunicación (tv, radio)"/>
    <s v="Papa Fresca (sin lavar), Papa Precocida"/>
    <x v="1"/>
    <x v="0"/>
    <s v="No compra papa frita"/>
    <x v="0"/>
    <s v="$ 3.700"/>
    <s v="No compra papa precocida saborizada"/>
    <s v="Directamente al Productor"/>
    <s v="Maíz"/>
  </r>
  <r>
    <d v="2022-02-24T09:41:06"/>
    <s v="Técnico o tecnólogo"/>
    <s v="De 18 a 30 años"/>
    <s v="Mujer"/>
    <n v="2"/>
    <n v="2"/>
    <s v="Asistente Contable"/>
    <s v="Semanalmente"/>
    <s v="Entre 11 y 15 libras"/>
    <s v="Papa Parda, Papa Criolla, Papa Pastusa, Papa Amarilla"/>
    <s v="Papa Fresca (sin lavar), Papa Fresca Lavada"/>
    <x v="0"/>
    <x v="0"/>
    <x v="0"/>
    <x v="2"/>
    <x v="2"/>
    <x v="1"/>
    <s v="Entre $2.600 - $2.800"/>
    <s v="Entre $2.600 - $2.800"/>
    <s v="Entre $2.600 - $2.800"/>
    <s v="Entre $2.600 - $2.800"/>
    <s v="No compramos de este tipo de papa"/>
    <s v="No compramos de este tipo de papa"/>
    <s v="No compramos de este tipo de papa"/>
    <s v="Al Productor, Placitas Campesinas, Compra a través de internet, Tiendas de Barrio, Galerías"/>
    <s v="Redes sociales, Medios de comunicación (tv, radio)"/>
    <s v="Papa Fresca lavada"/>
    <x v="0"/>
    <x v="0"/>
    <s v="$4.000"/>
    <x v="4"/>
    <s v="No compra papa precocida"/>
    <s v="No compra papa precocida saborizada"/>
    <s v="Galerías, Tiendas de Barrio, Mercados Móviles"/>
    <s v="Yuca, Plátano"/>
  </r>
  <r>
    <d v="2022-02-24T09:41:07"/>
    <s v="Secundaria"/>
    <s v="De 18 a 30 años"/>
    <s v="Mujer"/>
    <n v="1"/>
    <s v="Más de 6 personas"/>
    <s v="Estudiante universitaria"/>
    <s v="Semanalmente"/>
    <s v="Entre 16 y 20 libras"/>
    <s v="Papa Parda, Papa Criolla, Papa Amarilla, Papa Colorada, Papa Guata"/>
    <s v="Papa Fresca (sin lavar), Papa Fresca Lavada, Papa Frita, Papa Congelada, Papa Pelada"/>
    <x v="1"/>
    <x v="0"/>
    <x v="1"/>
    <x v="2"/>
    <x v="1"/>
    <x v="1"/>
    <s v="Entre $2.200 - $2.400"/>
    <s v="Entre $3.000 - $3.200"/>
    <s v="Entre $2.600 - $2.800"/>
    <s v="Entre $3.000 - $3.200"/>
    <s v="Entre $2.600 - $2.800"/>
    <s v="Entre $3.000 - $3.200"/>
    <s v="Entre $3.000 - $3.200"/>
    <s v="Placitas Campesinas, Tiendas de Barrio, Galerías"/>
    <s v="Promoción en puntos de venta"/>
    <s v="Papa Fresca (sin lavar), Papa Frita"/>
    <x v="1"/>
    <x v="2"/>
    <s v="$ 6.500"/>
    <x v="2"/>
    <s v="$ 3.500"/>
    <s v="$ 5.500"/>
    <s v="Galerías, Tiendas de Barrio, Placitas Campesinas, Supermercados"/>
    <s v="Yuca, Plátano, Maíz"/>
  </r>
  <r>
    <d v="2022-02-24T09:41:32"/>
    <s v="Profesional"/>
    <s v="De 31 a 40 años"/>
    <s v="Mujer"/>
    <n v="2"/>
    <n v="3"/>
    <s v="Docentes "/>
    <s v="Cada 15 días"/>
    <s v="Entre 21 y 25 libras"/>
    <s v="Papa Parda, Papa Colorada, Papa Guata"/>
    <s v="Papa Fresca (sin lavar), Papa Fresca Lavada"/>
    <x v="1"/>
    <x v="1"/>
    <x v="1"/>
    <x v="1"/>
    <x v="1"/>
    <x v="1"/>
    <s v="Entre $1.800 - $2.000"/>
    <s v="No compramos de este tipo de papa"/>
    <s v="No compramos de este tipo de papa"/>
    <s v="No compramos de este tipo de papa"/>
    <s v="Entre $1.400 - $1.600"/>
    <s v="Entre $1.400 - $1.600"/>
    <s v="No compramos de este tipo de papa"/>
    <s v="Tiendas de Barrio, Galerías"/>
    <s v="Promoción en puntos de venta, Tiendas especializadas"/>
    <s v="Papa Fresca (sin lavar), Papa Fresca lavada"/>
    <x v="0"/>
    <x v="0"/>
    <s v="No compra papa frita"/>
    <x v="7"/>
    <s v="No compra papa precocida"/>
    <s v="No compra papa precocida saborizada"/>
    <s v="Galerías, Tiendas de Barrio"/>
    <s v="Yuca, Plátano, Ulluco"/>
  </r>
  <r>
    <d v="2022-02-24T09:41:41"/>
    <s v="Profesional"/>
    <s v="De 18 a 30 años"/>
    <s v="Mujer"/>
    <n v="1"/>
    <n v="3"/>
    <s v="Estudiante"/>
    <s v="Cada 15 días"/>
    <s v="Entre 5 y 10 libras"/>
    <s v="Papa Criolla, Papa Amarilla, Papa Guata"/>
    <s v="Papa Fresca (sin lavar), Papa Fresca Lavada"/>
    <x v="2"/>
    <x v="0"/>
    <x v="0"/>
    <x v="1"/>
    <x v="1"/>
    <x v="2"/>
    <s v="Entre $1.400 - $1.600"/>
    <s v="Entre $1.800 - $2.000"/>
    <s v="Entre $1.400 - $1.600"/>
    <s v="Entre $2.200 - $2.400"/>
    <s v="Entre $1.800 - $2.000"/>
    <s v="Entre $1.400 - $1.600"/>
    <s v="Entre $2.200 - $2.400"/>
    <s v="Al Productor, Placitas Campesinas, Tiendas de Barrio, Galerías"/>
    <s v="Redes sociales, Medios de comunicación (tv, radio), Promoción en puntos de venta"/>
    <s v="Papa Fresca (sin lavar), Papa Fresca lavada"/>
    <x v="1"/>
    <x v="0"/>
    <s v="$ 6.500"/>
    <x v="4"/>
    <s v="$ 3.500"/>
    <s v="$ 5.500"/>
    <s v="Galerías, Tiendas de Barrio, Placitas Campesinas"/>
    <s v="Yuca, Plátano"/>
  </r>
  <r>
    <d v="2022-02-24T09:41:42"/>
    <s v="Secundaria"/>
    <s v="De 18 a 30 años"/>
    <s v="Mujer"/>
    <n v="2"/>
    <n v="5"/>
    <s v="Estudiante"/>
    <s v="Semanalmente"/>
    <s v="Entre 11 y 15 libras"/>
    <s v="Papa Parda, Papa Pastusa, Papa Amarilla, Papa Colorada, Papa Guata"/>
    <s v="Papa Fresca (sin lavar)"/>
    <x v="2"/>
    <x v="0"/>
    <x v="1"/>
    <x v="1"/>
    <x v="1"/>
    <x v="2"/>
    <s v="Entre $1.800 - $2.000"/>
    <s v="No compramos de este tipo de papa"/>
    <s v="Entre $1.800 - $2.000"/>
    <s v="Entre $1.000 - $1.200"/>
    <s v="Entre $1.000 - $1.200"/>
    <s v="Entre $1.800 - $2.000"/>
    <s v="No compramos de este tipo de papa"/>
    <s v="Al Productor, Placitas Campesinas, Galerías"/>
    <s v="Redes sociales, Promoción en puntos de venta"/>
    <s v="Papa Fresca (sin lavar)"/>
    <x v="0"/>
    <x v="1"/>
    <s v="No compra papa frita"/>
    <x v="3"/>
    <s v="No compra papa precocida"/>
    <s v="No compra papa precocida saborizada"/>
    <s v="Galerías, Tiendas de Barrio, Placitas Campesinas, Mercados Móviles"/>
    <s v="Yuca, Plátano, Ulluco, Maíz"/>
  </r>
  <r>
    <d v="2022-02-24T09:41:43"/>
    <s v="Secundaria"/>
    <s v="De 18 a 30 años"/>
    <s v="Mujer"/>
    <n v="3"/>
    <s v="Más de 6 personas"/>
    <s v="Estudiante universitario"/>
    <s v="Semanalmente"/>
    <s v="Entre 5 y 10 libras"/>
    <s v="Papa Amarilla, Papa Guata, Papa Yema de huevo"/>
    <s v="Papa Fresca (sin lavar)"/>
    <x v="1"/>
    <x v="0"/>
    <x v="2"/>
    <x v="2"/>
    <x v="2"/>
    <x v="2"/>
    <s v="No compramos de este tipo de papa"/>
    <s v="No compramos de este tipo de papa"/>
    <s v="No compramos de este tipo de papa"/>
    <s v="Entre $1.800 - $2.000"/>
    <s v="Entre $1.800 - $2.000"/>
    <s v="Entre $1.400 - $1.600"/>
    <s v="Entre $1.800 - $2.000"/>
    <s v="Al Productor, Galerías"/>
    <s v="Tiendas especializadas"/>
    <s v="Papa Fresca (sin lavar)"/>
    <x v="0"/>
    <x v="7"/>
    <s v="No compra papa frita"/>
    <x v="3"/>
    <s v="No compra papa precocida"/>
    <s v="No compra papa precocida saborizada"/>
    <s v="Galerías"/>
    <s v="Habas"/>
  </r>
  <r>
    <d v="2022-02-24T09:41:45"/>
    <s v="Secundaria"/>
    <s v="De 18 a 30 años"/>
    <s v="Mujer"/>
    <n v="1"/>
    <s v="Más de 6 personas"/>
    <s v="Estudiante"/>
    <s v="Semanalmente"/>
    <s v="Más de 25 libras"/>
    <s v="Papa Parda, Papa Criolla, Papa Pastusa, Papa Amarilla, Papa Colorada, Papa Guata, Papa Yema de huevo"/>
    <s v="Papa Fresca (sin lavar), Papa Fresca Lavada"/>
    <x v="3"/>
    <x v="4"/>
    <x v="3"/>
    <x v="3"/>
    <x v="3"/>
    <x v="2"/>
    <s v="Entre $1.800 - $2.000"/>
    <s v="Entre $1.800 - $2.000"/>
    <s v="Entre $1.800 - $2.000"/>
    <s v="Entre $1.800 - $2.000"/>
    <s v="Entre $1.800 - $2.000"/>
    <s v="Entre $1.800 - $2.000"/>
    <s v="Entre $1.800 - $2.000"/>
    <s v="Supermercado, Placitas Campesinas, Galerías"/>
    <s v="Redes sociales, Medios de comunicación (tv, radio), Promoción en puntos de venta, Tiendas especializadas"/>
    <s v="Papa Fresca (sin lavar), Papa Fresca lavada"/>
    <x v="0"/>
    <x v="4"/>
    <s v="No compra papa frita"/>
    <x v="0"/>
    <s v="No compra papa precocida"/>
    <s v="No compra papa precocida saborizada"/>
    <s v="Galerías, Placitas Campesinas, Supermercados"/>
    <s v="Yuca, Plátano, Maíz"/>
  </r>
  <r>
    <d v="2022-02-24T09:41:56"/>
    <s v="Profesional"/>
    <s v="De 31 a 40 años"/>
    <s v="Mujer"/>
    <n v="3"/>
    <n v="3"/>
    <s v="Diseño gráfico publicidad"/>
    <s v="Semanalmente"/>
    <s v="Entre 5 y 10 libras"/>
    <s v="Papa Parda, Papa Criolla, Papa Amarilla, Papa Yema de huevo"/>
    <s v="Papa Fresca (sin lavar)"/>
    <x v="4"/>
    <x v="3"/>
    <x v="1"/>
    <x v="0"/>
    <x v="1"/>
    <x v="3"/>
    <s v="Entre $1.000 - $1.200"/>
    <s v="Entre $1.000 - $1.200"/>
    <s v="No compramos de este tipo de papa"/>
    <s v="Entre $1.000 - $1.200"/>
    <s v="Entre $1.000 - $1.200"/>
    <s v="Entre $1.800 - $2.000"/>
    <s v="Entre $1.400 - $1.600"/>
    <s v="Al Productor, Placitas Campesinas"/>
    <s v="Redes sociales"/>
    <s v="Papa Fresca (sin lavar), Papa Fresca lavada"/>
    <x v="0"/>
    <x v="1"/>
    <s v="No compra papa frita"/>
    <x v="3"/>
    <s v="No compra papa precocida"/>
    <s v="No compra papa precocida saborizada"/>
    <s v="Galerías"/>
    <s v="Plátano, Ulluco"/>
  </r>
  <r>
    <d v="2022-02-24T09:42:03"/>
    <s v="Secundaria"/>
    <s v="De 18 a 30 años"/>
    <s v="Mujer"/>
    <n v="3"/>
    <n v="3"/>
    <s v="Estudiante"/>
    <s v="Semanalmente"/>
    <s v="Entre 11 y 15 libras"/>
    <s v="Papa Criolla, Papa Pastusa, Papa Amarilla, Papa Guata"/>
    <s v="Papa Fresca (sin lavar), Papa Fresca Lavada, Papa Frita, Papa Congelada"/>
    <x v="0"/>
    <x v="0"/>
    <x v="1"/>
    <x v="0"/>
    <x v="1"/>
    <x v="4"/>
    <s v="Entre $1.800 - $2.000"/>
    <s v="Entre $1.000 - $1.200"/>
    <s v="Entre $1.800 - $2.000"/>
    <s v="Entre $1.400 - $1.600"/>
    <s v="Entre $1.800 - $2.000"/>
    <s v="No compramos de este tipo de papa"/>
    <s v="Entre $1.400 - $1.600"/>
    <s v="Al Productor, Placitas Campesinas, Galerías"/>
    <s v="Redes sociales, Promoción en puntos de venta"/>
    <s v="Papa Congelada, Papa Fresca (sin lavar), Papa Frita"/>
    <x v="2"/>
    <x v="4"/>
    <s v="No compra papa frita"/>
    <x v="6"/>
    <s v="No compra papa precocida"/>
    <s v="No compra papa precocida saborizada"/>
    <s v="Galerías, Tiendas de Barrio, Placitas Campesinas"/>
    <s v="Yuca, Ulluco"/>
  </r>
  <r>
    <d v="2022-02-24T09:42:20"/>
    <s v="Secundaria"/>
    <s v="De 18 a 30 años"/>
    <s v="Mujer"/>
    <n v="1"/>
    <n v="3"/>
    <s v="Estudiante"/>
    <s v="Cada 15 días"/>
    <s v="Entre 11 y 15 libras"/>
    <s v="Papa Parda, Papa Amarilla"/>
    <s v="Papa Fresca (sin lavar)"/>
    <x v="1"/>
    <x v="0"/>
    <x v="4"/>
    <x v="0"/>
    <x v="1"/>
    <x v="4"/>
    <s v="Entre $1.800 - $2.000"/>
    <s v="No compramos de este tipo de papa"/>
    <s v="No compramos de este tipo de papa"/>
    <s v="Entre $1.800 - $2.000"/>
    <s v="No compramos de este tipo de papa"/>
    <s v="No compramos de este tipo de papa"/>
    <s v="No compramos de este tipo de papa"/>
    <s v="Al Productor, Galerías"/>
    <s v="Promoción en puntos de venta"/>
    <s v="Papa Fresca (sin lavar)"/>
    <x v="0"/>
    <x v="1"/>
    <s v="No compra papa frita"/>
    <x v="7"/>
    <s v="No compra papa precocida"/>
    <s v="No compra papa precocida saborizada"/>
    <s v="Galerías, Placitas Campesinas"/>
    <s v="Yuca, Plátano, Ulluco"/>
  </r>
  <r>
    <d v="2022-02-24T09:42:24"/>
    <s v="Profesional"/>
    <s v="De 18 a 30 años"/>
    <s v="Mujer"/>
    <n v="1"/>
    <n v="4"/>
    <s v="Estudiante"/>
    <s v="Cada 15 días"/>
    <s v="Entre 5 y 10 libras"/>
    <s v="Papa Amarilla, Papa Guata"/>
    <s v="Papa Fresca (sin lavar)"/>
    <x v="0"/>
    <x v="0"/>
    <x v="1"/>
    <x v="1"/>
    <x v="1"/>
    <x v="1"/>
    <s v="Entre $2.600 - $2.800"/>
    <s v="No compramos de este tipo de papa"/>
    <s v="Entre $2.600 - $2.800"/>
    <s v="Entre $2.200 - $2.400"/>
    <s v="No compramos de este tipo de papa"/>
    <s v="Entre $2.600 - $2.800"/>
    <s v="No compramos de este tipo de papa"/>
    <s v="Al Productor, Supermercado, Placitas Campesinas"/>
    <s v="Redes sociales, Promoción en puntos de venta"/>
    <s v="Papa Fresca lavada"/>
    <x v="2"/>
    <x v="0"/>
    <s v="No compra papa frita"/>
    <x v="4"/>
    <s v="No compra papa precocida"/>
    <s v="No compra papa precocida saborizada"/>
    <s v="Galerías, Supermercados"/>
    <s v="Plátano"/>
  </r>
  <r>
    <d v="2022-02-24T09:42:34"/>
    <s v="Secundaria"/>
    <s v="De 18 a 30 años"/>
    <s v="Mujer"/>
    <n v="2"/>
    <n v="6"/>
    <s v="Soy estudiante  de lic.básica primaria "/>
    <s v="Semanalmente"/>
    <s v="Entre 16 y 20 libras"/>
    <s v="Papa Parda, Papa Pastusa, Papa Amarilla, Papa Guata"/>
    <s v="Papa Fresca (sin lavar), Papa Fresca Lavada"/>
    <x v="0"/>
    <x v="0"/>
    <x v="1"/>
    <x v="2"/>
    <x v="1"/>
    <x v="1"/>
    <s v="Entre $1.000 - $1.200"/>
    <s v="Entre $1.400 - $1.600"/>
    <s v="Entre $1.400 - $1.600"/>
    <s v="Entre $1.800 - $2.000"/>
    <s v="Entre $1.800 - $2.000"/>
    <s v="Entre $1.400 - $1.600"/>
    <s v="No compramos de este tipo de papa"/>
    <s v="Tiendas de Barrio, Galerías"/>
    <s v="Medios de comunicación (tv, radio), Promoción en puntos de venta"/>
    <s v="Papa Fresca (sin lavar), Papa Fresca lavada"/>
    <x v="0"/>
    <x v="4"/>
    <s v="No compra papa frita"/>
    <x v="5"/>
    <s v="No compra papa precocida"/>
    <s v="No compra papa precocida saborizada"/>
    <s v="Galerías, Tiendas de Barrio, Placitas Campesinas, Supermercados"/>
    <s v="Yuca, Plátano, Ulluco"/>
  </r>
  <r>
    <d v="2022-02-24T09:42:39"/>
    <s v="Profesional"/>
    <s v="De 18 a 30 años"/>
    <s v="Mujer"/>
    <n v="1"/>
    <n v="4"/>
    <s v="ingenieria agropecuaria"/>
    <s v="Semanalmente"/>
    <s v="Entre 5 y 10 libras"/>
    <s v="Papa Parda, Papa Colorada"/>
    <s v="Papa Fresca (sin lavar)"/>
    <x v="1"/>
    <x v="0"/>
    <x v="1"/>
    <x v="1"/>
    <x v="1"/>
    <x v="2"/>
    <s v="Entre $1.400 - $1.600"/>
    <s v="Entre $1.400 - $1.600"/>
    <s v="No compramos de este tipo de papa"/>
    <s v="No compramos de este tipo de papa"/>
    <s v="No compramos de este tipo de papa"/>
    <s v="No compramos de este tipo de papa"/>
    <s v="No compramos de este tipo de papa"/>
    <s v="Placitas Campesinas, Galerías"/>
    <s v="Promoción en puntos de venta"/>
    <s v="Papa Fresca (sin lavar)"/>
    <x v="1"/>
    <x v="1"/>
    <s v="$ 6.500"/>
    <x v="5"/>
    <s v="$ 3.500"/>
    <s v="$ 5.500"/>
    <s v="Galerías"/>
    <s v="Plátano"/>
  </r>
  <r>
    <d v="2022-02-24T09:42:41"/>
    <s v="Profesional"/>
    <s v="Más de 50 años"/>
    <s v="Mujer"/>
    <n v="4"/>
    <n v="2"/>
    <s v="Abogada"/>
    <s v="Semanalmente"/>
    <s v="Entre 5 y 10 libras"/>
    <s v="Papa Colorada, Papa Guata"/>
    <s v="Papa Fresca (sin lavar)"/>
    <x v="0"/>
    <x v="1"/>
    <x v="0"/>
    <x v="2"/>
    <x v="2"/>
    <x v="1"/>
    <s v="No compramos de este tipo de papa"/>
    <s v="No compramos de este tipo de papa"/>
    <s v="No compramos de este tipo de papa"/>
    <s v="No compramos de este tipo de papa"/>
    <s v="Entre $1.400 - $1.600"/>
    <s v="Entre $1.400 - $1.600"/>
    <s v="No compramos de este tipo de papa"/>
    <s v="Galerías"/>
    <s v="Redes sociales, Tiendas especializadas"/>
    <s v="Papa Fresca lavada"/>
    <x v="0"/>
    <x v="0"/>
    <s v="No compra papa frita"/>
    <x v="8"/>
    <s v="No compra papa precocida"/>
    <s v="No compra papa precocida saborizada"/>
    <s v="Galerías"/>
    <s v="Yuca, Plátano, Ulluco, Maíz, Habas"/>
  </r>
  <r>
    <d v="2022-02-24T09:42:46"/>
    <s v="Profesional"/>
    <s v="De 18 a 30 años"/>
    <s v="Mujer"/>
    <n v="1"/>
    <s v="Más de 6 personas"/>
    <s v="Docente"/>
    <s v="Semanalmente"/>
    <s v="Entre 5 y 10 libras"/>
    <s v="Papa Parda"/>
    <s v="Papa Fresca (sin lavar)"/>
    <x v="2"/>
    <x v="0"/>
    <x v="2"/>
    <x v="2"/>
    <x v="2"/>
    <x v="1"/>
    <s v="Más de $3.400"/>
    <s v="Entre $3.000 - $3.200"/>
    <s v="Entre $3.000 - $3.200"/>
    <s v="Entre $3.000 - $3.200"/>
    <s v="Entre $3.000 - $3.200"/>
    <s v="Entre $3.000 - $3.200"/>
    <s v="Entre $3.000 - $3.200"/>
    <s v="Al Productor, Tiendas de Barrio, Galerías"/>
    <s v="Redes sociales, Medios de comunicación (tv, radio)"/>
    <s v="Papa Fresca (sin lavar), Papa Fresca lavada"/>
    <x v="0"/>
    <x v="8"/>
    <s v="No compra papa frita"/>
    <x v="2"/>
    <s v="No compra papa precocida"/>
    <s v="No compra papa precocida saborizada"/>
    <s v="Galerías, Tiendas de Barrio"/>
    <s v="Ulluco"/>
  </r>
  <r>
    <d v="2022-02-24T09:43:19"/>
    <s v="Secundaria"/>
    <s v="De 18 a 30 años"/>
    <s v="Mujer"/>
    <n v="2"/>
    <n v="4"/>
    <s v="Estudiante en Curso Universitario"/>
    <s v="Semanalmente"/>
    <s v="Entre 5 y 10 libras"/>
    <s v="Papa Parda, Papa Amarilla, Papa Colorada"/>
    <s v="Papa Fresca (sin lavar)"/>
    <x v="4"/>
    <x v="3"/>
    <x v="4"/>
    <x v="4"/>
    <x v="0"/>
    <x v="0"/>
    <s v="Entre $1.800 - $2.000"/>
    <s v="Entre $1.800 - $2.000"/>
    <s v="Entre $1.800 - $2.000"/>
    <s v="Entre $1.400 - $1.600"/>
    <s v="Entre $1.400 - $1.600"/>
    <s v="Entre $1.800 - $2.000"/>
    <s v="Entre $1.400 - $1.600"/>
    <s v="Placitas Campesinas, Galerías"/>
    <s v="Redes sociales, Medios de comunicación (tv, radio)"/>
    <s v="Papa Fresca (sin lavar)"/>
    <x v="0"/>
    <x v="1"/>
    <s v="No compra papa frita"/>
    <x v="3"/>
    <s v="No compra papa precocida"/>
    <s v="No compra papa precocida saborizada"/>
    <s v="Galerías"/>
    <s v="Yuca, Plátano"/>
  </r>
  <r>
    <d v="2022-02-24T09:45:30"/>
    <s v="Técnico o tecnólogo"/>
    <s v="Más de 50 años"/>
    <s v="Mujer"/>
    <n v="4"/>
    <n v="6"/>
    <s v="Técnico Administrativo"/>
    <s v="Semanalmente"/>
    <s v="Más de 25 libras"/>
    <s v="Papa Parda, Papa Amarilla"/>
    <s v="Papa Fresca (sin lavar), Papa Fresca Lavada"/>
    <x v="1"/>
    <x v="0"/>
    <x v="1"/>
    <x v="1"/>
    <x v="1"/>
    <x v="2"/>
    <s v="Entre $1.400 - $1.600"/>
    <s v="No compramos de este tipo de papa"/>
    <s v="No compramos de este tipo de papa"/>
    <s v="Entre $1.000 - $1.200"/>
    <s v="No compramos de este tipo de papa"/>
    <s v="No compramos de este tipo de papa"/>
    <s v="No compramos de este tipo de papa"/>
    <s v="Al Productor, Supermercado, Tiendas de Barrio, Galerías"/>
    <s v="Medios de comunicación (tv, radio)"/>
    <s v="Papa Fresca (sin lavar)"/>
    <x v="0"/>
    <x v="0"/>
    <s v="No compra papa frita"/>
    <x v="3"/>
    <s v="No compra papa precocida"/>
    <s v="No compra papa precocida saborizada"/>
    <s v="Galerías"/>
    <s v="Yuca, Plátano, Ulluco, Maíz"/>
  </r>
  <r>
    <d v="2022-02-24T09:45:47"/>
    <s v="Profesional"/>
    <s v="De 18 a 30 años"/>
    <s v="Mujer"/>
    <n v="2"/>
    <n v="4"/>
    <s v="Estudiante de derecho "/>
    <s v="Cada 15 días"/>
    <s v="Entre 5 y 10 libras"/>
    <s v="Papa Parda, Papa Criolla, Papa Guata"/>
    <s v="Papa Fresca (sin lavar), Papa Congelada, Papa Precocida"/>
    <x v="1"/>
    <x v="4"/>
    <x v="0"/>
    <x v="2"/>
    <x v="0"/>
    <x v="1"/>
    <s v="Entre $1.800 - $2.000"/>
    <s v="Entre $1.000 - $1.200"/>
    <s v="No compramos de este tipo de papa"/>
    <s v="Entre $1.400 - $1.600"/>
    <s v="No compramos de este tipo de papa"/>
    <s v="Entre $1.000 - $1.200"/>
    <s v="No compramos de este tipo de papa"/>
    <s v="Al Productor, Supermercado, Placitas Campesinas, Tiendas de Barrio, Galerías"/>
    <s v="Promoción en puntos de venta, Tiendas especializadas"/>
    <s v="Papa Congelada, Papa Fresca (sin lavar)"/>
    <x v="1"/>
    <x v="9"/>
    <s v="No compra papa frita"/>
    <x v="0"/>
    <s v="No compra papa precocida"/>
    <s v="No compra papa precocida saborizada"/>
    <s v="Galerías, Tiendas de Barrio, Placitas Campesinas, Supermercados"/>
    <s v="Plátano"/>
  </r>
  <r>
    <d v="2022-02-24T09:45:57"/>
    <s v="Secundaria"/>
    <s v="De 18 a 30 años"/>
    <s v="Mujer"/>
    <n v="1"/>
    <n v="4"/>
    <s v="Estudiante"/>
    <s v="Cada 15 días"/>
    <s v="Entre 21 y 25 libras"/>
    <s v="Papa Parda, Papa Criolla, Papa Pastusa"/>
    <s v="Papa Fresca (sin lavar)"/>
    <x v="2"/>
    <x v="0"/>
    <x v="1"/>
    <x v="3"/>
    <x v="1"/>
    <x v="2"/>
    <s v="Entre $3.000 - $3.200"/>
    <s v="Entre $3.000 - $3.200"/>
    <s v="Entre $3.000 - $3.200"/>
    <s v="No compramos de este tipo de papa"/>
    <s v="No compramos de este tipo de papa"/>
    <s v="No compramos de este tipo de papa"/>
    <s v="No compramos de este tipo de papa"/>
    <s v="Placitas Campesinas, Galerías"/>
    <s v="Promoción en puntos de venta"/>
    <s v="Papa Fresca (sin lavar)"/>
    <x v="0"/>
    <x v="4"/>
    <s v="No compra papa frita"/>
    <x v="3"/>
    <s v="No compra papa precocida"/>
    <s v="No compra papa precocida saborizada"/>
    <s v="Galerías, Tiendas de Barrio"/>
    <s v="Plátano"/>
  </r>
  <r>
    <d v="2022-02-24T09:46:18"/>
    <s v="Profesional"/>
    <s v="Más de 50 años"/>
    <s v="Mujer"/>
    <n v="4"/>
    <n v="2"/>
    <s v="psicología "/>
    <s v="Cada 15 días"/>
    <s v="Entre 5 y 10 libras"/>
    <s v="Papa Parda, Papa Amarilla"/>
    <s v="Papa Fresca (sin lavar)"/>
    <x v="1"/>
    <x v="1"/>
    <x v="1"/>
    <x v="1"/>
    <x v="1"/>
    <x v="0"/>
    <s v="Entre $1.400 - $1.600"/>
    <s v="No compramos de este tipo de papa"/>
    <s v="No compramos de este tipo de papa"/>
    <s v="Entre $1.400 - $1.600"/>
    <s v="No compramos de este tipo de papa"/>
    <s v="Entre $1.400 - $1.600"/>
    <s v="Entre $1.000 - $1.200"/>
    <s v="Tiendas de Barrio"/>
    <s v="Promoción en puntos de venta"/>
    <s v="Papa Fresca (sin lavar)"/>
    <x v="2"/>
    <x v="1"/>
    <s v="No compra papa frita"/>
    <x v="3"/>
    <s v="No compra papa precocida"/>
    <s v="No compra papa precocida saborizada"/>
    <s v="Supermercados"/>
    <s v="Yuca, Plátano, Ulluco"/>
  </r>
  <r>
    <d v="2022-02-24T09:47:17"/>
    <s v="Secundaria"/>
    <s v="De 18 a 30 años"/>
    <s v="Mujer"/>
    <n v="3"/>
    <n v="3"/>
    <s v="Estudiante "/>
    <s v="Semanalmente"/>
    <s v="Entre 5 y 10 libras"/>
    <s v="Papa Parda, Papa Criolla, Papa Amarilla, Papa Colorada, Papa Guata"/>
    <s v="Papa Fresca (sin lavar), Papa Congelada"/>
    <x v="1"/>
    <x v="4"/>
    <x v="0"/>
    <x v="2"/>
    <x v="0"/>
    <x v="4"/>
    <s v="Entre $1.800 - $2.000"/>
    <s v="Entre $2.200 - $2.400"/>
    <s v="No compramos de este tipo de papa"/>
    <s v="Entre $1.800 - $2.000"/>
    <s v="Entre $2.200 - $2.400"/>
    <s v="Entre $2.200 - $2.400"/>
    <s v="No compramos de este tipo de papa"/>
    <s v="Al Productor, Placitas Campesinas, Tiendas de Barrio, Galerías"/>
    <s v="Promoción en puntos de venta, Tiendas especializadas"/>
    <s v="Papa Congelada, Papa Fresca (sin lavar), Papa Fresca lavada"/>
    <x v="1"/>
    <x v="1"/>
    <s v="$ 6.500"/>
    <x v="4"/>
    <s v="No compra papa precocida"/>
    <s v="No compra papa precocida saborizada"/>
    <s v="Galerías, Tiendas de Barrio, Placitas Campesinas"/>
    <s v="Plátano"/>
  </r>
  <r>
    <d v="2022-02-24T09:47:24"/>
    <s v="Secundaria"/>
    <s v="De 18 a 30 años"/>
    <s v="Mujer"/>
    <n v="1"/>
    <n v="2"/>
    <s v="Estudiante"/>
    <s v="Semanalmente"/>
    <s v="Entre 5 y 10 libras"/>
    <s v="Papa Parda"/>
    <s v="Papa Fresca (sin lavar)"/>
    <x v="2"/>
    <x v="3"/>
    <x v="0"/>
    <x v="2"/>
    <x v="0"/>
    <x v="4"/>
    <s v="Entre $1.400 - $1.600"/>
    <s v="Entre $1.800 - $2.000"/>
    <s v="Entre $1.400 - $1.600"/>
    <s v="Entre $1.800 - $2.000"/>
    <s v="Entre $1.800 - $2.000"/>
    <s v="No compramos de este tipo de papa"/>
    <s v="Entre $1.800 - $2.000"/>
    <s v="Al Productor, Placitas Campesinas, Galerías"/>
    <s v="Promoción en puntos de venta"/>
    <s v="Papa Fresca (sin lavar)"/>
    <x v="0"/>
    <x v="1"/>
    <s v="No compra papa frita"/>
    <x v="5"/>
    <s v="No compra papa precocida"/>
    <s v="No compra papa precocida saborizada"/>
    <s v="Galerías, Tiendas de Barrio, Placitas Campesinas, Supermercados"/>
    <s v="Plátano"/>
  </r>
  <r>
    <d v="2022-02-24T09:47:25"/>
    <s v="Profesional"/>
    <s v="De 31 a 40 años"/>
    <s v="Mujer"/>
    <n v="2"/>
    <n v="2"/>
    <s v="Abogada"/>
    <s v="Cada 15 días"/>
    <s v="Entre 5 y 10 libras"/>
    <s v="Papa Parda, Papa Amarilla, Papa Colorada"/>
    <s v="Papa Fresca (sin lavar)"/>
    <x v="0"/>
    <x v="1"/>
    <x v="0"/>
    <x v="2"/>
    <x v="2"/>
    <x v="2"/>
    <s v="Entre $1.800 - $2.000"/>
    <s v="Entre $1.800 - $2.000"/>
    <s v="No compramos de este tipo de papa"/>
    <s v="Entre $2.200 - $2.400"/>
    <s v="Entre $2.200 - $2.400"/>
    <s v="Entre $1.800 - $2.000"/>
    <s v="Entre $1.800 - $2.000"/>
    <s v="Al Productor, Galerías"/>
    <s v="Redes sociales"/>
    <s v="Papa Fresca (sin lavar)"/>
    <x v="1"/>
    <x v="1"/>
    <s v="No compra papa frita"/>
    <x v="4"/>
    <s v="No compra papa precocida"/>
    <s v="No compra papa precocida saborizada"/>
    <s v="Galerías, Tiendas de Barrio"/>
    <s v="Plátano, Maíz"/>
  </r>
  <r>
    <d v="2022-02-24T09:47:37"/>
    <s v="Secundaria"/>
    <s v="Menor de 18 años"/>
    <s v="Mujer"/>
    <n v="1"/>
    <n v="3"/>
    <s v="Estudiante "/>
    <s v="Semanalmente"/>
    <s v="Más de 25 libras"/>
    <s v="Papa Parda, Papa Criolla, Papa Amarilla, Papa Colorada"/>
    <s v="Papa Fresca (sin lavar), Papa Frita"/>
    <x v="1"/>
    <x v="0"/>
    <x v="0"/>
    <x v="0"/>
    <x v="1"/>
    <x v="1"/>
    <s v="Más de $3.400"/>
    <s v="Más de $3.400"/>
    <s v="Más de $3.400"/>
    <s v="Más de $3.400"/>
    <s v="Más de $ 3.400"/>
    <s v="Más de $ 3.400"/>
    <s v="Más de $ 3.400"/>
    <s v="Placitas Campesinas, Galerías"/>
    <s v="Promoción en puntos de venta"/>
    <s v="Papa Fresca (sin lavar), Papa Fresca lavada"/>
    <x v="1"/>
    <x v="0"/>
    <s v="No compra papa frita"/>
    <x v="6"/>
    <s v="No compra papa precocida"/>
    <s v="No compra papa precocida saborizada"/>
    <s v="Galerías"/>
    <s v="Yuca, Plátano, Maíz"/>
  </r>
  <r>
    <d v="2022-02-24T09:47:49"/>
    <s v="Técnico o tecnólogo"/>
    <s v="De 18 a 30 años"/>
    <s v="Mujer"/>
    <n v="3"/>
    <n v="5"/>
    <s v="Estudiante"/>
    <s v="Cada 15 días"/>
    <s v="Entre 5 y 10 libras"/>
    <s v="Papa Parda, Papa Guata"/>
    <s v="Papa Fresca (sin lavar)"/>
    <x v="2"/>
    <x v="0"/>
    <x v="0"/>
    <x v="0"/>
    <x v="1"/>
    <x v="0"/>
    <s v="Entre $1.800 - $2.000"/>
    <s v="No compramos de este tipo de papa"/>
    <s v="No compramos de este tipo de papa"/>
    <s v="No compramos de este tipo de papa"/>
    <s v="No compramos de este tipo de papa"/>
    <s v="Entre $1.800 - $2.000"/>
    <s v="No compramos de este tipo de papa"/>
    <s v="Galerías"/>
    <s v="Promoción en puntos de venta"/>
    <s v="Papa Fresca (sin lavar)"/>
    <x v="0"/>
    <x v="1"/>
    <s v="No compra papa frita"/>
    <x v="3"/>
    <s v="No compra papa precocida"/>
    <s v="No compra papa precocida saborizada"/>
    <s v="Galerías"/>
    <s v="Yuca, Plátano"/>
  </r>
  <r>
    <d v="2022-02-24T09:47:59"/>
    <s v="Profesional"/>
    <s v="De 41 a 50 años"/>
    <s v="Mujer"/>
    <n v="1"/>
    <n v="3"/>
    <s v="Ama de casa y egresada unicauca"/>
    <s v="Semanalmente"/>
    <s v="Entre 16 y 20 libras"/>
    <s v="Papa Parda, Papa Pastusa, Papa Amarilla"/>
    <s v="Papa Fresca (sin lavar)"/>
    <x v="1"/>
    <x v="0"/>
    <x v="1"/>
    <x v="1"/>
    <x v="1"/>
    <x v="2"/>
    <s v="Entre $2.600 - $2.800"/>
    <s v="Entre $2.600 - $2.800"/>
    <s v="Entre $2.600 - $2.800"/>
    <s v="Más de $3.400"/>
    <s v="Entre $2.600 - $2.800"/>
    <s v="Entre $2.600 - $2.800"/>
    <s v="No compramos de este tipo de papa"/>
    <s v="Placitas Campesinas, Tiendas de Barrio"/>
    <s v="Redes sociales, Promoción en puntos de venta"/>
    <s v="Papa Fresca (sin lavar)"/>
    <x v="0"/>
    <x v="4"/>
    <s v="No compra papa frita"/>
    <x v="3"/>
    <s v="No compra papa precocida"/>
    <s v="No compra papa precocida saborizada"/>
    <s v="Galerías, Tiendas de Barrio"/>
    <s v="Yuca, Plátano"/>
  </r>
  <r>
    <d v="2022-02-24T09:48:29"/>
    <s v="Profesional"/>
    <s v="De 18 a 30 años"/>
    <s v="Mujer"/>
    <n v="3"/>
    <n v="3"/>
    <s v="Médica "/>
    <s v="Semanalmente"/>
    <s v="Entre 5 y 10 libras"/>
    <s v="Papa Amarilla, Papa Colorada, Papa Guata"/>
    <s v="Papa Fresca (sin lavar)"/>
    <x v="2"/>
    <x v="1"/>
    <x v="2"/>
    <x v="0"/>
    <x v="2"/>
    <x v="4"/>
    <s v="Entre $2.200 - $2.400"/>
    <s v="Entre $1.800 - $2.000"/>
    <s v="Entre $1.800 - $2.000"/>
    <s v="Entre $1.800 - $2.000"/>
    <s v="Entre $1.800 - $2.000"/>
    <s v="Entre $1.800 - $2.000"/>
    <s v="Entre $2.200 - $2.400"/>
    <s v="Al Productor"/>
    <s v="Redes sociales, Medios de comunicación (tv, radio)"/>
    <s v="Papa Fresca (sin lavar)"/>
    <x v="0"/>
    <x v="2"/>
    <s v="No compra papa frita"/>
    <x v="5"/>
    <s v="No compra papa precocida"/>
    <s v="No compra papa precocida saborizada"/>
    <s v="Supermercados"/>
    <s v="Plátano"/>
  </r>
  <r>
    <d v="2022-02-24T09:48:29"/>
    <s v="Maestría"/>
    <s v="Más de 50 años"/>
    <s v="Mujer"/>
    <n v="4"/>
    <n v="1"/>
    <s v="PROFESORA"/>
    <s v="Cada 2 meses"/>
    <s v="Entre 5 y 10 libras"/>
    <s v="Papa Parda, Papa Criolla, Papa Amarilla"/>
    <s v="Papa Fresca (sin lavar), Papa Fresca Lavada, Papa Frita"/>
    <x v="2"/>
    <x v="3"/>
    <x v="0"/>
    <x v="2"/>
    <x v="1"/>
    <x v="3"/>
    <s v="no lo sé (consumo menos de dos libras al mes y no me he fijado)"/>
    <s v="no lo sé (consumo menos de dos libras al mes y no me he fijado)"/>
    <s v="es difícil conseguirla"/>
    <s v="no lo sé (consumo menos de dos libras al mes y no me he fijado)"/>
    <s v="no lo sé, es difícil conseguirla"/>
    <s v="no lo sé, es difícil conseguirla"/>
    <s v="no la conozco"/>
    <s v="Al Productor, Placitas Campesinas, Compra a través de internet, mercados campesinos con día fijo de la semana, cerca a mi casa"/>
    <s v="Redes sociales, Promoción en puntos de venta"/>
    <s v="Papa Fresca (sin lavar), Papa Fresca lavada"/>
    <x v="0"/>
    <x v="10"/>
    <s v="$ 6.900"/>
    <x v="0"/>
    <s v="No compra papa precocida"/>
    <s v="No compra papa precocida saborizada"/>
    <s v="Placitas Campesinas"/>
    <s v="Yuca, Plátano"/>
  </r>
  <r>
    <d v="2022-02-24T09:49:24"/>
    <s v="Técnico o tecnólogo"/>
    <s v="De 18 a 30 años"/>
    <s v="Mujer"/>
    <n v="1"/>
    <n v="5"/>
    <s v="Estudiante"/>
    <s v="Semanalmente"/>
    <s v="Más de 25 libras"/>
    <s v="Papa Amarilla, Papa Guata, Papa Yema de huevo"/>
    <s v="Papa Fresca (sin lavar)"/>
    <x v="1"/>
    <x v="1"/>
    <x v="0"/>
    <x v="1"/>
    <x v="1"/>
    <x v="3"/>
    <s v="Entre $1.800 - $2.000"/>
    <s v="No compramos de este tipo de papa"/>
    <s v="No compramos de este tipo de papa"/>
    <s v="Entre $1.000 - $1.200"/>
    <s v="Entre $1.000 - $1.200"/>
    <s v="Entre $1.400 - $1.600"/>
    <s v="Entre $1.000 - $1.200"/>
    <s v="Al Productor, Galerías"/>
    <s v="Redes sociales, Medios de comunicación (tv, radio)"/>
    <s v="Papa Fresca (sin lavar)"/>
    <x v="0"/>
    <x v="0"/>
    <s v="No compra papa frita"/>
    <x v="3"/>
    <s v="No compra papa precocida"/>
    <s v="No compra papa precocida saborizada"/>
    <s v="Galerías"/>
    <s v="Yuca, Plátano, Ulluco, Maíz"/>
  </r>
  <r>
    <d v="2022-02-24T09:49:45"/>
    <s v="Profesional"/>
    <s v="De 18 a 30 años"/>
    <s v="Mujer"/>
    <n v="1"/>
    <n v="3"/>
    <s v="Estudiante"/>
    <s v="Semanalmente"/>
    <s v="Entre 5 y 10 libras"/>
    <s v="Papa Parda, Papa Criolla, Papa Colorada"/>
    <s v="Papa Fresca (sin lavar), Papa Fresca Lavada"/>
    <x v="2"/>
    <x v="0"/>
    <x v="0"/>
    <x v="0"/>
    <x v="2"/>
    <x v="4"/>
    <s v="Entre $2.200 - $2.400"/>
    <s v="Entre $1.800 - $2.000"/>
    <s v="No compramos de este tipo de papa"/>
    <s v="No compramos de este tipo de papa"/>
    <s v="Entre $1.800 - $2.000"/>
    <s v="No compramos de este tipo de papa"/>
    <s v="No compramos de este tipo de papa"/>
    <s v="Galerías"/>
    <s v="Redes sociales, Medios de comunicación (tv, radio), Promoción en puntos de venta"/>
    <s v="Papa Fresca lavada"/>
    <x v="0"/>
    <x v="1"/>
    <s v="No compra papa frita"/>
    <x v="5"/>
    <s v="No compra papa precocida"/>
    <s v="No compra papa precocida saborizada"/>
    <s v="Galerías, Tiendas de Barrio"/>
    <s v="Plátano"/>
  </r>
  <r>
    <d v="2022-02-24T09:49:52"/>
    <s v="Secundaria"/>
    <s v="De 18 a 30 años"/>
    <s v="Mujer"/>
    <n v="2"/>
    <n v="3"/>
    <s v="Estudiante"/>
    <s v="Semanalmente"/>
    <s v="Entre 11 y 15 libras"/>
    <s v="Papa Parda"/>
    <s v="Papa Fresca (sin lavar)"/>
    <x v="0"/>
    <x v="0"/>
    <x v="0"/>
    <x v="2"/>
    <x v="1"/>
    <x v="4"/>
    <s v="Entre $1.400 - $1.600"/>
    <s v="No compramos de este tipo de papa"/>
    <s v="No compramos de este tipo de papa"/>
    <s v="No compramos de este tipo de papa"/>
    <s v="No compramos de este tipo de papa"/>
    <s v="No compramos de este tipo de papa"/>
    <s v="No compramos de este tipo de papa"/>
    <s v="Placitas Campesinas, Tiendas de Barrio, Galerías"/>
    <s v="Redes sociales, Medios de comunicación (tv, radio), Promoción en puntos de venta"/>
    <s v="Papa Fresca lavada"/>
    <x v="0"/>
    <x v="1"/>
    <s v="No compra papa frita"/>
    <x v="5"/>
    <s v="No compra papa precocida"/>
    <s v="No compra papa precocida saborizada"/>
    <s v="Galerías, Tiendas de Barrio"/>
    <s v="Yuca, Plátano, Maíz"/>
  </r>
  <r>
    <d v="2022-02-24T09:50:21"/>
    <s v="Profesional"/>
    <s v="De 41 a 50 años"/>
    <s v="Mujer"/>
    <n v="3"/>
    <n v="1"/>
    <s v="Contadora Pública y Abogada. "/>
    <s v="Semanalmente"/>
    <s v="Entre 5 y 10 libras"/>
    <s v="Papa Colorada, Papa Guata"/>
    <s v="Papa Fresca (sin lavar), Papa Fresca Lavada"/>
    <x v="0"/>
    <x v="3"/>
    <x v="1"/>
    <x v="0"/>
    <x v="2"/>
    <x v="1"/>
    <s v="No compramos de este tipo de papa"/>
    <s v="No compramos de este tipo de papa"/>
    <s v="No compramos de este tipo de papa"/>
    <s v="No compramos de este tipo de papa"/>
    <s v="Entre $1.400 - $1.600"/>
    <s v="Entre $1.800 - $2.000"/>
    <s v="No compramos de este tipo de papa"/>
    <s v="Al Productor, Tiendas de Barrio, Galerías"/>
    <s v="Redes sociales, Medios de comunicación (tv, radio), Promoción en puntos de venta"/>
    <s v="Papa Fresca (sin lavar), Papa Fresca lavada"/>
    <x v="0"/>
    <x v="4"/>
    <s v="No compra papa frita"/>
    <x v="8"/>
    <s v="No compra papa precocida"/>
    <s v="No compra papa precocida saborizada"/>
    <s v="Galerías, Tiendas de Barrio, Placitas Campesinas"/>
    <s v="Yuca, Plátano, Ulluco, Maíz"/>
  </r>
  <r>
    <d v="2022-02-24T09:51:29"/>
    <s v="Profesional"/>
    <s v="De 18 a 30 años"/>
    <s v="Mujer"/>
    <n v="2"/>
    <n v="4"/>
    <s v="Estudiante turismo"/>
    <s v="Semanalmente"/>
    <s v="Entre 5 y 10 libras"/>
    <s v="Papa Criolla, Papa Pastusa, Papa Amarilla"/>
    <s v="Papa Fresca (sin lavar), Papa Frita, Papa Pelada"/>
    <x v="0"/>
    <x v="0"/>
    <x v="1"/>
    <x v="2"/>
    <x v="1"/>
    <x v="0"/>
    <s v="Entre $3.000 - $3.200"/>
    <s v="Entre $1.400 - $1.600"/>
    <s v="Entre $3.000 - $3.200"/>
    <s v="Entre $1.400 - $1.600"/>
    <s v="Entre $1.400 - $1.600"/>
    <s v="No compramos de este tipo de papa"/>
    <s v="No compramos de este tipo de papa"/>
    <s v="Al Productor, Supermercado, Placitas Campesinas"/>
    <s v="Redes sociales, Promoción en puntos de venta"/>
    <s v="Papa Fresca (sin lavar)"/>
    <x v="0"/>
    <x v="1"/>
    <s v="No compra papa frita"/>
    <x v="4"/>
    <s v="No compra papa precocida"/>
    <s v="No compra papa precocida saborizada"/>
    <s v="Galerías, Placitas Campesinas"/>
    <s v="Yuca, Plátano, Maíz"/>
  </r>
  <r>
    <d v="2022-02-24T09:51:47"/>
    <s v="Profesional"/>
    <s v="De 18 a 30 años"/>
    <s v="Mujer"/>
    <n v="4"/>
    <n v="4"/>
    <s v="Diseñadora Gráfica"/>
    <s v="Cada 15 días"/>
    <s v="Entre 5 y 10 libras"/>
    <s v="Papa Pastusa, Papa Amarilla, Papa Colorada, Papa Guata"/>
    <s v="Papa Fresca (sin lavar), Papa Congelada"/>
    <x v="0"/>
    <x v="3"/>
    <x v="2"/>
    <x v="2"/>
    <x v="1"/>
    <x v="2"/>
    <s v="No compramos de este tipo de papa"/>
    <s v="Entre $1.400 - $1.600"/>
    <s v="Entre $1.400 - $1.600"/>
    <s v="Entre $1.400 - $1.600"/>
    <s v="Entre $1.800 - $2.000"/>
    <s v="Entre $1.400 - $1.600"/>
    <s v="No compramos de este tipo de papa"/>
    <s v="Al Productor, Supermercado, Placitas Campesinas, Compra a través de internet"/>
    <s v="Redes sociales, Promoción en puntos de venta"/>
    <s v="Papa Congelada, Papa Fresca (sin lavar)"/>
    <x v="2"/>
    <x v="0"/>
    <s v="$ 7.100"/>
    <x v="3"/>
    <s v="$ 4.100"/>
    <s v="No compra papa precocida saborizada"/>
    <s v="Placitas Campesinas, Supermercados, Mercados Móviles"/>
    <s v="Plátano"/>
  </r>
  <r>
    <d v="2022-02-24T09:52:19"/>
    <s v="Secundaria"/>
    <s v="De 18 a 30 años"/>
    <s v="Mujer"/>
    <n v="1"/>
    <n v="4"/>
    <s v="Estudiante "/>
    <s v="Semanalmente"/>
    <s v="Entre 21 y 25 libras"/>
    <s v="Papa Parda, Papa Criolla, Papa Pastusa, Papa Amarilla, Papa Colorada, Papa Guata"/>
    <s v="Papa Fresca (sin lavar), Papa Fresca Lavada"/>
    <x v="1"/>
    <x v="0"/>
    <x v="1"/>
    <x v="1"/>
    <x v="1"/>
    <x v="3"/>
    <s v="Más de $3.400"/>
    <s v="Más de $3.400"/>
    <s v="Más de $3.400"/>
    <s v="Más de $3.400"/>
    <s v="Más de $ 3.400"/>
    <s v="Más de $ 3.400"/>
    <s v="No compramos de este tipo de papa"/>
    <s v="Al Productor, Placitas Campesinas"/>
    <s v="Redes sociales, Medios de comunicación (tv, radio), Promoción en puntos de venta, Tiendas especializadas"/>
    <s v="Papa Fresca (sin lavar), Papa Fresca lavada"/>
    <x v="0"/>
    <x v="4"/>
    <s v="No compra papa frita"/>
    <x v="3"/>
    <s v="No compra papa precocida"/>
    <s v="No compra papa precocida saborizada"/>
    <s v="Galerías, Placitas Campesinas, Directamente al Productor"/>
    <s v="Yuca, Plátano, Arracacha "/>
  </r>
  <r>
    <d v="2022-02-24T09:52:20"/>
    <s v="Profesional"/>
    <s v="De 18 a 30 años"/>
    <s v="Mujer"/>
    <n v="2"/>
    <n v="5"/>
    <s v="Estudiante "/>
    <s v="Cada 15 días"/>
    <s v="Entre 5 y 10 libras"/>
    <s v="Papa Criolla, Papa Amarilla, Papa Guata"/>
    <s v="Papa Fresca (sin lavar), Papa Fresca Lavada"/>
    <x v="4"/>
    <x v="0"/>
    <x v="4"/>
    <x v="0"/>
    <x v="2"/>
    <x v="1"/>
    <s v="No compramos de este tipo de papa"/>
    <s v="Entre $1.400 - $1.600"/>
    <s v="No compramos de este tipo de papa"/>
    <s v="Entre $1.000 - $1.200"/>
    <s v="No compramos de este tipo de papa"/>
    <s v="Entre $1.400 - $1.600"/>
    <s v="No compramos de este tipo de papa"/>
    <s v="Al Productor, Galerías"/>
    <s v="Redes sociales, Promoción en puntos de venta"/>
    <s v="Papa Fresca (sin lavar)"/>
    <x v="0"/>
    <x v="0"/>
    <s v="No compra papa frita"/>
    <x v="3"/>
    <s v="No compra papa precocida"/>
    <s v="No compra papa precocida saborizada"/>
    <s v="Galerías, Tiendas de Barrio, Placitas Campesinas"/>
    <s v="Habas"/>
  </r>
  <r>
    <d v="2022-02-24T09:52:26"/>
    <s v="Maestría"/>
    <s v="De 41 a 50 años"/>
    <s v="Mujer"/>
    <n v="4"/>
    <n v="3"/>
    <s v="Profesora universitaria"/>
    <s v="Cada 2 meses"/>
    <s v="Entre 5 y 10 libras"/>
    <s v="Papa Amarilla, Papa Colorada, Papa Guata"/>
    <s v="Papa Fresca Lavada"/>
    <x v="0"/>
    <x v="1"/>
    <x v="0"/>
    <x v="2"/>
    <x v="1"/>
    <x v="4"/>
    <s v="No compramos de este tipo de papa"/>
    <s v="No compramos de este tipo de papa"/>
    <s v="No compramos de este tipo de papa"/>
    <s v="Entre $1.400 - $1.600"/>
    <s v="Entre $1.400 - $1.600"/>
    <s v="Entre $1.400 - $1.600"/>
    <s v="No compramos de este tipo de papa"/>
    <s v="Al Productor, Placitas Campesinas, Compra a través de internet"/>
    <s v="Redes sociales, Promoción en puntos de venta, Tiendas especializadas"/>
    <s v="Papa Fresca lavada"/>
    <x v="0"/>
    <x v="0"/>
    <s v="No compra papa frita"/>
    <x v="4"/>
    <s v="No compra papa precocida"/>
    <s v="No compra papa precocida saborizada"/>
    <s v="Placitas Campesinas"/>
    <s v="Plátano, Maíz"/>
  </r>
  <r>
    <d v="2022-02-24T09:52:29"/>
    <s v="Técnico o tecnólogo"/>
    <s v="De 18 a 30 años"/>
    <s v="Mujer"/>
    <n v="2"/>
    <n v="5"/>
    <s v="Estudiante"/>
    <s v="Semanalmente"/>
    <s v="Entre 11 y 15 libras"/>
    <s v="Papa Parda, Papa Criolla, Papa Colorada, Papa Guata"/>
    <s v="Papa Fresca (sin lavar)"/>
    <x v="2"/>
    <x v="0"/>
    <x v="1"/>
    <x v="2"/>
    <x v="1"/>
    <x v="1"/>
    <s v="Entre $1.400 - $1.600"/>
    <s v="Entre $1.800 - $2.000"/>
    <s v="Entre $1.400 - $1.600"/>
    <s v="Entre $1.400 - $1.600"/>
    <s v="Entre $1.000 - $1.200"/>
    <s v="Entre $1.400 - $1.600"/>
    <s v="Entre $1.000 - $1.200"/>
    <s v="Al Productor, Placitas Campesinas, Tiendas de Barrio, Galerías"/>
    <s v="Redes sociales, Medios de comunicación (tv, radio), Promoción en puntos de venta"/>
    <s v="Papa Fresca (sin lavar), Papa Fresca lavada, Papa Saborizada"/>
    <x v="2"/>
    <x v="4"/>
    <s v="No compra papa frita"/>
    <x v="1"/>
    <s v="No compra papa precocida"/>
    <s v="No compra papa precocida saborizada"/>
    <s v="Galerías"/>
    <s v="Plátano, Maíz"/>
  </r>
  <r>
    <d v="2022-02-24T09:52:57"/>
    <s v="Profesional"/>
    <s v="De 18 a 30 años"/>
    <s v="Mujer"/>
    <n v="2"/>
    <n v="3"/>
    <s v="Administradora de empresas "/>
    <s v="Semanalmente"/>
    <s v="Entre 11 y 15 libras"/>
    <s v="Papa Parda, Papa Criolla, Papa Pastusa, Papa Amarilla, Papa Colorada, Papa Guata, Papa Yema de huevo"/>
    <s v="Papa Fresca (sin lavar), Papa Frita, Papa Congelada"/>
    <x v="1"/>
    <x v="0"/>
    <x v="1"/>
    <x v="1"/>
    <x v="1"/>
    <x v="4"/>
    <s v="Entre $1.400 - $1.600"/>
    <s v="Entre $1.000 - $1.200"/>
    <s v="Entre $2.200 - $2.400"/>
    <s v="Entre $1.400 - $1.600"/>
    <s v="Entre $1.400 - $1.600"/>
    <s v="Entre $1.400 - $1.600"/>
    <s v="Entre $1.800 - $2.000"/>
    <s v="Al Productor, Placitas Campesinas, Galerías"/>
    <s v="Promoción en puntos de venta"/>
    <s v="Papa Fresca (sin lavar)"/>
    <x v="0"/>
    <x v="4"/>
    <s v="$ 7.100"/>
    <x v="4"/>
    <s v="$ 4.100"/>
    <s v="$ 5.500"/>
    <s v="Galerías, Placitas Campesinas, Supermercados"/>
    <s v="Yuca, Plátano, Maíz"/>
  </r>
  <r>
    <d v="2022-02-24T09:53:06"/>
    <s v="Técnico o tecnólogo"/>
    <s v="Más de 50 años"/>
    <s v="Mujer"/>
    <n v="4"/>
    <n v="2"/>
    <s v="Delineante de Arquitectura e Ingeniería "/>
    <s v="Semanalmente"/>
    <s v="Entre 5 y 10 libras"/>
    <s v="Papa Amarilla, Papa Colorada, Papa Guata"/>
    <s v="Papa Fresca Lavada"/>
    <x v="0"/>
    <x v="0"/>
    <x v="0"/>
    <x v="2"/>
    <x v="2"/>
    <x v="1"/>
    <s v="Papa guata "/>
    <s v="No compramos de este tipo de papa"/>
    <s v="No compramos de este tipo de papa"/>
    <s v="Entre $1.000 - $1.200"/>
    <s v="Entre $1.000 - $1.200"/>
    <s v="Entre $1.800 - $2.000"/>
    <s v="No compramos de este tipo de papa"/>
    <s v="Placitas Campesinas, Galerías"/>
    <s v="Promoción en puntos de venta"/>
    <s v="Papa Fresca lavada"/>
    <x v="0"/>
    <x v="1"/>
    <s v="No compra papa frita"/>
    <x v="2"/>
    <s v="No compra papa precocida"/>
    <s v="No compra papa precocida saborizada"/>
    <s v="Placitas Campesinas"/>
    <s v="Yuca, Plátano, Ulluco"/>
  </r>
  <r>
    <d v="2022-02-24T09:53:10"/>
    <s v="Profesional"/>
    <s v="De 18 a 30 años"/>
    <s v="Mujer"/>
    <n v="2"/>
    <n v="3"/>
    <s v="Fonoaudióloga"/>
    <s v="Semanalmente"/>
    <s v="Entre 5 y 10 libras"/>
    <s v="Papa Parda, Papa Pastusa, Papa Amarilla"/>
    <s v="Papa Fresca (sin lavar), Papa Fresca Lavada"/>
    <x v="2"/>
    <x v="0"/>
    <x v="0"/>
    <x v="2"/>
    <x v="1"/>
    <x v="3"/>
    <s v="Entre $1.400 - $1.600"/>
    <s v="No compramos de este tipo de papa"/>
    <s v="Entre $1.000 - $1.200"/>
    <s v="Entre $1.000 - $1.200"/>
    <s v="No compramos de este tipo de papa"/>
    <s v="No compramos de este tipo de papa"/>
    <s v="No compramos de este tipo de papa"/>
    <s v="Al Productor, Placitas Campesinas, Tiendas de Barrio, Galerías"/>
    <s v="Redes sociales, Medios de comunicación (tv, radio), Promoción en puntos de venta"/>
    <s v="Papa Fresca (sin lavar), Papa Fresca lavada"/>
    <x v="0"/>
    <x v="1"/>
    <s v="No compra papa frita"/>
    <x v="4"/>
    <s v="No compra papa precocida"/>
    <s v="No compra papa precocida saborizada"/>
    <s v="Galerías, Tiendas de Barrio, Placitas Campesinas"/>
    <s v="Yuca, Plátano, Ulluco"/>
  </r>
  <r>
    <d v="2022-02-24T09:53:44"/>
    <s v="Secundaria"/>
    <s v="De 18 a 30 años"/>
    <s v="Mujer"/>
    <n v="1"/>
    <n v="4"/>
    <s v="ESTUDIANTE"/>
    <s v="Cada 15 días"/>
    <s v="Entre 21 y 25 libras"/>
    <s v="Papa Parda, Papa Amarilla"/>
    <s v="Papa Fresca (sin lavar)"/>
    <x v="1"/>
    <x v="0"/>
    <x v="1"/>
    <x v="1"/>
    <x v="1"/>
    <x v="3"/>
    <s v="Entre $1.400 - $1.600"/>
    <s v="Entre $1.000 - $1.200"/>
    <s v="No compramos de este tipo de papa"/>
    <s v="Entre $1.000 - $1.200"/>
    <s v="Entre $1.000 - $1.200"/>
    <s v="Entre $1.400 - $1.600"/>
    <s v="No compramos de este tipo de papa"/>
    <s v="Al Productor, Galerías"/>
    <s v="Redes sociales, Promoción en puntos de venta"/>
    <s v="Papa Fresca (sin lavar), Papa Fresca lavada"/>
    <x v="0"/>
    <x v="1"/>
    <s v="No compra papa frita"/>
    <x v="1"/>
    <s v="No compra papa precocida"/>
    <s v="No compra papa precocida saborizada"/>
    <s v="Galerías, Mercados Móviles"/>
    <s v="Yuca, Plátano, Ulluco"/>
  </r>
  <r>
    <d v="2022-02-24T09:54:30"/>
    <s v="Técnico o tecnólogo"/>
    <s v="De 18 a 30 años"/>
    <s v="Mujer"/>
    <n v="1"/>
    <n v="5"/>
    <s v="Asistente juridica"/>
    <s v="Semanalmente"/>
    <s v="Entre 21 y 25 libras"/>
    <s v="Papa Parda"/>
    <s v="Papa Fresca (sin lavar)"/>
    <x v="1"/>
    <x v="0"/>
    <x v="1"/>
    <x v="1"/>
    <x v="1"/>
    <x v="0"/>
    <s v="Entre $2.600 - $2.800"/>
    <s v="Entre $2.200 - $2.400"/>
    <s v="Entre $2.200 - $2.400"/>
    <s v="Entre $2.600 - $2.800"/>
    <s v="Entre $1.800 - $2.000"/>
    <s v="Entre $2.600 - $2.800"/>
    <s v="Entre $1.800 - $2.000"/>
    <s v="Al Productor"/>
    <s v="Redes sociales, Promoción en puntos de venta"/>
    <s v="Papa Fresca (sin lavar)"/>
    <x v="0"/>
    <x v="11"/>
    <s v="$ 6.500"/>
    <x v="2"/>
    <s v="$ 3.500"/>
    <s v="$ 5.500"/>
    <s v="Galerías, Placitas Campesinas"/>
    <s v="arroz"/>
  </r>
  <r>
    <d v="2022-02-24T09:54:34"/>
    <s v="Secundaria"/>
    <s v="De 18 a 30 años"/>
    <s v="Mujer"/>
    <n v="1"/>
    <n v="6"/>
    <s v="Estudiante"/>
    <s v="Cada 15 días"/>
    <s v="Entre 11 y 15 libras"/>
    <s v="Papa Parda, Papa Criolla, Papa Amarilla, Papa Yema de huevo"/>
    <s v="Papa Fresca (sin lavar), Papa Fresca Lavada"/>
    <x v="2"/>
    <x v="0"/>
    <x v="1"/>
    <x v="2"/>
    <x v="1"/>
    <x v="4"/>
    <s v="Entre $1.800 - $2.000"/>
    <s v="Entre $1.800 - $2.000"/>
    <s v="No compramos de este tipo de papa"/>
    <s v="Entre $1.800 - $2.000"/>
    <s v="No compramos de este tipo de papa"/>
    <s v="Entre $1.800 - $2.000"/>
    <s v="Entre $1.400 - $1.600"/>
    <s v="Supermercado, Placitas Campesinas, Galerías"/>
    <s v="Redes sociales, Medios de comunicación (tv, radio), Promoción en puntos de venta"/>
    <s v="Papa Fresca (sin lavar), Papa Fresca lavada"/>
    <x v="0"/>
    <x v="4"/>
    <s v="No compra papa frita"/>
    <x v="6"/>
    <s v="No compra papa precocida"/>
    <s v="No compra papa precocida saborizada"/>
    <s v="Galerías, Tiendas de Barrio, Placitas Campesinas, Supermercados, Mercados Móviles"/>
    <s v="Yuca, Plátano, Ulluco, Maíz"/>
  </r>
  <r>
    <d v="2022-02-24T09:54:58"/>
    <s v="Doctorado"/>
    <s v="Más de 50 años"/>
    <s v="Mujer"/>
    <n v="4"/>
    <n v="2"/>
    <s v="Docente"/>
    <s v="Semanalmente"/>
    <s v="Entre 11 y 15 libras"/>
    <s v="Papa Parda, Papa Criolla, Papa Colorada"/>
    <s v="Papa Fresca (sin lavar), Papa Fresca Lavada, Papa Congelada"/>
    <x v="4"/>
    <x v="2"/>
    <x v="0"/>
    <x v="1"/>
    <x v="1"/>
    <x v="2"/>
    <s v="Entre $1.400 - $1.600"/>
    <s v="Entre $1.000 - $1.200"/>
    <s v="No compramos de este tipo de papa"/>
    <s v="No compramos de este tipo de papa"/>
    <s v="Entre $1.400 - $1.600"/>
    <s v="No compramos de este tipo de papa"/>
    <s v="No compramos de este tipo de papa"/>
    <s v="Al Productor, Placitas Campesinas, Compra a través de internet"/>
    <s v="Redes sociales, Medios de comunicación (tv, radio), Promoción en puntos de venta"/>
    <s v="Papa Fresca (sin lavar), Papa Fresca lavada"/>
    <x v="1"/>
    <x v="0"/>
    <s v="No compra papa frita"/>
    <x v="4"/>
    <s v="No compra papa precocida"/>
    <s v="No compra papa precocida saborizada"/>
    <s v="Placitas Campesinas"/>
    <s v="Nada me remplaza la papa (aunque compro casi todo lo de la lista)"/>
  </r>
  <r>
    <d v="2022-02-24T09:55:29"/>
    <s v="Técnico o tecnólogo"/>
    <s v="Más de 50 años"/>
    <s v="Mujer"/>
    <n v="1"/>
    <n v="4"/>
    <s v="Aux. administrativo"/>
    <s v="Cada 15 días"/>
    <s v="Entre 21 y 25 libras"/>
    <s v="Papa Parda, Papa Criolla, Papa Pastusa, Papa Amarilla, Papa Colorada, Papa Guata, Papa Yema de huevo"/>
    <s v="Papa Fresca (sin lavar)"/>
    <x v="0"/>
    <x v="4"/>
    <x v="1"/>
    <x v="2"/>
    <x v="1"/>
    <x v="3"/>
    <s v="Entre $2.200 - $2.400"/>
    <s v="Entre $1.400 - $1.600"/>
    <s v="Entre $1.800 - $2.000"/>
    <s v="Entre $1.800 - $2.000"/>
    <s v="Entre $2.600 - $2.800"/>
    <s v="Entre $1.800 - $2.000"/>
    <s v="Entre $1.400 - $1.600"/>
    <s v="Compra a través de internet, Galerías"/>
    <s v="Redes sociales, Promoción en puntos de venta"/>
    <s v="Papa Fresca (sin lavar)"/>
    <x v="0"/>
    <x v="4"/>
    <s v="No compra papa frita"/>
    <x v="9"/>
    <s v="No compra papa precocida"/>
    <s v="No compra papa precocida saborizada"/>
    <s v="Galerías"/>
    <s v="Yuca, Plátano, Ulluco, Maíz, Habas"/>
  </r>
  <r>
    <d v="2022-02-24T09:55:37"/>
    <s v="Técnico o tecnólogo"/>
    <s v="Más de 50 años"/>
    <s v="Mujer"/>
    <n v="2"/>
    <n v="4"/>
    <s v="Regente de Farmacia"/>
    <s v="Semanalmente"/>
    <s v="Entre 5 y 10 libras"/>
    <s v="Papa Parda"/>
    <s v="Papa Fresca (sin lavar)"/>
    <x v="1"/>
    <x v="1"/>
    <x v="0"/>
    <x v="2"/>
    <x v="2"/>
    <x v="1"/>
    <s v="Entre $1.400 - $1.600"/>
    <s v="Entre $1.400 - $1.600"/>
    <s v="Entre $1.400 - $1.600"/>
    <s v="Entre $2.200 - $2.400"/>
    <s v="Entre $1.800 - $2.000"/>
    <s v="Entre $1.400 - $1.600"/>
    <s v="Entre $1.800 - $2.000"/>
    <s v="Al Productor, Placitas Campesinas, Galerías"/>
    <s v="Redes sociales, Medios de comunicación (tv, radio), Promoción en puntos de venta"/>
    <s v="Papa Fresca (sin lavar)"/>
    <x v="0"/>
    <x v="1"/>
    <s v="No compra papa frita"/>
    <x v="2"/>
    <s v="No compra papa precocida"/>
    <s v="No compra papa precocida saborizada"/>
    <s v="Galerías"/>
    <s v="Yuca, Plátano"/>
  </r>
  <r>
    <d v="2022-02-24T09:55:54"/>
    <s v="Doctorado"/>
    <s v="De 41 a 50 años"/>
    <s v="Mujer"/>
    <n v="4"/>
    <n v="2"/>
    <s v="Antropóloga"/>
    <s v="Mensualmente"/>
    <s v="Entre 5 y 10 libras"/>
    <s v="Papa Parda, Papa Colorada"/>
    <s v="Papa Fresca (sin lavar)"/>
    <x v="1"/>
    <x v="1"/>
    <x v="0"/>
    <x v="2"/>
    <x v="2"/>
    <x v="1"/>
    <s v="Entre $2.200 - $2.400"/>
    <s v="Entre $1.800 - $2.000"/>
    <s v="No compramos de este tipo de papa"/>
    <s v="No compramos de este tipo de papa"/>
    <s v="Entre $2.200 - $2.400"/>
    <s v="No compramos de este tipo de papa"/>
    <s v="No compramos de este tipo de papa"/>
    <s v="Al Productor"/>
    <s v="Redes sociales, Medios de comunicación (tv, radio)"/>
    <s v="Papa Fresca (sin lavar)"/>
    <x v="0"/>
    <x v="11"/>
    <s v="No compra papa frita"/>
    <x v="6"/>
    <s v="No compra papa precocida"/>
    <s v="No compra papa precocida saborizada"/>
    <s v="Supermercados, Mercados Móviles"/>
    <s v="Maíz"/>
  </r>
  <r>
    <d v="2022-02-24T09:56:00"/>
    <s v="Secundaria"/>
    <s v="De 18 a 30 años"/>
    <s v="Mujer"/>
    <n v="1"/>
    <n v="3"/>
    <s v="estudiante"/>
    <s v="Cada 15 días"/>
    <s v="Entre 16 y 20 libras"/>
    <s v="Papa Parda, Papa Criolla, Papa Yema de huevo"/>
    <s v="Papa Fresca (sin lavar)"/>
    <x v="4"/>
    <x v="0"/>
    <x v="4"/>
    <x v="0"/>
    <x v="1"/>
    <x v="4"/>
    <s v="Entre $1.800 - $2.000"/>
    <s v="Entre $1.800 - $2.000"/>
    <s v="No compramos de este tipo de papa"/>
    <s v="No compramos de este tipo de papa"/>
    <s v="No compramos de este tipo de papa"/>
    <s v="No compramos de este tipo de papa"/>
    <s v="Entre $1.400 - $1.600"/>
    <s v="Al Productor"/>
    <s v="Promoción en puntos de venta"/>
    <s v="Papa Fresca (sin lavar)"/>
    <x v="0"/>
    <x v="1"/>
    <s v="No compra papa frita"/>
    <x v="3"/>
    <s v="No compra papa precocida"/>
    <s v="No compra papa precocida saborizada"/>
    <s v="Galerías"/>
    <s v="Ulluco"/>
  </r>
  <r>
    <d v="2022-02-24T09:58:09"/>
    <s v="Secundaria"/>
    <s v="De 18 a 30 años"/>
    <s v="Mujer"/>
    <n v="2"/>
    <n v="5"/>
    <s v="Estudiante"/>
    <s v="Semanalmente"/>
    <s v="Entre 11 y 15 libras"/>
    <s v="Papa Parda, Papa Pastusa, Papa Amarilla, Papa Guata"/>
    <s v="Papa Fresca (sin lavar), Papa Fresca Lavada"/>
    <x v="0"/>
    <x v="0"/>
    <x v="0"/>
    <x v="0"/>
    <x v="2"/>
    <x v="1"/>
    <s v="Entre $1.400 - $1.600"/>
    <s v="Entre $1.400 - $1.600"/>
    <s v="Entre $1.400 - $1.600"/>
    <s v="Entre $1.400 - $1.600"/>
    <s v="Entre $1.400 - $1.600"/>
    <s v="Entre $1.400 - $1.600"/>
    <s v="No compramos de este tipo de papa"/>
    <s v="Placitas Campesinas, Galerías"/>
    <s v="Redes sociales, Promoción en puntos de venta"/>
    <s v="Papa Fresca (sin lavar)"/>
    <x v="0"/>
    <x v="1"/>
    <s v="No compra papa frita"/>
    <x v="5"/>
    <s v="No compra papa precocida"/>
    <s v="No compra papa precocida saborizada"/>
    <s v="Galerías, Placitas Campesinas"/>
    <s v="Plátano, Ulluco, Maíz"/>
  </r>
  <r>
    <d v="2022-02-24T09:59:12"/>
    <s v="Secundaria"/>
    <s v="De 18 a 30 años"/>
    <s v="Mujer"/>
    <n v="1"/>
    <n v="5"/>
    <s v="Estudiante"/>
    <s v="Cada 15 días"/>
    <s v="Entre 11 y 15 libras"/>
    <s v="Papa Amarilla, Papa Colorada"/>
    <s v="Papa Fresca (sin lavar)"/>
    <x v="4"/>
    <x v="0"/>
    <x v="1"/>
    <x v="3"/>
    <x v="1"/>
    <x v="4"/>
    <s v="No compramos de este tipo de papa"/>
    <s v="No compramos de este tipo de papa"/>
    <s v="No compramos de este tipo de papa"/>
    <s v="Entre $2.200 - $2.400"/>
    <s v="Entre $2.200 - $2.400"/>
    <s v="No compramos de este tipo de papa"/>
    <s v="No compramos de este tipo de papa"/>
    <s v="Placitas Campesinas, Tiendas de Barrio, Galerías"/>
    <s v="Redes sociales, Medios de comunicación (tv, radio), Promoción en puntos de venta"/>
    <s v="Papa Fresca (sin lavar), Papa Fresca lavada"/>
    <x v="0"/>
    <x v="11"/>
    <s v="No compra papa frita"/>
    <x v="8"/>
    <s v="No compra papa precocida"/>
    <s v="No compra papa precocida saborizada"/>
    <s v="Galerías, Tiendas de Barrio"/>
    <s v="Plátano"/>
  </r>
  <r>
    <d v="2022-02-24T09:59:48"/>
    <s v="Maestría"/>
    <s v="De 31 a 40 años"/>
    <s v="Mujer"/>
    <n v="4"/>
    <n v="2"/>
    <s v="Comunicadora social"/>
    <s v="Mensualmente"/>
    <s v="Entre 5 y 10 libras"/>
    <s v="Papa Parda, Papa Amarilla, Papa Colorada, Papa Guata"/>
    <s v="Papa Fresca (sin lavar), Papa Frita"/>
    <x v="0"/>
    <x v="0"/>
    <x v="1"/>
    <x v="2"/>
    <x v="2"/>
    <x v="4"/>
    <s v="Entre $1.400 - $1.600"/>
    <s v="No compramos de este tipo de papa"/>
    <s v="No compramos de este tipo de papa"/>
    <s v="Entre $1.800 - $2.000"/>
    <s v="Entre $1.800 - $2.000"/>
    <s v="Entre $1.800 - $2.000"/>
    <s v="No compramos de este tipo de papa"/>
    <s v="Al Productor, Placitas Campesinas, Galerías"/>
    <s v="Redes sociales, Promoción en puntos de venta"/>
    <s v="Papa Fresca (sin lavar), Papa Frita, Papa Fresca lavada"/>
    <x v="3"/>
    <x v="4"/>
    <s v="$ 6.700"/>
    <x v="3"/>
    <s v="$ 3.900"/>
    <s v="$ 6.500"/>
    <s v="Galerías, Placitas Campesinas, Mercados Móviles"/>
    <s v="Yuca, Ulluco"/>
  </r>
  <r>
    <d v="2022-02-24T10:00:48"/>
    <s v="Técnico o tecnólogo"/>
    <s v="De 18 a 30 años"/>
    <s v="Mujer"/>
    <n v="1"/>
    <n v="5"/>
    <s v="Estudiante"/>
    <s v="Cada 15 días"/>
    <s v="Entre 21 y 25 libras"/>
    <s v="Papa Parda, Papa Amarilla, Papa Guata"/>
    <s v="Papa Fresca (sin lavar)"/>
    <x v="1"/>
    <x v="1"/>
    <x v="1"/>
    <x v="2"/>
    <x v="1"/>
    <x v="3"/>
    <s v="Entre $1.400 - $1.600"/>
    <s v="No compramos de este tipo de papa"/>
    <s v="No compramos de este tipo de papa"/>
    <s v="Entre $1.800 - $2.000"/>
    <s v="Entre $1.800 - $2.000"/>
    <s v="Entre $1.800 - $2.000"/>
    <s v="No compramos de este tipo de papa"/>
    <s v="Galerías"/>
    <s v="Medios de comunicación (tv, radio), Promoción en puntos de venta"/>
    <s v="Papa Fresca (sin lavar)"/>
    <x v="0"/>
    <x v="0"/>
    <s v="No compra papa frita"/>
    <x v="3"/>
    <s v="No compra papa precocida"/>
    <s v="No compra papa precocida saborizada"/>
    <s v="Galerías, Directamente al Productor"/>
    <s v="Plátano, Ulluco, Habas"/>
  </r>
  <r>
    <d v="2022-02-24T10:01:38"/>
    <s v="Profesional"/>
    <s v="Más de 50 años"/>
    <s v="Mujer"/>
    <n v="3"/>
    <n v="4"/>
    <s v="Enfermera Auxiliar"/>
    <s v="Cada 15 días"/>
    <s v="Entre 5 y 10 libras"/>
    <s v="Papa Parda, Papa Amarilla, Papa Yema de huevo"/>
    <s v="Papa Fresca (sin lavar)"/>
    <x v="2"/>
    <x v="4"/>
    <x v="2"/>
    <x v="0"/>
    <x v="0"/>
    <x v="2"/>
    <s v="Entre $1.400 - $1.600"/>
    <s v="Entre $1.400 - $1.600"/>
    <s v="Entre $1.800 - $2.000"/>
    <s v="Entre $1.800 - $2.000"/>
    <s v="Entre $1.800 - $2.000"/>
    <s v="Entre $2.200 - $2.400"/>
    <s v="Entre $1.800 - $2.000"/>
    <s v="Al Productor"/>
    <s v="Promoción en puntos de venta, Tiendas especializadas"/>
    <s v="Papa Fresca lavada"/>
    <x v="0"/>
    <x v="0"/>
    <s v="No compra papa frita"/>
    <x v="0"/>
    <s v="No compra papa precocida"/>
    <s v="No compra papa precocida saborizada"/>
    <s v="Galerías, Placitas Campesinas"/>
    <s v="Yuca, Plátano, Ulluco, Habas"/>
  </r>
  <r>
    <d v="2022-02-24T10:04:13"/>
    <s v="Maestría"/>
    <s v="Más de 50 años"/>
    <s v="Mujer"/>
    <n v="4"/>
    <n v="4"/>
    <s v="Bacterióloga Docente"/>
    <s v="Cada 15 días"/>
    <s v="Entre 5 y 10 libras"/>
    <s v="Papa Parda, Papa Guata"/>
    <s v="Papa Fresca Lavada, Papa Congelada"/>
    <x v="2"/>
    <x v="1"/>
    <x v="0"/>
    <x v="1"/>
    <x v="1"/>
    <x v="4"/>
    <s v="Entre $1.800 - $2.000"/>
    <s v="No compramos de este tipo de papa"/>
    <s v="No compramos de este tipo de papa"/>
    <s v="No compramos de este tipo de papa"/>
    <s v="No compramos de este tipo de papa"/>
    <s v="Entre $1.800 - $2.000"/>
    <s v="No compramos de este tipo de papa"/>
    <s v="Supermercado"/>
    <s v="Redes sociales, Tiendas especializadas"/>
    <s v="Papa Fresca lavada"/>
    <x v="0"/>
    <x v="4"/>
    <s v="$ 6.500"/>
    <x v="0"/>
    <s v="No compra papa precocida"/>
    <s v="No compra papa precocida saborizada"/>
    <s v="Placitas Campesinas, Supermercados"/>
    <s v="Yuca, Plátano"/>
  </r>
  <r>
    <d v="2022-02-24T10:04:28"/>
    <s v="Técnico o tecnólogo"/>
    <s v="De 18 a 30 años"/>
    <s v="Mujer"/>
    <n v="1"/>
    <n v="4"/>
    <s v="Estudiante"/>
    <s v="Mensualmente"/>
    <s v="Entre 5 y 10 libras"/>
    <s v="Papa Guata"/>
    <s v="Papa Fresca (sin lavar)"/>
    <x v="0"/>
    <x v="0"/>
    <x v="3"/>
    <x v="0"/>
    <x v="4"/>
    <x v="2"/>
    <s v="Entre $1.000 - $1.200"/>
    <s v="No compramos de este tipo de papa"/>
    <s v="No compramos de este tipo de papa"/>
    <s v="No compramos de este tipo de papa"/>
    <s v="No compramos de este tipo de papa"/>
    <s v="Entre $1.000 - $1.200"/>
    <s v="No compramos de este tipo de papa"/>
    <s v="Tiendas de Barrio, Galerías"/>
    <s v="Promoción en puntos de venta"/>
    <s v="Papa Frita"/>
    <x v="0"/>
    <x v="1"/>
    <s v="No compra papa frita"/>
    <x v="7"/>
    <s v="No compra papa precocida"/>
    <s v="No compra papa precocida saborizada"/>
    <s v="Galerías, Tiendas de Barrio"/>
    <s v="Plátano"/>
  </r>
  <r>
    <d v="2022-02-24T10:04:50"/>
    <s v="Profesional"/>
    <s v="De 18 a 30 años"/>
    <s v="Mujer"/>
    <n v="1"/>
    <n v="6"/>
    <s v="Estudiante"/>
    <s v="Mensualmente"/>
    <s v="Más de 25 libras"/>
    <s v="Papa Pastusa, Papa Amarilla"/>
    <s v="Papa Fresca (sin lavar)"/>
    <x v="3"/>
    <x v="0"/>
    <x v="1"/>
    <x v="1"/>
    <x v="1"/>
    <x v="3"/>
    <s v="No compramos de este tipo de papa"/>
    <s v="Entre $1.800 - $2.000"/>
    <s v="Más de $3.400"/>
    <s v="Entre $2.200 - $2.400"/>
    <s v="No compramos de este tipo de papa"/>
    <s v="Entre $3.000 - $3.200"/>
    <s v="No compramos de este tipo de papa"/>
    <s v="Al Productor"/>
    <s v="Promoción en puntos de venta"/>
    <s v="Papa Fresca (sin lavar), Papa Fresca lavada"/>
    <x v="0"/>
    <x v="2"/>
    <s v="$ 6.500"/>
    <x v="3"/>
    <s v="No compra papa precocida"/>
    <s v="No compra papa precocida saborizada"/>
    <s v="Directamente al Productor"/>
    <s v="Yuca, Plátano, Maíz"/>
  </r>
  <r>
    <d v="2022-02-24T10:04:52"/>
    <s v="Técnico o tecnólogo"/>
    <s v="De 18 a 30 años"/>
    <s v="Mujer"/>
    <n v="1"/>
    <n v="3"/>
    <s v="Estudiante"/>
    <s v="Cada 15 días"/>
    <s v="Entre 5 y 10 libras"/>
    <s v="Papa Parda, Papa Criolla, Papa Amarilla, Papa Colorada, Papa Guata"/>
    <s v="Papa Fresca (sin lavar), Papa Fresca Lavada"/>
    <x v="1"/>
    <x v="0"/>
    <x v="1"/>
    <x v="2"/>
    <x v="0"/>
    <x v="2"/>
    <s v="Entre $1.400 - $1.600"/>
    <s v="Entre $2.200 - $2.400"/>
    <s v="Entre $2.200 - $2.400"/>
    <s v="Entre $2.200 - $2.400"/>
    <s v="Entre $2.200 - $2.400"/>
    <s v="Entre $2.200 - $2.400"/>
    <s v="No compramos de este tipo de papa"/>
    <s v="Al Productor, Placitas Campesinas, Tiendas de Barrio, Galerías"/>
    <s v="Redes sociales, Medios de comunicación (tv, radio), Promoción en puntos de venta, Tiendas especializadas"/>
    <s v="Papa Fresca (sin lavar), Papa Fresca lavada"/>
    <x v="0"/>
    <x v="4"/>
    <s v="No compra papa frita"/>
    <x v="6"/>
    <s v="No compra papa precocida"/>
    <s v="No compra papa precocida saborizada"/>
    <s v="Galerías, Placitas Campesinas, Mercados Móviles"/>
    <s v="Yuca, Plátano, Habas"/>
  </r>
  <r>
    <d v="2022-02-24T10:05:34"/>
    <s v="Profesional"/>
    <s v="De 18 a 30 años"/>
    <s v="Mujer"/>
    <n v="2"/>
    <n v="3"/>
    <s v="Estudiante"/>
    <s v="Semanalmente"/>
    <s v="Entre 11 y 15 libras"/>
    <s v="Papa Parda, Papa Criolla, Papa Pastusa, Papa Amarilla, Papa Colorada, Papa Guata"/>
    <s v="Papa Fresca (sin lavar), Papa Fresca Lavada, Papa Frita, Papa Precocida"/>
    <x v="1"/>
    <x v="0"/>
    <x v="1"/>
    <x v="2"/>
    <x v="1"/>
    <x v="1"/>
    <s v="Entre $1.800 - $2.000"/>
    <s v="Entre $1.400 - $1.600"/>
    <s v="Entre $1.400 - $1.600"/>
    <s v="Entre $1.000 - $1.200"/>
    <s v="Entre $1.400 - $1.600"/>
    <s v="Entre $1.800 - $2.000"/>
    <s v="No compramos de este tipo de papa"/>
    <s v="Al Productor, Supermercado, Placitas Campesinas, Compra a través de internet, Tiendas de Barrio, Galerías"/>
    <s v="Redes sociales, Medios de comunicación (tv, radio), Promoción en puntos de venta, Tiendas especializadas"/>
    <s v="Papa Fresca (sin lavar), Papa Fresca lavada"/>
    <x v="0"/>
    <x v="0"/>
    <s v="No compra papa frita"/>
    <x v="6"/>
    <s v="No compra papa precocida"/>
    <s v="No compra papa precocida saborizada"/>
    <s v="Galerías, Tiendas de Barrio, Placitas Campesinas"/>
    <s v="Yuca, Plátano, Ulluco, Maíz, Habas"/>
  </r>
  <r>
    <d v="2022-02-24T10:05:48"/>
    <s v="Profesional"/>
    <s v="De 18 a 30 años"/>
    <s v="Mujer"/>
    <n v="2"/>
    <n v="3"/>
    <s v="Turismo-Cocinera"/>
    <s v="Semanalmente"/>
    <s v="Más de 25 libras"/>
    <s v="Papa Parda, Papa Criolla, Papa Pastusa, Papa Amarilla, Papa Colorada, Papa Guata, Papa Yema de huevo"/>
    <s v="Papa Fresca (sin lavar), Papa Fresca Lavada"/>
    <x v="1"/>
    <x v="1"/>
    <x v="1"/>
    <x v="0"/>
    <x v="1"/>
    <x v="1"/>
    <s v="Entre $1.400 - $1.600"/>
    <s v="Entre $1.400 - $1.600"/>
    <s v="Entre $1.800 - $2.000"/>
    <s v="Entre $1.000 - $1.200"/>
    <s v="Entre $2.200 - $2.400"/>
    <s v="Entre $1.400 - $1.600"/>
    <s v="Entre $1.000 - $1.200"/>
    <s v="Al Productor, Galerías"/>
    <s v="Redes sociales, Medios de comunicación (tv, radio)"/>
    <s v="Papa Fresca (sin lavar)"/>
    <x v="0"/>
    <x v="4"/>
    <s v="No compra papa frita"/>
    <x v="0"/>
    <s v="No compra papa precocida"/>
    <s v="No compra papa precocida saborizada"/>
    <s v="Galerías"/>
    <s v="Plátano"/>
  </r>
  <r>
    <d v="2022-02-24T10:06:01"/>
    <s v="Profesional"/>
    <s v="De 31 a 40 años"/>
    <s v="Mujer"/>
    <n v="3"/>
    <n v="3"/>
    <s v="Administradora"/>
    <s v="Cada 15 días"/>
    <s v="Entre 5 y 10 libras"/>
    <s v="Papa Pastusa, Papa Guata"/>
    <s v="Papa Fresca Lavada, Papa Congelada"/>
    <x v="1"/>
    <x v="0"/>
    <x v="1"/>
    <x v="1"/>
    <x v="1"/>
    <x v="4"/>
    <s v="No compramos de este tipo de papa"/>
    <s v="No compramos de este tipo de papa"/>
    <s v="No veo el precio usualmente"/>
    <s v="No compramos de este tipo de papa"/>
    <s v="No compramos de este tipo de papa"/>
    <s v="No veo el precio usualmente"/>
    <s v="No compramos de este tipo de papa"/>
    <s v="Supermercado, Placitas Campesinas, Tiendas de Barrio"/>
    <s v="Redes sociales, Medios de comunicación (tv, radio)"/>
    <s v="Papa Fresca lavada"/>
    <x v="4"/>
    <x v="12"/>
    <s v="No compra papa frita"/>
    <x v="10"/>
    <s v="No compra papa precocida"/>
    <s v="No compra papa precocida saborizada"/>
    <s v="Tiendas de Barrio, Placitas Campesinas, Supermercados"/>
    <s v="Yuca, Plátano"/>
  </r>
  <r>
    <d v="2022-02-24T10:06:13"/>
    <s v="Profesional"/>
    <s v="De 18 a 30 años"/>
    <s v="Mujer"/>
    <n v="1"/>
    <n v="4"/>
    <s v="Ingeniera agropecuaria "/>
    <s v="Semanalmente"/>
    <s v="Entre 16 y 20 libras"/>
    <s v="Papa Parda, Papa Amarilla"/>
    <s v="Papa Fresca (sin lavar), Papa Fresca Lavada, Papa Precocida"/>
    <x v="4"/>
    <x v="0"/>
    <x v="0"/>
    <x v="0"/>
    <x v="0"/>
    <x v="0"/>
    <s v="Entre $1.400 - $1.600"/>
    <s v="Entre $1.400 - $1.600"/>
    <s v="No compramos de este tipo de papa"/>
    <s v="Entre $1.400 - $1.600"/>
    <s v="No compramos de este tipo de papa"/>
    <s v="Entre $1.400 - $1.600"/>
    <s v="Entre $1.400 - $1.600"/>
    <s v="Al Productor, Placitas Campesinas, Galerías"/>
    <s v="Redes sociales"/>
    <s v="Papa Fresca (sin lavar), Papa Precocida"/>
    <x v="2"/>
    <x v="1"/>
    <s v="No compra papa frita"/>
    <x v="5"/>
    <s v="$ 3.700"/>
    <s v="No compra papa precocida saborizada"/>
    <s v="Galerías, Placitas Campesinas, Mercados Móviles"/>
    <s v="Plátano"/>
  </r>
  <r>
    <d v="2022-02-24T10:06:37"/>
    <s v="Maestría"/>
    <s v="De 31 a 40 años"/>
    <s v="Mujer"/>
    <n v="4"/>
    <n v="2"/>
    <s v="Bióloga, investigación y docencia universitaria"/>
    <s v="Cada 15 días"/>
    <s v="Entre 5 y 10 libras"/>
    <s v="Papa Parda, Papa Criolla, Papa Amarilla, Papa Yema de huevo"/>
    <s v="Papa Fresca (sin lavar), Papa Congelada"/>
    <x v="1"/>
    <x v="1"/>
    <x v="1"/>
    <x v="1"/>
    <x v="1"/>
    <x v="3"/>
    <s v="Entre $1.800 - $2.000"/>
    <s v="Entre $1.800 - $2.000"/>
    <s v="No compramos de este tipo de papa"/>
    <s v="Entre $2.200 - $2.400"/>
    <s v="No compramos de este tipo de papa"/>
    <s v="Entre $1.400 - $1.600"/>
    <s v="Entre $2.200 - $2.400"/>
    <s v="Al Productor, Supermercado, Placitas Campesinas"/>
    <s v="Promoción en puntos de venta"/>
    <s v="Papa Fresca (sin lavar)"/>
    <x v="5"/>
    <x v="2"/>
    <s v="Más de $ 7.500"/>
    <x v="3"/>
    <s v="No compra papa precocida"/>
    <s v="No compra papa precocida saborizada"/>
    <s v="Placitas Campesinas, Supermercados, Directamente al Productor"/>
    <s v="Yuca, Plátano"/>
  </r>
  <r>
    <d v="2022-02-24T10:08:12"/>
    <s v="Secundaria"/>
    <s v="De 18 a 30 años"/>
    <s v="Mujer"/>
    <n v="1"/>
    <n v="6"/>
    <s v="Estudiante "/>
    <s v="Semanalmente"/>
    <s v="Entre 16 y 20 libras"/>
    <s v="Papa Parda, Papa Criolla, Papa Amarilla"/>
    <s v="Papa Fresca (sin lavar), Papa Frita"/>
    <x v="2"/>
    <x v="0"/>
    <x v="1"/>
    <x v="1"/>
    <x v="1"/>
    <x v="4"/>
    <s v="Entre $1.800 - $2.000"/>
    <s v="Entre $1.400 - $1.600"/>
    <s v="Entre $1.400 - $1.600"/>
    <s v="Entre $1.800 - $2.000"/>
    <s v="Entre $1.800 - $2.000"/>
    <s v="Entre $1.800 - $2.000"/>
    <s v="Entre $1.000 - $1.200"/>
    <s v="Al Productor, Supermercado, Placitas Campesinas"/>
    <s v="Promoción en puntos de venta"/>
    <s v="Papa Fresca (sin lavar)"/>
    <x v="1"/>
    <x v="2"/>
    <s v="$ 6.500"/>
    <x v="5"/>
    <s v="$ 3.700"/>
    <s v="$ 5.500"/>
    <s v="Galerías, Tiendas de Barrio, Placitas Campesinas"/>
    <s v="Yuca, Plátano, Maíz"/>
  </r>
  <r>
    <d v="2022-02-24T10:08:30"/>
    <s v="Profesional"/>
    <s v="De 18 a 30 años"/>
    <s v="Mujer"/>
    <n v="1"/>
    <n v="6"/>
    <s v="Administradora de Empresas"/>
    <s v="Semanalmente"/>
    <s v="Más de 25 libras"/>
    <s v="Papa Parda, Papa Criolla, Papa Amarilla, Papa Colorada, Papa Guata"/>
    <s v="Papa Fresca (sin lavar), Papa Congelada, Papa Cortada en trozos"/>
    <x v="0"/>
    <x v="0"/>
    <x v="0"/>
    <x v="2"/>
    <x v="2"/>
    <x v="4"/>
    <s v="Entre $1.800 - $2.000"/>
    <s v="Entre $2.200 - $2.400"/>
    <s v="Entre $2.200 - $2.400"/>
    <s v="Entre $2.200 - $2.400"/>
    <s v="Entre $1.800 - $2.000"/>
    <s v="Entre $1.800 - $2.000"/>
    <s v="No compramos de este tipo de papa"/>
    <s v="Al Productor, Tiendas de Barrio, Galerías"/>
    <s v="Promoción en puntos de venta, Tiendas especializadas"/>
    <s v="Papa Fresca (sin lavar)"/>
    <x v="2"/>
    <x v="4"/>
    <s v="$ 6.500"/>
    <x v="2"/>
    <s v="No compra papa precocida"/>
    <s v="No compra papa precocida saborizada"/>
    <s v="Galerías, Tiendas de Barrio"/>
    <s v="Plátano, Ulluco, Maíz"/>
  </r>
  <r>
    <d v="2022-02-24T10:08:50"/>
    <s v="Secundaria"/>
    <s v="De 18 a 30 años"/>
    <s v="Mujer"/>
    <n v="1"/>
    <s v="Más de 6 personas"/>
    <s v="Estudiante"/>
    <s v="Semanalmente"/>
    <s v="Entre 5 y 10 libras"/>
    <s v="Papa Parda, Papa Pastusa, Papa Amarilla"/>
    <s v="Papa Fresca (sin lavar)"/>
    <x v="4"/>
    <x v="4"/>
    <x v="4"/>
    <x v="0"/>
    <x v="4"/>
    <x v="0"/>
    <s v="Entre $2.200 - $2.400"/>
    <s v="No compramos de este tipo de papa"/>
    <s v="Entre $2.200 - $2.400"/>
    <s v="Entre $1.400 - $1.600"/>
    <s v="No compramos de este tipo de papa"/>
    <s v="No compramos de este tipo de papa"/>
    <s v="No compramos de este tipo de papa"/>
    <s v="Al Productor, Galerías"/>
    <s v="Redes sociales, Medios de comunicación (tv, radio)"/>
    <s v="Papa Fresca (sin lavar), Papa Fresca lavada"/>
    <x v="0"/>
    <x v="0"/>
    <s v="No compra papa frita"/>
    <x v="0"/>
    <s v="No compra papa precocida"/>
    <s v="No compra papa precocida saborizada"/>
    <s v="Galerías, Placitas Campesinas, Directamente al Productor"/>
    <s v="Yuca, Plátano"/>
  </r>
  <r>
    <d v="2022-02-24T10:10:17"/>
    <s v="Profesional"/>
    <s v="De 18 a 30 años"/>
    <s v="Mujer"/>
    <n v="2"/>
    <n v="2"/>
    <s v="Estudiante"/>
    <s v="Cada 15 días"/>
    <s v="Entre 5 y 10 libras"/>
    <s v="Papa Parda, Papa Amarilla, Papa Colorada, Papa Guata"/>
    <s v="Papa Fresca (sin lavar)"/>
    <x v="3"/>
    <x v="0"/>
    <x v="1"/>
    <x v="0"/>
    <x v="1"/>
    <x v="0"/>
    <s v="Entre $1.800 - $2.000"/>
    <s v="Entre $1.800 - $2.000"/>
    <s v="No compramos de este tipo de papa"/>
    <s v="Entre $1.800 - $2.000"/>
    <s v="No compramos de este tipo de papa"/>
    <s v="Entre $1.800 - $2.000"/>
    <s v="No compramos de este tipo de papa"/>
    <s v="Al Productor, Placitas Campesinas, Tiendas de Barrio"/>
    <s v="Redes sociales, Medios de comunicación (tv, radio), Promoción en puntos de venta"/>
    <s v="Papa Fresca (sin lavar)"/>
    <x v="0"/>
    <x v="4"/>
    <s v="No compra papa frita"/>
    <x v="4"/>
    <s v="No compra papa precocida"/>
    <s v="No compra papa precocida saborizada"/>
    <s v="Tiendas de Barrio, Placitas Campesinas, Directamente al Productor"/>
    <s v="Plátano"/>
  </r>
  <r>
    <d v="2022-02-24T10:10:29"/>
    <s v="Maestría"/>
    <s v="De 31 a 40 años"/>
    <s v="Mujer"/>
    <n v="4"/>
    <n v="4"/>
    <s v="Química"/>
    <s v="Cada 15 días"/>
    <s v="Entre 5 y 10 libras"/>
    <s v="Papa Amarilla, Papa Guata"/>
    <s v="Papa Fresca (sin lavar)"/>
    <x v="1"/>
    <x v="4"/>
    <x v="3"/>
    <x v="1"/>
    <x v="1"/>
    <x v="2"/>
    <s v="No compramos de este tipo de papa"/>
    <s v="No compramos de este tipo de papa"/>
    <s v="No compramos de este tipo de papa"/>
    <s v="Entre $1.400 - $1.600"/>
    <s v="No compramos de este tipo de papa"/>
    <s v="Entre $1.800 - $2.000"/>
    <s v="No compramos de este tipo de papa"/>
    <s v="Placitas Campesinas"/>
    <s v="Promoción en puntos de venta"/>
    <s v="Papa Fresca lavada"/>
    <x v="0"/>
    <x v="4"/>
    <s v="No compra papa frita"/>
    <x v="0"/>
    <s v="No compra papa precocida"/>
    <s v="No compra papa precocida saborizada"/>
    <s v="Placitas Campesinas"/>
    <s v="Plátano"/>
  </r>
  <r>
    <d v="2022-02-24T10:10:59"/>
    <s v="Profesional"/>
    <s v="De 18 a 30 años"/>
    <s v="Mujer"/>
    <n v="1"/>
    <n v="5"/>
    <s v="Estudiante "/>
    <s v="Semanalmente"/>
    <s v="Entre 11 y 15 libras"/>
    <s v="Papa Parda, Papa Amarilla, Papa Colorada, Papa Guata"/>
    <s v="Papa Fresca (sin lavar)"/>
    <x v="1"/>
    <x v="0"/>
    <x v="1"/>
    <x v="1"/>
    <x v="1"/>
    <x v="3"/>
    <s v="Entre $1.400 - $1.600"/>
    <s v="No compramos de este tipo de papa"/>
    <s v="No compramos de este tipo de papa"/>
    <s v="Entre $1.400 - $1.600"/>
    <s v="Entre $1.400 - $1.600"/>
    <s v="Entre $1.400 - $1.600"/>
    <s v="No compramos de este tipo de papa"/>
    <s v="Al Productor, Galerías"/>
    <s v="Medios de comunicación (tv, radio), Promoción en puntos de venta"/>
    <s v="Papa Fresca (sin lavar)"/>
    <x v="0"/>
    <x v="1"/>
    <s v="No compra papa frita"/>
    <x v="3"/>
    <s v="No compra papa precocida"/>
    <s v="No compra papa precocida saborizada"/>
    <s v="Galerías, Tiendas de Barrio, Directamente al Productor"/>
    <s v="Ulluco, Maíz"/>
  </r>
  <r>
    <d v="2022-02-24T10:11:26"/>
    <s v="Técnico o tecnólogo"/>
    <s v="De 18 a 30 años"/>
    <s v="Mujer"/>
    <n v="3"/>
    <n v="5"/>
    <s v="Auxiliar de enfermería"/>
    <s v="Semanalmente"/>
    <s v="Entre 16 y 20 libras"/>
    <s v="Papa Parda, Papa Amarilla"/>
    <s v="Papa Fresca (sin lavar)"/>
    <x v="1"/>
    <x v="0"/>
    <x v="1"/>
    <x v="1"/>
    <x v="1"/>
    <x v="3"/>
    <s v="Entre $1.400 - $1.600"/>
    <s v="No compramos de este tipo de papa"/>
    <s v="No compramos de este tipo de papa"/>
    <s v="Entre $1.400 - $1.600"/>
    <s v="No compramos de este tipo de papa"/>
    <s v="No compramos de este tipo de papa"/>
    <s v="No compramos de este tipo de papa"/>
    <s v="Al Productor, Placitas Campesinas, Tiendas de Barrio, Galerías"/>
    <s v="Redes sociales"/>
    <s v="Papa Fresca (sin lavar)"/>
    <x v="0"/>
    <x v="0"/>
    <s v="No compra papa frita"/>
    <x v="1"/>
    <s v="No compra papa precocida"/>
    <s v="No compra papa precocida saborizada"/>
    <s v="Galerías, Tiendas de Barrio, Placitas Campesinas, Directamente al Productor"/>
    <s v="Yuca, Plátano"/>
  </r>
  <r>
    <d v="2022-02-24T10:11:43"/>
    <s v="Secundaria"/>
    <s v="De 18 a 30 años"/>
    <s v="Mujer"/>
    <n v="1"/>
    <n v="5"/>
    <s v="Estudiante"/>
    <s v="Mensualmente"/>
    <s v="Entre 5 y 10 libras"/>
    <s v="Papa Parda, Papa Criolla"/>
    <s v="Papa Fresca (sin lavar)"/>
    <x v="3"/>
    <x v="1"/>
    <x v="2"/>
    <x v="0"/>
    <x v="1"/>
    <x v="4"/>
    <s v="Entre $1.400 - $1.600"/>
    <s v="Entre $1.400 - $1.600"/>
    <s v="No compramos de este tipo de papa"/>
    <s v="No compramos de este tipo de papa"/>
    <s v="No compramos de este tipo de papa"/>
    <s v="No compramos de este tipo de papa"/>
    <s v="No compramos de este tipo de papa"/>
    <s v="Placitas Campesinas, Tiendas de Barrio, Galerías"/>
    <s v="Promoción en puntos de venta"/>
    <s v="Papa Fresca (sin lavar)"/>
    <x v="0"/>
    <x v="0"/>
    <s v="No compra papa frita"/>
    <x v="3"/>
    <s v="No compra papa precocida"/>
    <s v="No compra papa precocida saborizada"/>
    <s v="Galerías, Tiendas de Barrio, Placitas Campesinas"/>
    <s v="Plátano"/>
  </r>
  <r>
    <d v="2022-02-24T10:11:49"/>
    <s v="Profesional"/>
    <s v="De 31 a 40 años"/>
    <s v="Mujer"/>
    <n v="4"/>
    <n v="2"/>
    <s v="Docente"/>
    <s v="Cada trimestre o más"/>
    <s v="Entre 5 y 10 libras"/>
    <s v="Papa Guata"/>
    <s v="Papa Fresca (sin lavar)"/>
    <x v="3"/>
    <x v="0"/>
    <x v="0"/>
    <x v="1"/>
    <x v="1"/>
    <x v="2"/>
    <s v="No compramos de este tipo de papa"/>
    <s v="No compramos de este tipo de papa"/>
    <s v="No compramos de este tipo de papa"/>
    <s v="No compramos de este tipo de papa"/>
    <s v="No compramos de este tipo de papa"/>
    <s v="Entre $1.800 - $2.000"/>
    <s v="No compramos de este tipo de papa"/>
    <s v="Al Productor"/>
    <s v="Redes sociales, Promoción en puntos de venta"/>
    <s v="Papa Congelada, Papa Fresca lavada, Papa Saborizada"/>
    <x v="2"/>
    <x v="11"/>
    <s v="No compra papa frita"/>
    <x v="1"/>
    <s v="No compra papa precocida"/>
    <s v="$ 6.500"/>
    <s v="Galerías"/>
    <s v="Plátano"/>
  </r>
  <r>
    <d v="2022-02-24T10:12:37"/>
    <s v="Profesional"/>
    <s v="De 41 a 50 años"/>
    <s v="Mujer"/>
    <n v="3"/>
    <n v="3"/>
    <s v="Estudiante"/>
    <s v="Semanalmente"/>
    <s v="Entre 5 y 10 libras"/>
    <s v="Papa Parda, Papa Amarilla, Papa Colorada, Papa Guata"/>
    <s v="Papa Fresca Lavada, Papa Frita"/>
    <x v="1"/>
    <x v="1"/>
    <x v="0"/>
    <x v="2"/>
    <x v="1"/>
    <x v="2"/>
    <s v="Entre $2.600 - $2.800"/>
    <s v="Entre $1.800 - $2.000"/>
    <s v="No compramos de este tipo de papa"/>
    <s v="Entre $1.000 - $1.200"/>
    <s v="Entre $1.400 - $1.600"/>
    <s v="Entre $2.600 - $2.800"/>
    <s v="No compramos de este tipo de papa"/>
    <s v="Al Productor, Supermercado, Placitas Campesinas, Tiendas de Barrio, Galerías"/>
    <s v="Redes sociales, Medios de comunicación (tv, radio), Promoción en puntos de venta"/>
    <s v="Papa Fresca lavada"/>
    <x v="0"/>
    <x v="4"/>
    <s v="$ 6.500"/>
    <x v="4"/>
    <s v="No compra papa precocida"/>
    <s v="No compra papa precocida saborizada"/>
    <s v="Galerías, Supermercados"/>
    <s v="Plátano, Ulluco"/>
  </r>
  <r>
    <d v="2022-02-24T10:13:02"/>
    <s v="Profesional"/>
    <s v="De 18 a 30 años"/>
    <s v="Mujer"/>
    <n v="2"/>
    <n v="2"/>
    <s v="Abogada"/>
    <s v="Cada 15 días"/>
    <s v="Entre 5 y 10 libras"/>
    <s v="Papa Parda, Papa Amarilla"/>
    <s v="Papa Fresca (sin lavar), Papa Fresca Lavada"/>
    <x v="1"/>
    <x v="0"/>
    <x v="0"/>
    <x v="0"/>
    <x v="1"/>
    <x v="4"/>
    <s v="Entre $1.800 - $2.000"/>
    <s v="No compramos de este tipo de papa"/>
    <s v="No compramos de este tipo de papa"/>
    <s v="Entre $1.800 - $2.000"/>
    <s v="No compramos de este tipo de papa"/>
    <s v="No compramos de este tipo de papa"/>
    <s v="No compramos de este tipo de papa"/>
    <s v="Al Productor, Galerías"/>
    <s v="Redes sociales, Promoción en puntos de venta"/>
    <s v="Papa Fresca lavada"/>
    <x v="0"/>
    <x v="4"/>
    <s v="$ 6.500"/>
    <x v="0"/>
    <s v="$ 3.700"/>
    <s v="No compra papa precocida saborizada"/>
    <s v="Galerías, Supermercados"/>
    <s v="Plátano, Maíz"/>
  </r>
  <r>
    <d v="2022-02-24T10:14:00"/>
    <s v="Secundaria"/>
    <s v="De 18 a 30 años"/>
    <s v="Mujer"/>
    <n v="5"/>
    <n v="5"/>
    <s v="Estudiante "/>
    <s v="Mensualmente"/>
    <s v="Entre 5 y 10 libras"/>
    <s v="Papa Parda, Papa Criolla, Papa Amarilla"/>
    <s v="Papa Fresca (sin lavar), Papa Congelada"/>
    <x v="0"/>
    <x v="0"/>
    <x v="0"/>
    <x v="2"/>
    <x v="2"/>
    <x v="0"/>
    <s v="Más de $3.400"/>
    <s v="Entre $3.000 - $3.200"/>
    <s v="No compramos de este tipo de papa"/>
    <s v="Más de $3.400"/>
    <s v="No compramos de este tipo de papa"/>
    <s v="No compramos de este tipo de papa"/>
    <s v="No compramos de este tipo de papa"/>
    <s v="Al Productor, Placitas Campesinas, Galerías"/>
    <s v="Redes sociales, Promoción en puntos de venta"/>
    <s v="Papa Congelada, Papa Fresca (sin lavar)"/>
    <x v="2"/>
    <x v="2"/>
    <s v="$ 6.700"/>
    <x v="0"/>
    <s v="No compra papa precocida"/>
    <s v="No compra papa precocida saborizada"/>
    <s v="Galerías, Placitas Campesinas"/>
    <s v="Yuca, Plátano, Maíz"/>
  </r>
  <r>
    <d v="2022-02-24T10:14:11"/>
    <s v="Maestría"/>
    <s v="De 31 a 40 años"/>
    <s v="Mujer"/>
    <n v="3"/>
    <n v="2"/>
    <s v="Comunicador"/>
    <s v="Semanalmente"/>
    <s v="Entre 11 y 15 libras"/>
    <s v="Papa Parda, Papa Criolla, Papa Pastusa, Papa Guata"/>
    <s v="Papa Fresca Lavada, Papa Frita, Papa Congelada"/>
    <x v="4"/>
    <x v="1"/>
    <x v="1"/>
    <x v="0"/>
    <x v="2"/>
    <x v="0"/>
    <s v="Entre $1.000 - $1.200"/>
    <s v="Entre $1.000 - $1.200"/>
    <s v="Entre $1.400 - $1.600"/>
    <s v="No compramos de este tipo de papa"/>
    <s v="No compramos de este tipo de papa"/>
    <s v="No compramos de este tipo de papa"/>
    <s v="No compramos de este tipo de papa"/>
    <s v="Placitas Campesinas, Compra a través de internet, Tiendas de Barrio"/>
    <s v="Redes sociales, Medios de comunicación (tv, radio), Promoción en puntos de venta"/>
    <s v="Papa Congelada, Papa Frita"/>
    <x v="1"/>
    <x v="1"/>
    <s v="$ 6.700"/>
    <x v="4"/>
    <s v="$ 3.500"/>
    <s v="No compra papa precocida saborizada"/>
    <s v="Galerías, Tiendas de Barrio, Placitas Campesinas, Supermercados"/>
    <s v="Yuca, Plátano, Maíz, Habas"/>
  </r>
  <r>
    <d v="2022-02-24T10:14:58"/>
    <s v="Técnico o tecnólogo"/>
    <s v="De 18 a 30 años"/>
    <s v="Mujer"/>
    <n v="2"/>
    <n v="5"/>
    <s v="Estudiante "/>
    <s v="Semanalmente"/>
    <s v="Entre 16 y 20 libras"/>
    <s v="Papa Parda, Papa Amarilla, Papa Colorada"/>
    <s v="Papa Fresca (sin lavar)"/>
    <x v="2"/>
    <x v="2"/>
    <x v="0"/>
    <x v="1"/>
    <x v="1"/>
    <x v="2"/>
    <s v="Entre $1.800 - $2.000"/>
    <s v="No compramos de este tipo de papa"/>
    <s v="No compramos de este tipo de papa"/>
    <s v="Entre $1.400 - $1.600"/>
    <s v="Entre $1.400 - $1.600"/>
    <s v="No compramos de este tipo de papa"/>
    <s v="No compramos de este tipo de papa"/>
    <s v="Al Productor, Supermercado, Placitas Campesinas, Tiendas de Barrio, Galerías"/>
    <s v="Promoción en puntos de venta"/>
    <s v="Papa Fresca (sin lavar)"/>
    <x v="0"/>
    <x v="1"/>
    <s v="No compra papa frita"/>
    <x v="4"/>
    <s v="No compra papa precocida"/>
    <s v="No compra papa precocida saborizada"/>
    <s v="Galerías, Tiendas de Barrio, Placitas Campesinas"/>
    <s v="Plátano, Ulluco"/>
  </r>
  <r>
    <d v="2022-02-24T10:15:06"/>
    <s v="Profesional"/>
    <s v="De 18 a 30 años"/>
    <s v="Mujer"/>
    <n v="2"/>
    <n v="4"/>
    <s v="Estudiante "/>
    <s v="Semanalmente"/>
    <s v="Entre 5 y 10 libras"/>
    <s v="Papa Parda, Papa Colorada"/>
    <s v="Papa Fresca (sin lavar)"/>
    <x v="0"/>
    <x v="0"/>
    <x v="1"/>
    <x v="1"/>
    <x v="1"/>
    <x v="1"/>
    <s v="Entre $1.400 - $1.600"/>
    <s v="Entre $1.400 - $1.600"/>
    <s v="Entre $1.800 - $2.000"/>
    <s v="Entre $1.400 - $1.600"/>
    <s v="Entre $1.400 - $1.600"/>
    <s v="Entre $1.400 - $1.600"/>
    <s v="Entre $1.800 - $2.000"/>
    <s v="Al Productor, Galerías"/>
    <s v="Redes sociales, Promoción en puntos de venta"/>
    <s v="Papa Congelada, Papa Precocida"/>
    <x v="2"/>
    <x v="1"/>
    <s v="$ 6.500"/>
    <x v="7"/>
    <s v="$ 3.500"/>
    <s v="$ 6.000"/>
    <s v="Galerías"/>
    <s v="Yuca, Plátano"/>
  </r>
  <r>
    <d v="2022-02-24T10:15:27"/>
    <s v="Técnico o tecnólogo"/>
    <s v="De 18 a 30 años"/>
    <s v="Mujer"/>
    <n v="4"/>
    <n v="4"/>
    <s v="Estudiante"/>
    <s v="Semanalmente"/>
    <s v="Entre 11 y 15 libras"/>
    <s v="Papa Criolla, Papa Pastusa, Papa Amarilla"/>
    <s v="Papa Fresca (sin lavar), Papa Frita"/>
    <x v="0"/>
    <x v="0"/>
    <x v="1"/>
    <x v="2"/>
    <x v="1"/>
    <x v="4"/>
    <s v="Más de $3.400"/>
    <s v="Más de $3.400"/>
    <s v="Más de $3.400"/>
    <s v="Más de $3.400"/>
    <s v="Más de $ 3.400"/>
    <s v="Más de $ 3.400"/>
    <s v="Más de $ 3.400"/>
    <s v="Al Productor, Placitas Campesinas, Galerías"/>
    <s v="Promoción en puntos de venta"/>
    <s v="Papa Fresca (sin lavar), Papa Fresca lavada"/>
    <x v="0"/>
    <x v="2"/>
    <s v="No compra papa frita"/>
    <x v="3"/>
    <s v="No compra papa precocida"/>
    <s v="No compra papa precocida saborizada"/>
    <s v="Galerías"/>
    <s v="Yuca, Plátano, Maíz"/>
  </r>
  <r>
    <d v="2022-02-24T10:15:40"/>
    <s v="Técnico o tecnólogo"/>
    <s v="De 18 a 30 años"/>
    <s v="Mujer"/>
    <n v="1"/>
    <n v="4"/>
    <s v="Estudiante"/>
    <s v="Semanalmente"/>
    <s v="Entre 11 y 15 libras"/>
    <s v="Papa Parda, Papa Amarilla"/>
    <s v="Papa Fresca (sin lavar)"/>
    <x v="1"/>
    <x v="0"/>
    <x v="1"/>
    <x v="1"/>
    <x v="1"/>
    <x v="4"/>
    <s v="Entre $1.000 - $1.200"/>
    <s v="Entre $1.000 - $1.200"/>
    <s v="No compramos de este tipo de papa"/>
    <s v="Entre $1.000 - $1.200"/>
    <s v="No compramos de este tipo de papa"/>
    <s v="Entre $1.000 - $1.200"/>
    <s v="No compramos de este tipo de papa"/>
    <s v="Al Productor"/>
    <s v="Promoción en puntos de venta"/>
    <s v="Papa Fresca (sin lavar), Papa Fresca lavada"/>
    <x v="0"/>
    <x v="1"/>
    <s v="No compra papa frita"/>
    <x v="0"/>
    <s v="No compra papa precocida"/>
    <s v="No compra papa precocida saborizada"/>
    <s v="Galerías, Placitas Campesinas, Mercados Móviles"/>
    <s v="Yuca, Plátano, Maíz"/>
  </r>
  <r>
    <d v="2022-02-24T10:15:43"/>
    <s v="Secundaria"/>
    <s v="De 18 a 30 años"/>
    <s v="Mujer"/>
    <n v="2"/>
    <n v="2"/>
    <s v="Estudiante"/>
    <s v="Cada 15 días"/>
    <s v="Entre 5 y 10 libras"/>
    <s v="Papa Pastusa, Papa Amarilla"/>
    <s v="Papa Fresca (sin lavar)"/>
    <x v="3"/>
    <x v="3"/>
    <x v="2"/>
    <x v="0"/>
    <x v="0"/>
    <x v="2"/>
    <s v="Entre $2.200 - $2.400"/>
    <s v="Entre $2.600 - $2.800"/>
    <s v="Entre $2.600 - $2.800"/>
    <s v="Entre $2.600 - $2.800"/>
    <s v="No compramos de este tipo de papa"/>
    <s v="No compramos de este tipo de papa"/>
    <s v="No compramos de este tipo de papa"/>
    <s v="Supermercado, Placitas Campesinas, Tiendas de Barrio, Galerías"/>
    <s v="Redes sociales, Medios de comunicación (tv, radio), Promoción en puntos de venta, Tiendas especializadas"/>
    <s v="Papa Fresca (sin lavar)"/>
    <x v="0"/>
    <x v="4"/>
    <s v="$ 6.500"/>
    <x v="8"/>
    <s v="No compra papa precocida"/>
    <s v="No compra papa precocida saborizada"/>
    <s v="Tiendas de Barrio, Placitas Campesinas, Supermercados"/>
    <s v="Yuca, Plátano"/>
  </r>
  <r>
    <d v="2022-02-24T10:16:39"/>
    <s v="Maestría"/>
    <s v="De 31 a 40 años"/>
    <s v="Mujer"/>
    <n v="2"/>
    <n v="1"/>
    <s v="Contadora Pública"/>
    <s v="Semanalmente"/>
    <s v="Entre 5 y 10 libras"/>
    <s v="Papa Pastusa"/>
    <s v="Papa Fresca (sin lavar)"/>
    <x v="0"/>
    <x v="1"/>
    <x v="0"/>
    <x v="2"/>
    <x v="2"/>
    <x v="1"/>
    <s v="Entre $1.800 - $2.000"/>
    <s v="Entre $1.800 - $2.000"/>
    <s v="Entre $1.800 - $2.000"/>
    <s v="Entre $1.800 - $2.000"/>
    <s v="Entre $1.800 - $2.000"/>
    <s v="Entre $1.800 - $2.000"/>
    <s v="Entre $1.800 - $2.000"/>
    <s v="Tiendas de Barrio"/>
    <s v="Promoción en puntos de venta"/>
    <s v="Papa Fresca (sin lavar), Papa Fresca lavada"/>
    <x v="1"/>
    <x v="4"/>
    <s v="$ 6.500"/>
    <x v="1"/>
    <s v="$ 3.500"/>
    <s v="$ 5.500"/>
    <s v="Tiendas de Barrio"/>
    <s v="Yuca, Plátano"/>
  </r>
  <r>
    <d v="2022-02-24T10:17:00"/>
    <s v="Secundaria"/>
    <s v="Menor de 18 años"/>
    <s v="Mujer"/>
    <n v="3"/>
    <n v="4"/>
    <s v="estudiante"/>
    <s v="Semanalmente"/>
    <s v="Entre 5 y 10 libras"/>
    <s v="Papa Criolla, Papa Colorada"/>
    <s v="Papa Fresca (sin lavar)"/>
    <x v="1"/>
    <x v="0"/>
    <x v="1"/>
    <x v="1"/>
    <x v="1"/>
    <x v="3"/>
    <s v="No compramos de este tipo de papa"/>
    <s v="Entre $2.200 - $2.400"/>
    <s v="No compramos de este tipo de papa"/>
    <s v="Entre $2.600 - $2.800"/>
    <s v="No compramos de este tipo de papa"/>
    <s v="No compramos de este tipo de papa"/>
    <s v="No compramos de este tipo de papa"/>
    <s v="Galerías"/>
    <s v="Promoción en puntos de venta"/>
    <s v="Papa Fresca lavada"/>
    <x v="5"/>
    <x v="6"/>
    <s v="No compra papa frita"/>
    <x v="5"/>
    <s v="No compra papa precocida"/>
    <s v="No compra papa precocida saborizada"/>
    <s v="Galerías"/>
    <s v="Yuca, Plátano, Ulluco, Maíz"/>
  </r>
  <r>
    <d v="2022-02-24T10:17:52"/>
    <s v="Profesional"/>
    <s v="De 18 a 30 años"/>
    <s v="Mujer"/>
    <n v="2"/>
    <n v="6"/>
    <s v="estudiante"/>
    <s v="Semanalmente"/>
    <s v="Entre 5 y 10 libras"/>
    <s v="Papa Parda, Papa Amarilla, Papa Guata"/>
    <s v="Papa Fresca (sin lavar), Papa Frita"/>
    <x v="0"/>
    <x v="0"/>
    <x v="1"/>
    <x v="2"/>
    <x v="2"/>
    <x v="4"/>
    <s v="Entre $1.800 - $2.000"/>
    <s v="No compramos de este tipo de papa"/>
    <s v="No compramos de este tipo de papa"/>
    <s v="Entre $2.200 - $2.400"/>
    <s v="No compramos de este tipo de papa"/>
    <s v="Entre $1.800 - $2.000"/>
    <s v="No compramos de este tipo de papa"/>
    <s v="Al Productor, Placitas Campesinas, Tiendas de Barrio, Galerías"/>
    <s v="Redes sociales, Medios de comunicación (tv, radio), Promoción en puntos de venta"/>
    <s v="Papa Fresca (sin lavar)"/>
    <x v="0"/>
    <x v="1"/>
    <s v="$ 6.500"/>
    <x v="3"/>
    <s v="No compra papa precocida"/>
    <s v="No compra papa precocida saborizada"/>
    <s v="Galerías, Tiendas de Barrio, Mercados Móviles"/>
    <s v="Yuca, Plátano, Maíz"/>
  </r>
  <r>
    <d v="2022-02-24T10:18:30"/>
    <s v="Secundaria"/>
    <s v="De 18 a 30 años"/>
    <s v="Mujer"/>
    <n v="3"/>
    <n v="4"/>
    <s v="Estudiante"/>
    <s v="Semanalmente"/>
    <s v="Entre 5 y 10 libras"/>
    <s v="Papa Amarilla, Papa Guata"/>
    <s v="Papa Fresca (sin lavar), Papa Frita"/>
    <x v="1"/>
    <x v="0"/>
    <x v="1"/>
    <x v="1"/>
    <x v="1"/>
    <x v="3"/>
    <s v="No compramos de este tipo de papa"/>
    <s v="No compramos de este tipo de papa"/>
    <s v="No compramos de este tipo de papa"/>
    <s v="Entre $1.000 - $1.200"/>
    <s v="No compramos de este tipo de papa"/>
    <s v="Entre $1.000 - $1.200"/>
    <s v="No compramos de este tipo de papa"/>
    <s v="Al Productor, Galerías"/>
    <s v="Redes sociales, Medios de comunicación (tv, radio)"/>
    <s v="Papa Fresca (sin lavar), Papa Frita"/>
    <x v="0"/>
    <x v="1"/>
    <s v="$ 6.500"/>
    <x v="3"/>
    <s v="No compra papa precocida"/>
    <s v="No compra papa precocida saborizada"/>
    <s v="Galerías"/>
    <s v="Yuca, Plátano, Ulluco, Maíz"/>
  </r>
  <r>
    <d v="2022-02-24T10:19:27"/>
    <s v="Técnico o tecnólogo"/>
    <s v="De 18 a 30 años"/>
    <s v="Mujer"/>
    <n v="2"/>
    <n v="2"/>
    <s v="estudiate en proceso programade quimica"/>
    <s v="Semanalmente"/>
    <s v="Entre 5 y 10 libras"/>
    <s v="Papa Parda, Papa Amarilla, Papa Guata"/>
    <s v="Papa Fresca (sin lavar)"/>
    <x v="4"/>
    <x v="1"/>
    <x v="1"/>
    <x v="1"/>
    <x v="1"/>
    <x v="0"/>
    <s v="Entre $1.400 - $1.600"/>
    <s v="Entre $1.400 - $1.600"/>
    <s v="Entre $1.400 - $1.600"/>
    <s v="Entre $1.800 - $2.000"/>
    <s v="No compramos de este tipo de papa"/>
    <s v="Entre $1.400 - $1.600"/>
    <s v="No compramos de este tipo de papa"/>
    <s v="Placitas Campesinas, Tiendas de Barrio, Galerías"/>
    <s v="Medios de comunicación (tv, radio), Promoción en puntos de venta"/>
    <s v="Papa Fresca (sin lavar)"/>
    <x v="2"/>
    <x v="0"/>
    <s v="No compra papa frita"/>
    <x v="4"/>
    <s v="No compra papa precocida"/>
    <s v="No compra papa precocida saborizada"/>
    <s v="Tiendas de Barrio, Placitas Campesinas"/>
    <s v="Yuca, Plátano, Maíz"/>
  </r>
  <r>
    <d v="2022-02-24T10:21:17"/>
    <s v="Secundaria"/>
    <s v="De 18 a 30 años"/>
    <s v="Mujer"/>
    <n v="2"/>
    <n v="4"/>
    <s v="Estudiante"/>
    <s v="Semanalmente"/>
    <s v="Entre 5 y 10 libras"/>
    <s v="Papa Parda, Papa Amarilla, Papa Colorada, Papa Guata, Papa Yema de huevo"/>
    <s v="Papa Fresca (sin lavar), Papa Fresca Lavada, Papa Frita"/>
    <x v="3"/>
    <x v="3"/>
    <x v="2"/>
    <x v="4"/>
    <x v="0"/>
    <x v="0"/>
    <s v="Entre $1.400 - $1.600"/>
    <s v="No compramos de este tipo de papa"/>
    <s v="No compramos de este tipo de papa"/>
    <s v="Entre $1.000 - $1.200"/>
    <s v="Entre $1.400 - $1.600"/>
    <s v="Entre $1.800 - $2.000"/>
    <s v="Entre $1.800 - $2.000"/>
    <s v="Al Productor, Tiendas de Barrio"/>
    <s v="Redes sociales, Medios de comunicación (tv, radio), Promoción en puntos de venta"/>
    <s v="Papa Fresca (sin lavar), Papa Frita, Papa Fresca lavada"/>
    <x v="0"/>
    <x v="4"/>
    <s v="$ 6.900"/>
    <x v="4"/>
    <s v="No compra papa precocida"/>
    <s v="No compra papa precocida saborizada"/>
    <s v="Galerías, Tiendas de Barrio, Placitas Campesinas, Supermercados, Directamente al Productor"/>
    <s v="Yuca, Plátano, Ulluco, Maíz"/>
  </r>
  <r>
    <d v="2022-02-24T10:21:54"/>
    <s v="Técnico o tecnólogo"/>
    <s v="De 31 a 40 años"/>
    <s v="Mujer"/>
    <n v="2"/>
    <n v="5"/>
    <s v="Investigadora Criminalista - Empleada"/>
    <s v="Semanalmente"/>
    <s v="Entre 16 y 20 libras"/>
    <s v="Papa Parda, Papa Amarilla"/>
    <s v="Papa Fresca (sin lavar)"/>
    <x v="4"/>
    <x v="0"/>
    <x v="2"/>
    <x v="2"/>
    <x v="0"/>
    <x v="2"/>
    <s v="$1700"/>
    <s v="No compramos de este tipo de papa"/>
    <s v="No compramos de este tipo de papa"/>
    <s v="Entre $1.400 - $1.600"/>
    <s v="Entre $1.400 - $1.600"/>
    <s v="$1700"/>
    <s v="Entre $1.400 - $1.600"/>
    <s v="Al Productor, Placitas Campesinas, Galerías"/>
    <s v="Promoción en puntos de venta"/>
    <s v="Papa Fresca lavada"/>
    <x v="0"/>
    <x v="0"/>
    <s v="No compra papa frita"/>
    <x v="4"/>
    <s v="No compra papa precocida"/>
    <s v="No compra papa precocida saborizada"/>
    <s v="Galerías, Tiendas de Barrio, Directamente al Productor"/>
    <s v="Yuca, Plátano"/>
  </r>
  <r>
    <d v="2022-02-24T10:22:09"/>
    <s v="Maestría"/>
    <s v="De 18 a 30 años"/>
    <s v="Mujer"/>
    <n v="3"/>
    <n v="4"/>
    <s v="Docente"/>
    <s v="Semanalmente"/>
    <s v="Entre 5 y 10 libras"/>
    <s v="Papa Criolla, Papa Amarilla, Papa Guata"/>
    <s v="Papa Fresca (sin lavar), Papa Frita, Papa Congelada"/>
    <x v="2"/>
    <x v="2"/>
    <x v="2"/>
    <x v="1"/>
    <x v="1"/>
    <x v="4"/>
    <s v="Entre $1.800 - $2.000"/>
    <s v="Entre $1.400 - $1.600"/>
    <s v="No compramos de este tipo de papa"/>
    <s v="Entre $1.400 - $1.600"/>
    <s v="No compramos de este tipo de papa"/>
    <s v="Entre $1.800 - $2.000"/>
    <s v="No compramos de este tipo de papa"/>
    <s v="Al Productor"/>
    <s v="Redes sociales"/>
    <s v="Papa Fresca (sin lavar)"/>
    <x v="2"/>
    <x v="4"/>
    <s v="$ 7.500"/>
    <x v="6"/>
    <s v="$ 4.500"/>
    <s v="$ 6.500"/>
    <s v="Galerías, Tiendas de Barrio, Placitas Campesinas"/>
    <s v="Yuca, Plátano, Maíz"/>
  </r>
  <r>
    <d v="2022-02-24T10:22:27"/>
    <s v="Secundaria"/>
    <s v="De 18 a 30 años"/>
    <s v="Mujer"/>
    <n v="2"/>
    <n v="3"/>
    <s v="Estudiante "/>
    <s v="Semanalmente"/>
    <s v="Entre 11 y 15 libras"/>
    <s v="Papa Parda, Papa Pastusa, Papa Amarilla"/>
    <s v="Papa Fresca (sin lavar), Papa Fresca Lavada"/>
    <x v="1"/>
    <x v="0"/>
    <x v="0"/>
    <x v="1"/>
    <x v="1"/>
    <x v="1"/>
    <s v="Entre $1.400 - $1.600"/>
    <s v="No compramos de este tipo de papa"/>
    <s v="Entre $1.400 - $1.600"/>
    <s v="Entre $1.000 - $1.200"/>
    <s v="No compramos de este tipo de papa"/>
    <s v="No compramos de este tipo de papa"/>
    <s v="No compramos de este tipo de papa"/>
    <s v="Galerías"/>
    <s v="Tiendas especializadas"/>
    <s v="Papa Congelada, Papa Fresca (sin lavar), Papa Fresca lavada"/>
    <x v="2"/>
    <x v="1"/>
    <s v="$ 6.500"/>
    <x v="0"/>
    <s v="No compra papa precocida"/>
    <s v="No compra papa precocida saborizada"/>
    <s v="Galerías"/>
    <s v="Plátano"/>
  </r>
  <r>
    <d v="2022-02-24T10:23:21"/>
    <s v="Técnico o tecnólogo"/>
    <s v="De 18 a 30 años"/>
    <s v="Mujer"/>
    <n v="2"/>
    <n v="2"/>
    <s v="Estudiante "/>
    <s v="Semanalmente"/>
    <s v="Entre 5 y 10 libras"/>
    <s v="Papa Parda, Papa Amarilla, Papa Colorada"/>
    <s v="Papa Fresca (sin lavar), Papa Congelada"/>
    <x v="3"/>
    <x v="0"/>
    <x v="2"/>
    <x v="2"/>
    <x v="2"/>
    <x v="2"/>
    <s v="Entre $1.400 - $1.600"/>
    <s v="No compramos de este tipo de papa"/>
    <s v="No compramos de este tipo de papa"/>
    <s v="Entre $1.400 - $1.600"/>
    <s v="Entre $1.800 - $2.000"/>
    <s v="Entre $2.200 - $2.400"/>
    <s v="No compramos de este tipo de papa"/>
    <s v="Al Productor, Placitas Campesinas"/>
    <s v="Redes sociales, Promoción en puntos de venta"/>
    <s v="Papa Congelada, Papa Fresca (sin lavar)"/>
    <x v="1"/>
    <x v="4"/>
    <s v="No compra papa frita"/>
    <x v="0"/>
    <s v="No compra papa precocida"/>
    <s v="No compra papa precocida saborizada"/>
    <s v="Galerías, Placitas Campesinas"/>
    <s v="Plátano, Ulluco"/>
  </r>
  <r>
    <d v="2022-02-24T10:23:26"/>
    <s v="Maestría"/>
    <s v="De 41 a 50 años"/>
    <s v="Mujer"/>
    <n v="4"/>
    <n v="5"/>
    <s v="Docente"/>
    <s v="Semanalmente"/>
    <s v="Entre 11 y 15 libras"/>
    <s v="Papa Parda, Papa Criolla, Papa Pastusa, Papa Amarilla, Papa Colorada, Papa Guata, Papa Yema de huevo"/>
    <s v="Papa Fresca (sin lavar), Papa Fresca Lavada, Papa Congelada"/>
    <x v="1"/>
    <x v="3"/>
    <x v="1"/>
    <x v="1"/>
    <x v="1"/>
    <x v="3"/>
    <s v="No se el precio, no me encargo de hacer las compras del hogar"/>
    <s v="No se el precio, no me encargo de hacer las compras del hogar"/>
    <s v="No se el precio, no me encargo de hacer las compras del hogar"/>
    <s v="No se el precio, no me encargo de hacer las compras del hogar"/>
    <s v="No se el precio, no me encargo de hacer las compras del hogar"/>
    <s v="No se el precio, no me encargo de hacer las compras del hogar"/>
    <s v="No se el precio, no me encargo de hacer las compras del hogar"/>
    <s v="Supermercado, Placitas Campesinas, Galerías"/>
    <s v="Redes sociales, Medios de comunicación (tv, radio), Promoción en puntos de venta"/>
    <s v="Papa Congelada, Papa Fresca (sin lavar), Papa Fresca lavada"/>
    <x v="0"/>
    <x v="0"/>
    <s v="No compra papa frita"/>
    <x v="4"/>
    <s v="$ 3.700"/>
    <s v="No compra papa precocida saborizada"/>
    <s v="Galerías, Placitas Campesinas, Supermercados"/>
    <s v="Yuca, Plátano, Maíz"/>
  </r>
  <r>
    <d v="2022-02-24T10:23:31"/>
    <s v="Profesional"/>
    <s v="De 18 a 30 años"/>
    <s v="Mujer"/>
    <n v="1"/>
    <n v="3"/>
    <s v="Estudiante"/>
    <s v="Semanalmente"/>
    <s v="Entre 5 y 10 libras"/>
    <s v="Papa Parda, Papa Criolla"/>
    <s v="Papa Fresca (sin lavar), Papa Frita"/>
    <x v="3"/>
    <x v="2"/>
    <x v="4"/>
    <x v="4"/>
    <x v="4"/>
    <x v="0"/>
    <s v="Entre $1.400 - $1.600"/>
    <s v="Entre $3.000 - $3.200"/>
    <s v="No compramos de este tipo de papa"/>
    <s v="No compramos de este tipo de papa"/>
    <s v="No compramos de este tipo de papa"/>
    <s v="No compramos de este tipo de papa"/>
    <s v="No compramos de este tipo de papa"/>
    <s v="Al Productor, Supermercado"/>
    <s v="Redes sociales, Promoción en puntos de venta, Tiendas especializadas"/>
    <s v="Papa Congelada"/>
    <x v="3"/>
    <x v="0"/>
    <s v="$ 6.500"/>
    <x v="1"/>
    <s v="$ 3.900"/>
    <s v="$ 6.000"/>
    <s v="Galerías, Supermercados"/>
    <s v="Yuca, Plátano"/>
  </r>
  <r>
    <d v="2022-02-24T10:25:21"/>
    <s v="Maestría"/>
    <s v="De 31 a 40 años"/>
    <s v="Mujer"/>
    <n v="3"/>
    <n v="3"/>
    <s v="Contratista de entidad pública"/>
    <s v="Semanalmente"/>
    <s v="Entre 5 y 10 libras"/>
    <s v="Papa Colorada, Papa Guata, Papa Yema de huevo"/>
    <s v="Papa Fresca (sin lavar), Papa Precocida"/>
    <x v="3"/>
    <x v="0"/>
    <x v="1"/>
    <x v="1"/>
    <x v="1"/>
    <x v="2"/>
    <s v="No compramos de este tipo de papa"/>
    <s v="No compramos de este tipo de papa"/>
    <s v="No compramos de este tipo de papa"/>
    <s v="No compramos de este tipo de papa"/>
    <s v="Entre $1.000 - $1.200"/>
    <s v="Entre $1.000 - $1.200"/>
    <s v="Entre $1.000 - $1.200"/>
    <s v="Placitas Campesinas"/>
    <s v="mercados ambulantes en parques de los barrios y pueden hacer entrega de productos movilizándose por las cuadras para llevar los productos hasta las casas de ciudadanos"/>
    <s v="Papa Congelada, Papa Fresca (sin lavar)"/>
    <x v="0"/>
    <x v="1"/>
    <s v="No compra papa frita"/>
    <x v="3"/>
    <s v="Más de $ 4.500"/>
    <s v="$ 5.500"/>
    <s v="Placitas Campesinas, Directamente al Productor"/>
    <s v="Plátano, Plátano maduro"/>
  </r>
  <r>
    <d v="2022-02-24T10:25:32"/>
    <s v="Profesional"/>
    <s v="De 18 a 30 años"/>
    <s v="Mujer"/>
    <n v="1"/>
    <n v="3"/>
    <s v="Administración de Empresas"/>
    <s v="Cada 2 meses"/>
    <s v="Entre 5 y 10 libras"/>
    <s v="Papa Guata"/>
    <s v="Papa Fresca (sin lavar), Papa Frita"/>
    <x v="1"/>
    <x v="0"/>
    <x v="1"/>
    <x v="1"/>
    <x v="1"/>
    <x v="3"/>
    <s v="No compramos de este tipo de papa"/>
    <s v="No compramos de este tipo de papa"/>
    <s v="No compramos de este tipo de papa"/>
    <s v="No compramos de este tipo de papa"/>
    <s v="No compramos de este tipo de papa"/>
    <s v="Entre $1.400 - $1.600"/>
    <s v="No compramos de este tipo de papa"/>
    <s v="Al Productor, Tiendas de Barrio"/>
    <s v="Redes sociales, Tiendas especializadas"/>
    <s v="Papa Fresca (sin lavar), Papa Frita"/>
    <x v="0"/>
    <x v="0"/>
    <s v="$ 6.700"/>
    <x v="0"/>
    <s v="No compra papa precocida"/>
    <s v="No compra papa precocida saborizada"/>
    <s v="Galerías, Tiendas de Barrio"/>
    <s v="Plátano"/>
  </r>
  <r>
    <d v="2022-02-24T10:27:36"/>
    <s v="Profesional"/>
    <s v="De 18 a 30 años"/>
    <s v="Mujer"/>
    <n v="2"/>
    <n v="1"/>
    <s v="Enfermería"/>
    <s v="Semanalmente"/>
    <s v="Entre 5 y 10 libras"/>
    <s v="Papa Parda"/>
    <s v="Papa Fresca (sin lavar)"/>
    <x v="4"/>
    <x v="0"/>
    <x v="0"/>
    <x v="2"/>
    <x v="1"/>
    <x v="4"/>
    <s v="Entre $1.400 - $1.600"/>
    <s v="Entre $1.400 - $1.600"/>
    <s v="Entre $1.400 - $1.600"/>
    <s v="Entre $1.400 - $1.600"/>
    <s v="No compramos de este tipo de papa"/>
    <s v="No compramos de este tipo de papa"/>
    <s v="No compramos de este tipo de papa"/>
    <s v="Al Productor, Placitas Campesinas, Galerías"/>
    <s v="Redes sociales, Medios de comunicación (tv, radio)"/>
    <s v="Papa Fresca (sin lavar)"/>
    <x v="0"/>
    <x v="1"/>
    <s v="No se"/>
    <x v="3"/>
    <s v="No compra papa precocida"/>
    <s v="No compra papa precocida saborizada"/>
    <s v="Galerías, Placitas Campesinas"/>
    <s v="Plátano"/>
  </r>
  <r>
    <d v="2022-02-24T10:28:09"/>
    <s v="Profesional"/>
    <s v="De 31 a 40 años"/>
    <s v="Mujer"/>
    <n v="1"/>
    <n v="4"/>
    <s v="Química"/>
    <s v="Semanalmente"/>
    <s v="Entre 11 y 15 libras"/>
    <s v="Papa Parda, Papa Pastusa, Papa Amarilla"/>
    <s v="Papa Fresca Lavada"/>
    <x v="0"/>
    <x v="4"/>
    <x v="1"/>
    <x v="2"/>
    <x v="2"/>
    <x v="1"/>
    <s v="Entre $1.800 - $2.000"/>
    <s v="Entre $1.800 - $2.000"/>
    <s v="Entre $1.800 - $2.000"/>
    <s v="Entre $1.800 - $2.000"/>
    <s v="Entre $1.800 - $2.000"/>
    <s v="Entre $1.800 - $2.000"/>
    <s v="Entre $1.800 - $2.000"/>
    <s v="Galerías"/>
    <s v="Promoción en puntos de venta"/>
    <s v="Papa Fresca lavada"/>
    <x v="0"/>
    <x v="1"/>
    <s v="No compra papa frita"/>
    <x v="4"/>
    <s v="No compra papa precocida"/>
    <s v="No compra papa precocida saborizada"/>
    <s v="Galerías"/>
    <s v="Plátano"/>
  </r>
  <r>
    <d v="2022-02-24T10:28:50"/>
    <s v="Maestría"/>
    <s v="De 41 a 50 años"/>
    <s v="Mujer"/>
    <n v="4"/>
    <n v="4"/>
    <s v="fonoaudióloga"/>
    <s v="Cada 15 días"/>
    <s v="Entre 11 y 15 libras"/>
    <s v="Papa Colorada, Papa Guata, Papa Yema de huevo"/>
    <s v="Papa Fresca (sin lavar), Papa Fresca Lavada"/>
    <x v="4"/>
    <x v="0"/>
    <x v="3"/>
    <x v="2"/>
    <x v="1"/>
    <x v="2"/>
    <s v="No compramos de este tipo de papa"/>
    <s v="No compramos de este tipo de papa"/>
    <s v="No compramos de este tipo de papa"/>
    <s v="No compramos de este tipo de papa"/>
    <s v="Entre $2.200 - $2.400"/>
    <s v="Entre $2.200 - $2.400"/>
    <s v="Entre $1.800 - $2.000"/>
    <s v="Al Productor, Placitas Campesinas, Galerías"/>
    <s v="Redes sociales, Promoción en puntos de venta, Tiendas especializadas"/>
    <s v="Papa Fresca (sin lavar), Papa Fresca lavada"/>
    <x v="0"/>
    <x v="0"/>
    <s v="No compra papa frita"/>
    <x v="0"/>
    <s v="No compra papa precocida"/>
    <s v="No compra papa precocida saborizada"/>
    <s v="Galerías, Placitas Campesinas"/>
    <s v="Plátano, Ulluco, Maíz"/>
  </r>
  <r>
    <d v="2022-02-24T10:30:32"/>
    <s v="Técnico o tecnólogo"/>
    <s v="De 41 a 50 años"/>
    <s v="Mujer"/>
    <n v="4"/>
    <n v="6"/>
    <s v="Auxiliar de enfermería"/>
    <s v="Semanalmente"/>
    <s v="Entre 16 y 20 libras"/>
    <s v="Papa Amarilla, Papa Colorada, Papa Guata, Papa Yema de huevo"/>
    <s v="Papa Fresca (sin lavar)"/>
    <x v="1"/>
    <x v="0"/>
    <x v="1"/>
    <x v="1"/>
    <x v="1"/>
    <x v="4"/>
    <s v="Entre $1.400 - $1.600"/>
    <s v="Entre $1.000 - $1.200"/>
    <s v="No compramos de este tipo de papa"/>
    <s v="Entre $1.000 - $1.200"/>
    <s v="Entre $1.000 - $1.200"/>
    <s v="Entre $1.400 - $1.600"/>
    <s v="Entre $1.000 - $1.200"/>
    <s v="Al Productor, Placitas Campesinas, Galerías"/>
    <s v="Redes sociales, Medios de comunicación (tv, radio), Promoción en puntos de venta"/>
    <s v="Papa Fresca (sin lavar)"/>
    <x v="0"/>
    <x v="1"/>
    <s v="$ 6.500"/>
    <x v="3"/>
    <s v="No compra papa precocida"/>
    <s v="No compra papa precocida saborizada"/>
    <s v="Galerías, Placitas Campesinas, Supermercados"/>
    <s v="Yuca, Plátano"/>
  </r>
  <r>
    <d v="2022-02-24T10:30:59"/>
    <s v="Secundaria"/>
    <s v="De 18 a 30 años"/>
    <s v="Mujer"/>
    <n v="1"/>
    <n v="4"/>
    <s v="Estudiante"/>
    <s v="Semanalmente"/>
    <s v="Entre 16 y 20 libras"/>
    <s v="Papa Parda"/>
    <s v="Papa Fresca (sin lavar)"/>
    <x v="3"/>
    <x v="4"/>
    <x v="3"/>
    <x v="3"/>
    <x v="3"/>
    <x v="2"/>
    <s v="Entre $1.000 - $1.200"/>
    <s v="Entre $1.000 - $1.200"/>
    <s v="No compramos de este tipo de papa"/>
    <s v="No compramos de este tipo de papa"/>
    <s v="No compramos de este tipo de papa"/>
    <s v="No compramos de este tipo de papa"/>
    <s v="No compramos de este tipo de papa"/>
    <s v="Placitas Campesinas"/>
    <s v="Promoción en puntos de venta"/>
    <s v="Papa Fresca (sin lavar)"/>
    <x v="0"/>
    <x v="1"/>
    <s v="No compra papa frita"/>
    <x v="2"/>
    <s v="No compra papa precocida"/>
    <s v="No compra papa precocida saborizada"/>
    <s v="Placitas Campesinas"/>
    <s v="Yuca, Plátano, Ulluco, Maíz"/>
  </r>
  <r>
    <d v="2022-02-24T10:31:19"/>
    <s v="Profesional"/>
    <s v="De 18 a 30 años"/>
    <s v="Mujer"/>
    <n v="2"/>
    <n v="5"/>
    <s v="ADMINISTRADORA DE EMPRESAS"/>
    <s v="Cada 15 días"/>
    <s v="Entre 11 y 15 libras"/>
    <s v="Papa Parda, Papa Pastusa, Papa Amarilla"/>
    <s v="Papa Fresca (sin lavar), Papa Fresca Lavada"/>
    <x v="1"/>
    <x v="0"/>
    <x v="1"/>
    <x v="1"/>
    <x v="1"/>
    <x v="3"/>
    <s v="Entre $1.400 - $1.600"/>
    <s v="No compramos de este tipo de papa"/>
    <s v="Entre $1.400 - $1.600"/>
    <s v="Entre $1.400 - $1.600"/>
    <s v="No compramos de este tipo de papa"/>
    <s v="No compramos de este tipo de papa"/>
    <s v="No compramos de este tipo de papa"/>
    <s v="Al Productor, Galerías"/>
    <s v="Redes sociales, Medios de comunicación (tv, radio)"/>
    <s v="Papa Fresca (sin lavar), Papa Fresca lavada"/>
    <x v="0"/>
    <x v="1"/>
    <s v="No compra papa frita"/>
    <x v="4"/>
    <s v="No compra papa precocida"/>
    <s v="No compra papa precocida saborizada"/>
    <s v="Galerías"/>
    <s v="Yuca, Plátano"/>
  </r>
  <r>
    <d v="2022-02-24T10:31:38"/>
    <s v="Profesional"/>
    <s v="De 18 a 30 años"/>
    <s v="Mujer"/>
    <n v="1"/>
    <n v="4"/>
    <s v="Licenciada "/>
    <s v="Semanalmente"/>
    <s v="Entre 11 y 15 libras"/>
    <s v="Papa Parda, Papa Pastusa"/>
    <s v="Papa Fresca (sin lavar)"/>
    <x v="4"/>
    <x v="2"/>
    <x v="2"/>
    <x v="4"/>
    <x v="0"/>
    <x v="4"/>
    <s v="Entre $1.400 - $1.600"/>
    <s v="Entre $1.000 - $1.200"/>
    <s v="Entre $1.400 - $1.600"/>
    <s v="Entre $1.000 - $1.200"/>
    <s v="Entre $1.800 - $2.000"/>
    <s v="Entre $1.400 - $1.600"/>
    <s v="Entre $1.800 - $2.000"/>
    <s v="Al Productor"/>
    <s v="Redes sociales, Promoción en puntos de venta"/>
    <s v="Papa Fresca (sin lavar)"/>
    <x v="0"/>
    <x v="1"/>
    <s v="No compra papa frita"/>
    <x v="1"/>
    <s v="No compra papa precocida"/>
    <s v="No compra papa precocida saborizada"/>
    <s v="Galerías"/>
    <s v="Yuca, Plátano"/>
  </r>
  <r>
    <d v="2022-02-24T10:32:11"/>
    <s v="Técnico o tecnólogo"/>
    <s v="De 18 a 30 años"/>
    <s v="Mujer"/>
    <n v="1"/>
    <n v="3"/>
    <s v="ESTUDIANTE UNIVERSITARIO"/>
    <s v="Semanalmente"/>
    <s v="Entre 16 y 20 libras"/>
    <s v="Papa Parda, Papa Criolla, Papa Amarilla, Papa Yema de huevo"/>
    <s v="Papa Fresca (sin lavar)"/>
    <x v="0"/>
    <x v="0"/>
    <x v="1"/>
    <x v="1"/>
    <x v="1"/>
    <x v="1"/>
    <s v="Entre $1.800 - $2.000"/>
    <s v="Entre $2.200 - $2.400"/>
    <s v="No compramos de este tipo de papa"/>
    <s v="Entre $2.200 - $2.400"/>
    <s v="Entre $2.200 - $2.400"/>
    <s v="No compramos de este tipo de papa"/>
    <s v="Entre $2.200 - $2.400"/>
    <s v="Al Productor, Galerías"/>
    <s v="Medios de comunicación (tv, radio), Promoción en puntos de venta"/>
    <s v="Papa Fresca (sin lavar), Papa Fresca lavada"/>
    <x v="0"/>
    <x v="1"/>
    <s v="No compra papa frita"/>
    <x v="7"/>
    <s v="No compra papa precocida"/>
    <s v="No compra papa precocida saborizada"/>
    <s v="Galerías"/>
    <s v="Yuca, Plátano, Maíz"/>
  </r>
  <r>
    <d v="2022-02-24T10:32:21"/>
    <s v="Profesional"/>
    <s v="De 18 a 30 años"/>
    <s v="Mujer"/>
    <n v="3"/>
    <n v="3"/>
    <s v="Representante de empresa "/>
    <s v="Semanalmente"/>
    <s v="Entre 5 y 10 libras"/>
    <s v="Papa Criolla, Papa Pastusa, Papa Amarilla"/>
    <s v="Papa Fresca (sin lavar), Papa Fresca Lavada, Papa Frita, Papa Congelada"/>
    <x v="1"/>
    <x v="2"/>
    <x v="1"/>
    <x v="1"/>
    <x v="2"/>
    <x v="3"/>
    <s v="Entre $1.800 - $2.000"/>
    <s v="Entre $1.800 - $2.000"/>
    <s v="Entre $1.800 - $2.000"/>
    <s v="Entre $1.800 - $2.000"/>
    <s v="Entre $1.800 - $2.000"/>
    <s v="No compramos de este tipo de papa"/>
    <s v="No compramos de este tipo de papa"/>
    <s v="Al Productor, Placitas Campesinas, Galerías"/>
    <s v="Redes sociales, Promoción en puntos de venta, Tiendas especializadas"/>
    <s v="Papa Fresca lavada"/>
    <x v="2"/>
    <x v="4"/>
    <s v="$ 6.700"/>
    <x v="7"/>
    <s v="No compra papa precocida"/>
    <s v="No compra papa precocida saborizada"/>
    <s v="Placitas Campesinas, Supermercados"/>
    <s v="Yuca, Plátano"/>
  </r>
  <r>
    <d v="2022-02-24T10:33:00"/>
    <s v="Técnico o tecnólogo"/>
    <s v="De 31 a 40 años"/>
    <s v="Mujer"/>
    <n v="3"/>
    <n v="3"/>
    <s v="Asistente"/>
    <s v="Cada 15 días"/>
    <s v="Entre 11 y 15 libras"/>
    <s v="Papa Parda, Papa Amarilla"/>
    <s v="Papa Fresca Lavada, Papa Precocida"/>
    <x v="4"/>
    <x v="3"/>
    <x v="0"/>
    <x v="1"/>
    <x v="1"/>
    <x v="4"/>
    <s v="Entre $2.200 - $2.400"/>
    <s v="Entre $1.800 - $2.000"/>
    <s v="Entre $2.200 - $2.400"/>
    <s v="Entre $1.800 - $2.000"/>
    <s v="No compramos de este tipo de papa"/>
    <s v="Entre $2.200 - $2.400"/>
    <s v="No compramos de este tipo de papa"/>
    <s v="Placitas Campesinas"/>
    <s v="Promoción en puntos de venta"/>
    <s v="Papa Fresca (sin lavar), Papa Fresca lavada"/>
    <x v="6"/>
    <x v="0"/>
    <s v="No compra papa frita"/>
    <x v="8"/>
    <s v="Más de $ 4.500"/>
    <s v="No compra papa precocida saborizada"/>
    <s v="Placitas Campesinas"/>
    <s v="Yuca, Plátano, Ulluco, Maíz"/>
  </r>
  <r>
    <d v="2022-02-24T10:33:21"/>
    <s v="Profesional"/>
    <s v="De 18 a 30 años"/>
    <s v="Mujer"/>
    <n v="1"/>
    <n v="4"/>
    <s v="Licenciada en Educación Básica con énfasis en Ciencias Naturales y Educación Ambiental "/>
    <s v="Semanalmente"/>
    <s v="Entre 16 y 20 libras"/>
    <s v="Papa Parda, Papa Criolla, Papa Pastusa, Papa Amarilla"/>
    <s v="Papa Fresca (sin lavar)"/>
    <x v="1"/>
    <x v="1"/>
    <x v="1"/>
    <x v="1"/>
    <x v="1"/>
    <x v="4"/>
    <s v="Entre $1.000 - $1.200"/>
    <s v="Entre $1.000 - $1.200"/>
    <s v="Entre $1.000 - $1.200"/>
    <s v="Entre $1.000 - $1.200"/>
    <s v="Entre $1.000 - $1.200"/>
    <s v="No compramos de este tipo de papa"/>
    <s v="No compramos de este tipo de papa"/>
    <s v="Galerías"/>
    <s v="Galerías"/>
    <s v="Papa Fresca (sin lavar)"/>
    <x v="0"/>
    <x v="1"/>
    <s v="No compra papa frita"/>
    <x v="3"/>
    <s v="No compra papa precocida"/>
    <s v="No compra papa precocida saborizada"/>
    <s v="Galerías"/>
    <s v="Yuca, Plátano, Ulluco"/>
  </r>
  <r>
    <d v="2022-02-24T10:33:55"/>
    <s v="Profesional"/>
    <s v="De 41 a 50 años"/>
    <s v="Mujer"/>
    <n v="5"/>
    <n v="3"/>
    <s v="Psicóloga"/>
    <s v="Semanalmente"/>
    <s v="Entre 5 y 10 libras"/>
    <s v="Papa Parda, Papa Amarilla, Papa Guata, Papa Yema de huevo"/>
    <s v="Papa Fresca (sin lavar), Papa Fresca Lavada"/>
    <x v="1"/>
    <x v="0"/>
    <x v="1"/>
    <x v="1"/>
    <x v="1"/>
    <x v="3"/>
    <s v="Entre $3.000 - $3.200"/>
    <s v="Entre $3.000 - $3.200"/>
    <s v="Entre $3.000 - $3.200"/>
    <s v="Entre $2.200 - $2.400"/>
    <s v="No compramos de este tipo de papa"/>
    <s v="Entre $3.000 - $3.200"/>
    <s v="Entre $2.600 - $2.800"/>
    <s v="Al Productor, Supermercado, Tiendas de Barrio"/>
    <s v="Redes sociales, Medios de comunicación (tv, radio), Promoción en puntos de venta, Tiendas especializadas"/>
    <s v="Papa Fresca (sin lavar), Papa Fresca lavada"/>
    <x v="1"/>
    <x v="8"/>
    <s v="$ 6.500"/>
    <x v="8"/>
    <s v="No compra papa precocida"/>
    <s v="No compra papa precocida saborizada"/>
    <s v="Tiendas de Barrio, Supermercados, Directamente al Productor"/>
    <s v="Yuca, Plátano"/>
  </r>
  <r>
    <d v="2022-02-24T10:34:04"/>
    <s v="Doctorado"/>
    <s v="De 41 a 50 años"/>
    <s v="Mujer"/>
    <n v="5"/>
    <n v="3"/>
    <s v="Docente universitaria"/>
    <s v="Cada 15 días"/>
    <s v="Entre 5 y 10 libras"/>
    <s v="Papa Amarilla, Papa Guata"/>
    <s v="Papa Fresca Lavada, Papa Congelada"/>
    <x v="2"/>
    <x v="3"/>
    <x v="2"/>
    <x v="0"/>
    <x v="2"/>
    <x v="4"/>
    <s v="No compramos de este tipo de papa"/>
    <s v="Entre $1.400 - $1.600"/>
    <s v="No compramos de este tipo de papa"/>
    <s v="Entre $1.400 - $1.600"/>
    <s v="No compramos de este tipo de papa"/>
    <s v="Entre $1.400 - $1.600"/>
    <s v="No compramos de este tipo de papa"/>
    <s v="Al Productor, Supermercado, Placitas Campesinas, Tiendas de Barrio"/>
    <s v="Redes sociales, Promoción en puntos de venta, Tiendas especializadas"/>
    <s v="Papa Fresca lavada, papa lista para freir (papas a la frances)"/>
    <x v="2"/>
    <x v="0"/>
    <s v="$ 6.700"/>
    <x v="5"/>
    <s v="No compra papa precocida"/>
    <s v="No compra papa precocida saborizada"/>
    <s v="Placitas Campesinas, Supermercados"/>
    <s v="Yuca, Plátano"/>
  </r>
  <r>
    <d v="2022-02-24T10:35:06"/>
    <s v="Profesional"/>
    <s v="De 18 a 30 años"/>
    <s v="Mujer"/>
    <n v="2"/>
    <n v="4"/>
    <s v="Estudiante "/>
    <s v="Semanalmente"/>
    <s v="Entre 5 y 10 libras"/>
    <s v="Papa Parda, Papa Amarilla"/>
    <s v="Papa Fresca (sin lavar)"/>
    <x v="1"/>
    <x v="0"/>
    <x v="1"/>
    <x v="1"/>
    <x v="1"/>
    <x v="2"/>
    <s v="Entre $1.800 - $2.000"/>
    <s v="No compramos de este tipo de papa"/>
    <s v="No compramos de este tipo de papa"/>
    <s v="Entre $1.400 - $1.600"/>
    <s v="No compramos de este tipo de papa"/>
    <s v="No compramos de este tipo de papa"/>
    <s v="No compramos de este tipo de papa"/>
    <s v="Al Productor, Tiendas de Barrio, Galerías"/>
    <s v="Redes sociales, Promoción en puntos de venta, Tiendas especializadas"/>
    <s v="Papa Fresca (sin lavar)"/>
    <x v="0"/>
    <x v="1"/>
    <s v="No compra papa frita"/>
    <x v="4"/>
    <s v="No compra papa precocida"/>
    <s v="No compra papa precocida saborizada"/>
    <s v="Tiendas de Barrio, Placitas Campesinas"/>
    <s v="Yuca, Plátano"/>
  </r>
  <r>
    <d v="2022-02-24T10:35:08"/>
    <s v="Profesional"/>
    <s v="De 31 a 40 años"/>
    <s v="Mujer"/>
    <n v="1"/>
    <n v="4"/>
    <s v="Medico"/>
    <s v="Semanalmente"/>
    <s v="Entre 5 y 10 libras"/>
    <s v="Papa Parda, Papa Pastusa, Papa Amarilla, Papa Guata, Papa Yema de huevo"/>
    <s v="Papa Fresca (sin lavar)"/>
    <x v="4"/>
    <x v="0"/>
    <x v="0"/>
    <x v="2"/>
    <x v="1"/>
    <x v="0"/>
    <s v="Entre $1.800 - $2.000"/>
    <s v="Entre $1.400 - $1.600"/>
    <s v="Entre $1.800 - $2.000"/>
    <s v="Entre $1.400 - $1.600"/>
    <s v="Entre $1.400 - $1.600"/>
    <s v="Entre $1.800 - $2.000"/>
    <s v="Entre $1.800 - $2.000"/>
    <s v="Al Productor"/>
    <s v="Redes sociales, Promoción en puntos de venta"/>
    <s v="Papa Fresca (sin lavar)"/>
    <x v="0"/>
    <x v="0"/>
    <s v="No compra papa frita"/>
    <x v="1"/>
    <s v="No compra papa precocida"/>
    <s v="No compra papa precocida saborizada"/>
    <s v="Galerías"/>
    <s v="Plátano"/>
  </r>
  <r>
    <d v="2022-02-24T10:36:33"/>
    <s v="Profesional"/>
    <s v="De 18 a 30 años"/>
    <s v="Mujer"/>
    <n v="3"/>
    <n v="4"/>
    <s v="estudiante "/>
    <s v="Semanalmente"/>
    <s v="Más de 25 libras"/>
    <s v="Papa Parda, Papa Amarilla, Papa Colorada, Papa Guata, Papa Yema de huevo"/>
    <s v="Papa Fresca (sin lavar)"/>
    <x v="1"/>
    <x v="0"/>
    <x v="1"/>
    <x v="1"/>
    <x v="1"/>
    <x v="3"/>
    <s v="Entre $1.400 - $1.600"/>
    <s v="Entre $1.000 - $1.200"/>
    <s v="Entre $1.000 - $1.200"/>
    <s v="Entre $1.000 - $1.200"/>
    <s v="Entre $1.400 - $1.600"/>
    <s v="Entre $1.000 - $1.200"/>
    <s v="Entre $1.000 - $1.200"/>
    <s v="Al Productor, Placitas Campesinas, Compra a través de internet, Tiendas de Barrio, Galerías"/>
    <s v="Redes sociales, Medios de comunicación (tv, radio), Promoción en puntos de venta"/>
    <s v="Papa Fresca (sin lavar)"/>
    <x v="0"/>
    <x v="0"/>
    <s v="No compra papa frita"/>
    <x v="3"/>
    <s v="No compra papa precocida"/>
    <s v="No compra papa precocida saborizada"/>
    <s v="Galerías, Tiendas de Barrio, Placitas Campesinas"/>
    <s v="Yuca, Plátano, Ulluco"/>
  </r>
  <r>
    <d v="2022-02-24T10:36:46"/>
    <s v="Profesional"/>
    <s v="De 18 a 30 años"/>
    <s v="Mujer"/>
    <n v="4"/>
    <n v="3"/>
    <s v="Administradora de empresas "/>
    <s v="Cada 15 días"/>
    <s v="Entre 5 y 10 libras"/>
    <s v="Papa Parda, Papa Pastusa, Papa Amarilla"/>
    <s v="Papa Fresca (sin lavar), Papa Fresca Lavada"/>
    <x v="2"/>
    <x v="1"/>
    <x v="0"/>
    <x v="0"/>
    <x v="2"/>
    <x v="0"/>
    <s v="Entre $2.200 - $2.400"/>
    <s v="No compramos de este tipo de papa"/>
    <s v="Entre $2.200 - $2.400"/>
    <s v="Entre $2.600 - $2.800"/>
    <s v="No compramos de este tipo de papa"/>
    <s v="No compramos de este tipo de papa"/>
    <s v="No compramos de este tipo de papa"/>
    <s v="Al Productor, Supermercado, Placitas Campesinas, Galerías"/>
    <s v="Medios de comunicación (tv, radio), Promoción en puntos de venta"/>
    <s v="Papa Fresca (sin lavar), Papa Fresca lavada"/>
    <x v="0"/>
    <x v="2"/>
    <s v="No compra papa frita"/>
    <x v="5"/>
    <s v="No compra papa precocida"/>
    <s v="No compra papa precocida saborizada"/>
    <s v="Galerías, Placitas Campesinas, Supermercados"/>
    <s v="Plátano"/>
  </r>
  <r>
    <d v="2022-02-24T10:39:11"/>
    <s v="Técnico o tecnólogo"/>
    <s v="De 41 a 50 años"/>
    <s v="Mujer"/>
    <n v="2"/>
    <n v="6"/>
    <s v="auxiliar administrativo"/>
    <s v="Semanalmente"/>
    <s v="Entre 21 y 25 libras"/>
    <s v="Papa Amarilla, Papa Guata, Papa Yema de huevo"/>
    <s v="Papa Fresca (sin lavar)"/>
    <x v="0"/>
    <x v="1"/>
    <x v="0"/>
    <x v="2"/>
    <x v="2"/>
    <x v="1"/>
    <s v="Entre $1.800 - $2.000"/>
    <s v="Entre $1.400 - $1.600"/>
    <s v="Entre $1.400 - $1.600"/>
    <s v="Entre $1.400 - $1.600"/>
    <s v="Entre $1.800 - $2.000"/>
    <s v="Entre $2.200 - $2.400"/>
    <s v="Entre $1.800 - $2.000"/>
    <s v="Al Productor, Supermercado, Galerías"/>
    <s v="Redes sociales, Promoción en puntos de venta"/>
    <s v="Papa Fresca (sin lavar)"/>
    <x v="0"/>
    <x v="1"/>
    <s v="No compra papa frita"/>
    <x v="6"/>
    <s v="No compra papa precocida"/>
    <s v="No compra papa precocida saborizada"/>
    <s v="Galerías, Placitas Campesinas, Mercados Móviles"/>
    <s v="Yuca, Maíz, Habas"/>
  </r>
  <r>
    <d v="2022-02-24T10:39:23"/>
    <s v="Técnico o tecnólogo"/>
    <s v="De 18 a 30 años"/>
    <s v="Mujer"/>
    <n v="2"/>
    <n v="3"/>
    <s v="Estudiante "/>
    <s v="Semanalmente"/>
    <s v="Entre 5 y 10 libras"/>
    <s v="Papa Amarilla, Papa Guata"/>
    <s v="Papa Fresca (sin lavar)"/>
    <x v="3"/>
    <x v="3"/>
    <x v="3"/>
    <x v="3"/>
    <x v="1"/>
    <x v="2"/>
    <s v="Entre $2.200 - $2.400"/>
    <s v="No compramos de este tipo de papa"/>
    <s v="No compramos de este tipo de papa"/>
    <s v="Entre $1.800 - $2.000"/>
    <s v="No compramos de este tipo de papa"/>
    <s v="Entre $2.200 - $2.400"/>
    <s v="No compramos de este tipo de papa"/>
    <s v="Al Productor, Placitas Campesinas, Tiendas de Barrio, Galerías"/>
    <s v="Medios de comunicación (tv, radio), Promoción en puntos de venta"/>
    <s v="Papa Fresca (sin lavar)"/>
    <x v="0"/>
    <x v="0"/>
    <s v="No compra papa frita"/>
    <x v="0"/>
    <s v="No compra papa precocida"/>
    <s v="No compra papa precocida saborizada"/>
    <s v="Galerías, Tiendas de Barrio, Placitas Campesinas"/>
    <s v="Yuca, Plátano"/>
  </r>
  <r>
    <d v="2022-02-24T10:45:51"/>
    <s v="Profesional"/>
    <s v="Más de 50 años"/>
    <s v="Mujer"/>
    <n v="1"/>
    <n v="2"/>
    <s v="abogada"/>
    <s v="Semanalmente"/>
    <s v="Entre 16 y 20 libras"/>
    <s v="Papa Parda, Papa Criolla, Papa Colorada, Papa Yema de huevo"/>
    <s v="Papa Fresca (sin lavar)"/>
    <x v="1"/>
    <x v="2"/>
    <x v="1"/>
    <x v="1"/>
    <x v="2"/>
    <x v="3"/>
    <s v="Entre $1.800 - $2.000"/>
    <s v="Entre $1.800 - $2.000"/>
    <s v="Entre $1.800 - $2.000"/>
    <s v="Entre $1.800 - $2.000"/>
    <s v="Entre $2.200 - $2.400"/>
    <s v="Entre $1.800 - $2.000"/>
    <s v="Entre $1.800 - $2.000"/>
    <s v="Tiendas de Barrio, Galerías"/>
    <s v="Medios de comunicación (tv, radio), Promoción en puntos de venta"/>
    <s v="Papa Fresca (sin lavar), Papa Fresca lavada"/>
    <x v="0"/>
    <x v="1"/>
    <s v="No compra papa frita"/>
    <x v="2"/>
    <s v="No compra papa precocida"/>
    <s v="No compra papa precocida saborizada"/>
    <s v="Galerías, Tiendas de Barrio"/>
    <s v="Yuca, Plátano, Ulluco"/>
  </r>
  <r>
    <d v="2022-02-24T10:47:28"/>
    <s v="Secundaria"/>
    <s v="De 18 a 30 años"/>
    <s v="Mujer"/>
    <n v="2"/>
    <n v="6"/>
    <s v="Estudiante "/>
    <s v="Cada 15 días"/>
    <s v="Entre 16 y 20 libras"/>
    <s v="Papa Criolla, Papa Pastusa, Papa Amarilla"/>
    <s v="Papa Fresca (sin lavar)"/>
    <x v="0"/>
    <x v="1"/>
    <x v="1"/>
    <x v="0"/>
    <x v="1"/>
    <x v="4"/>
    <s v="Entre $1.000 - $1.200"/>
    <s v="Entre $1.000 - $1.200"/>
    <s v="Entre $1.000 - $1.200"/>
    <s v="Entre $1.000 - $1.200"/>
    <s v="No compramos de este tipo de papa"/>
    <s v="No compramos de este tipo de papa"/>
    <s v="No compramos de este tipo de papa"/>
    <s v="Al Productor, Galerías"/>
    <s v="Redes sociales"/>
    <s v="Papa Fresca (sin lavar)"/>
    <x v="6"/>
    <x v="0"/>
    <s v="$ 6.500"/>
    <x v="3"/>
    <s v="No compra papa precocida"/>
    <s v="No compra papa precocida saborizada"/>
    <s v="Galerías"/>
    <s v="Yuca"/>
  </r>
  <r>
    <d v="2022-02-24T10:47:57"/>
    <s v="Profesional"/>
    <s v="De 18 a 30 años"/>
    <s v="Mujer"/>
    <n v="3"/>
    <n v="6"/>
    <s v="Estudiante"/>
    <s v="Semanalmente"/>
    <s v="Entre 11 y 15 libras"/>
    <s v="Papa Criolla, Papa Pastusa, Papa Guata"/>
    <s v="Papa Fresca (sin lavar), Papa Congelada"/>
    <x v="0"/>
    <x v="0"/>
    <x v="1"/>
    <x v="2"/>
    <x v="1"/>
    <x v="0"/>
    <s v="Entre $1.400 - $1.600"/>
    <s v="Entre $1.400 - $1.600"/>
    <s v="Entre $1.400 - $1.600"/>
    <s v="Entre $1.400 - $1.600"/>
    <s v="Entre $1.400 - $1.600"/>
    <s v="Entre $1.800 - $2.000"/>
    <s v="No compramos de este tipo de papa"/>
    <s v="Al Productor, Placitas Campesinas, Tiendas de Barrio"/>
    <s v="Redes sociales, Promoción en puntos de venta"/>
    <s v="Papa Fresca (sin lavar)"/>
    <x v="1"/>
    <x v="0"/>
    <s v="$ 6.500"/>
    <x v="5"/>
    <s v="$ 3.700"/>
    <s v="No compra papa precocida saborizada"/>
    <s v="Placitas Campesinas"/>
    <s v="Plátano, Maíz"/>
  </r>
  <r>
    <d v="2022-02-24T10:52:39"/>
    <s v="Secundaria"/>
    <s v="De 18 a 30 años"/>
    <s v="Mujer"/>
    <n v="1"/>
    <n v="5"/>
    <s v="estudiante "/>
    <s v="Semanalmente"/>
    <s v="Entre 5 y 10 libras"/>
    <s v="Papa Criolla"/>
    <s v="Papa Fresca (sin lavar), Papa Cortada en trozos"/>
    <x v="0"/>
    <x v="0"/>
    <x v="1"/>
    <x v="1"/>
    <x v="1"/>
    <x v="3"/>
    <s v="Entre $1.800 - $2.000"/>
    <s v="Entre $2.200 - $2.400"/>
    <s v="Entre $2.200 - $2.400"/>
    <s v="Entre $2.600 - $2.800"/>
    <s v="Entre $1.800 - $2.000"/>
    <s v="Entre $2.200 - $2.400"/>
    <s v="Entre $1.400 - $1.600"/>
    <s v="Placitas Campesinas, Galerías"/>
    <s v="Promoción en puntos de venta"/>
    <s v="Papa Fresca (sin lavar)"/>
    <x v="0"/>
    <x v="11"/>
    <s v="Más de $ 7.500"/>
    <x v="3"/>
    <s v="No compra papa precocida"/>
    <s v="$ 8.500"/>
    <s v="Galerías"/>
    <s v="Yuca, Plátano"/>
  </r>
  <r>
    <d v="2022-02-24T10:53:11"/>
    <s v="Profesional"/>
    <s v="De 18 a 30 años"/>
    <s v="Mujer"/>
    <n v="2"/>
    <n v="4"/>
    <s v="Coordinadora de proyecto"/>
    <s v="Cada 15 días"/>
    <s v="Entre 16 y 20 libras"/>
    <s v="Papa Parda, Papa Amarilla, Papa Colorada"/>
    <s v="Papa Fresca (sin lavar)"/>
    <x v="4"/>
    <x v="1"/>
    <x v="3"/>
    <x v="2"/>
    <x v="1"/>
    <x v="4"/>
    <s v="Entre $1.400 - $1.600"/>
    <s v="Entre $1.400 - $1.600"/>
    <s v="No compramos de este tipo de papa"/>
    <s v="Entre $1.800 - $2.000"/>
    <s v="Entre $1.800 - $2.000"/>
    <s v="Entre $1.400 - $1.600"/>
    <s v="Entre $1.800 - $2.000"/>
    <s v="Al Productor, Placitas Campesinas, Galerías"/>
    <s v="Redes sociales, Promoción en puntos de venta"/>
    <s v="Papa Fresca (sin lavar)"/>
    <x v="2"/>
    <x v="0"/>
    <s v="$ 6.500"/>
    <x v="6"/>
    <s v="No compra papa precocida"/>
    <s v="No compra papa precocida saborizada"/>
    <s v="Galerías, Placitas Campesinas"/>
    <s v="Yuca, Plátano, Ulluco"/>
  </r>
  <r>
    <d v="2022-02-24T10:53:36"/>
    <s v="Técnico o tecnólogo"/>
    <s v="De 18 a 30 años"/>
    <s v="Mujer"/>
    <n v="2"/>
    <s v="Más de 6 personas"/>
    <s v="Estudiante"/>
    <s v="Semanalmente"/>
    <s v="Entre 21 y 25 libras"/>
    <s v="Papa Parda, Papa Yema de huevo"/>
    <s v="Papa Fresca (sin lavar)"/>
    <x v="2"/>
    <x v="0"/>
    <x v="1"/>
    <x v="4"/>
    <x v="1"/>
    <x v="0"/>
    <s v="Entre $1.800 - $2.000"/>
    <s v="No compramos de este tipo de papa"/>
    <s v="No compramos de este tipo de papa"/>
    <s v="No compramos de este tipo de papa"/>
    <s v="No compramos de este tipo de papa"/>
    <s v="No compramos de este tipo de papa"/>
    <s v="Entre $2.600 - $2.800"/>
    <s v="Al Productor, Placitas Campesinas, Tiendas de Barrio, Galerías"/>
    <s v="Redes sociales, Medios de comunicación (tv, radio), Promoción en puntos de venta"/>
    <s v="Papa Fresca (sin lavar), Papa Fresca lavada"/>
    <x v="0"/>
    <x v="4"/>
    <s v="No compra papa frita"/>
    <x v="0"/>
    <s v="No compra papa precocida"/>
    <s v="No compra papa precocida saborizada"/>
    <s v="Galerías, Placitas Campesinas, Directamente al Productor"/>
    <s v="Yuca, Plátano"/>
  </r>
  <r>
    <d v="2022-02-24T10:57:20"/>
    <s v="Profesional"/>
    <s v="De 18 a 30 años"/>
    <s v="Mujer"/>
    <n v="3"/>
    <n v="5"/>
    <s v="Administradora de empresas en formación"/>
    <s v="Mensualmente"/>
    <s v="Entre 16 y 20 libras"/>
    <s v="Papa Pastusa, Papa Amarilla"/>
    <s v="Papa Fresca (sin lavar)"/>
    <x v="3"/>
    <x v="0"/>
    <x v="1"/>
    <x v="4"/>
    <x v="0"/>
    <x v="2"/>
    <s v="No compramos de este tipo de papa"/>
    <s v="No compramos de este tipo de papa"/>
    <s v="Entre $2.600 - $2.800"/>
    <s v="Entre $2.200 - $2.400"/>
    <s v="No compramos de este tipo de papa"/>
    <s v="No compramos de este tipo de papa"/>
    <s v="No compramos de este tipo de papa"/>
    <s v="Placitas Campesinas, Compra a través de internet"/>
    <s v="Redes sociales, Medios de comunicación (tv, radio)"/>
    <s v="Papa Congelada, Papa Fresca (sin lavar)"/>
    <x v="1"/>
    <x v="4"/>
    <s v="$ 7.100"/>
    <x v="5"/>
    <s v="No compra papa precocida"/>
    <s v="No compra papa precocida saborizada"/>
    <s v="Placitas Campesinas"/>
    <s v="Yuca, Plátano, Maíz"/>
  </r>
  <r>
    <d v="2022-02-24T11:00:39"/>
    <s v="Técnico o tecnólogo"/>
    <s v="De 18 a 30 años"/>
    <s v="Mujer"/>
    <n v="1"/>
    <n v="6"/>
    <s v="Ama casa y estudiante"/>
    <s v="Semanalmente"/>
    <s v="Entre 5 y 10 libras"/>
    <s v="Papa Parda, Papa Criolla, Papa Pastusa, Papa Amarilla, Papa Colorada, Papa Guata, Papa Yema de huevo, Malvaseña"/>
    <s v="Papa Fresca (sin lavar), Papa Frita"/>
    <x v="1"/>
    <x v="0"/>
    <x v="1"/>
    <x v="1"/>
    <x v="1"/>
    <x v="4"/>
    <s v="Entre $1.400 - $1.600"/>
    <s v="Entre $1.400 - $1.600"/>
    <s v="Entre $1.400 - $1.600"/>
    <s v="Entre $1.000 - $1.200"/>
    <s v="Entre $1.400 - $1.600"/>
    <s v="Entre $1.400 - $1.600"/>
    <s v="Entre $1.400 - $1.600"/>
    <s v="Al Productor, Supermercado, Placitas Campesinas, Tiendas de Barrio, Galerías"/>
    <s v="Redes sociales, Medios de comunicación (tv, radio), Promoción en puntos de venta, Tiendas especializadas, Perifoneo "/>
    <s v="Papa Fresca (sin lavar)"/>
    <x v="0"/>
    <x v="13"/>
    <s v="No compra papa frita"/>
    <x v="3"/>
    <s v="No compra papa precocida"/>
    <s v="No compra papa precocida saborizada"/>
    <s v="Galerías, Tiendas de Barrio, Placitas Campesinas, Supermercados, Mercados Móviles"/>
    <s v="Yuca, Plátano, Ulluco, Maíz"/>
  </r>
  <r>
    <d v="2022-02-24T11:00:46"/>
    <s v="Profesional"/>
    <s v="De 18 a 30 años"/>
    <s v="Mujer"/>
    <n v="3"/>
    <n v="4"/>
    <s v="Administradora de Empresas"/>
    <s v="Cada 15 días"/>
    <s v="Entre 11 y 15 libras"/>
    <s v="Papa Parda, Papa Criolla, Papa Colorada, Papa Guata"/>
    <s v="Papa Fresca (sin lavar), Papa Fresca Lavada"/>
    <x v="0"/>
    <x v="0"/>
    <x v="0"/>
    <x v="4"/>
    <x v="2"/>
    <x v="0"/>
    <s v="Entre $2.600 - $2.800"/>
    <s v="Entre $1.400 - $1.600"/>
    <s v="No compramos de este tipo de papa"/>
    <s v="Entre $1.400 - $1.600"/>
    <s v="Entre $1.800 - $2.000"/>
    <s v="Entre $1.800 - $2.000"/>
    <s v="No compramos de este tipo de papa"/>
    <s v="Al Productor, Placitas Campesinas, Compra a través de internet, Tiendas de Barrio"/>
    <s v="Redes sociales, Promoción en puntos de venta"/>
    <s v="Papa Fresca lavada"/>
    <x v="1"/>
    <x v="11"/>
    <s v="No compra papa frita"/>
    <x v="4"/>
    <s v="No compra papa precocida"/>
    <s v="No compra papa precocida saborizada"/>
    <s v="Tiendas de Barrio, Placitas Campesinas, Supermercados"/>
    <s v="Yuca, Plátano, Ulluco"/>
  </r>
  <r>
    <d v="2022-02-24T11:01:51"/>
    <s v="Profesional"/>
    <s v="De 18 a 30 años"/>
    <s v="Mujer"/>
    <n v="2"/>
    <n v="3"/>
    <s v="Estudiante "/>
    <s v="Semanalmente"/>
    <s v="Entre 16 y 20 libras"/>
    <s v="Papa Parda, Papa Pastusa, Papa Amarilla"/>
    <s v="Papa Fresca (sin lavar)"/>
    <x v="2"/>
    <x v="3"/>
    <x v="1"/>
    <x v="2"/>
    <x v="1"/>
    <x v="4"/>
    <s v="Entre $2.200 - $2.400"/>
    <s v="No compramos de este tipo de papa"/>
    <s v="Entre $2.200 - $2.400"/>
    <s v="Entre $1.800 - $2.000"/>
    <s v="No compramos de este tipo de papa"/>
    <s v="No compramos de este tipo de papa"/>
    <s v="No compramos de este tipo de papa"/>
    <s v="Al Productor, Supermercado, Placitas Campesinas"/>
    <s v="Redes sociales, Medios de comunicación (tv, radio), Promoción en puntos de venta"/>
    <s v="Papa Fresca (sin lavar), Papa Fresca lavada"/>
    <x v="0"/>
    <x v="8"/>
    <s v="No compra papa frita"/>
    <x v="8"/>
    <s v="No compra papa precocida"/>
    <s v="No compra papa precocida saborizada"/>
    <s v="Tiendas de Barrio, Placitas Campesinas"/>
    <s v="Yuca, Plátano, Maíz"/>
  </r>
  <r>
    <d v="2022-02-24T11:03:30"/>
    <s v="Secundaria"/>
    <s v="De 18 a 30 años"/>
    <s v="Mujer"/>
    <n v="3"/>
    <n v="3"/>
    <s v="Estudiante"/>
    <s v="Cada 15 días"/>
    <s v="Entre 5 y 10 libras"/>
    <s v="Papa Parda, Papa Pastusa, Papa Amarilla"/>
    <s v="Papa Fresca (sin lavar), Papa Congelada"/>
    <x v="2"/>
    <x v="3"/>
    <x v="0"/>
    <x v="4"/>
    <x v="2"/>
    <x v="2"/>
    <s v="Entre $1.000 - $1.200"/>
    <s v="No compramos de este tipo de papa"/>
    <s v="Entre $1.000 - $1.200"/>
    <s v="Entre $1.400 - $1.600"/>
    <s v="No compramos de este tipo de papa"/>
    <s v="No compramos de este tipo de papa"/>
    <s v="No compramos de este tipo de papa"/>
    <s v="Al Productor, Galerías"/>
    <s v="Medios de comunicación (tv, radio), Promoción en puntos de venta"/>
    <s v="Papa Congelada, Papa Fresca (sin lavar)"/>
    <x v="2"/>
    <x v="0"/>
    <s v="No compra papa frita"/>
    <x v="3"/>
    <s v="No compra papa precocida"/>
    <s v="No compra papa precocida saborizada"/>
    <s v="Galerías"/>
    <s v="Plátano, Ulluco"/>
  </r>
  <r>
    <d v="2022-02-24T11:03:40"/>
    <s v="Profesional"/>
    <s v="De 18 a 30 años"/>
    <s v="Mujer"/>
    <n v="2"/>
    <n v="6"/>
    <s v="Estudiante"/>
    <s v="Semanalmente"/>
    <s v="Entre 11 y 15 libras"/>
    <s v="Papa Parda, Papa Pastusa, Papa Amarilla"/>
    <s v="Papa Fresca (sin lavar)"/>
    <x v="4"/>
    <x v="0"/>
    <x v="4"/>
    <x v="1"/>
    <x v="4"/>
    <x v="2"/>
    <s v="Entre $3.000 - $3.200"/>
    <s v="Entre $2.600 - $2.800"/>
    <s v="Entre $2.200 - $2.400"/>
    <s v="Entre $2.200 - $2.400"/>
    <s v="No compramos de este tipo de papa"/>
    <s v="No compramos de este tipo de papa"/>
    <s v="No compramos de este tipo de papa"/>
    <s v="Al Productor, Placitas Campesinas, Tiendas de Barrio, Galerías"/>
    <s v="Redes sociales, Tiendas especializadas"/>
    <s v="Papa Fresca (sin lavar)"/>
    <x v="0"/>
    <x v="4"/>
    <s v="No compra papa frita"/>
    <x v="4"/>
    <s v="No compra papa precocida"/>
    <s v="No compra papa precocida saborizada"/>
    <s v="Galerías, Tiendas de Barrio, Placitas Campesinas"/>
    <s v="Yuca, Plátano"/>
  </r>
  <r>
    <d v="2022-02-24T11:05:45"/>
    <s v="Secundaria"/>
    <s v="De 18 a 30 años"/>
    <s v="Mujer"/>
    <n v="2"/>
    <n v="5"/>
    <s v="Estudiante"/>
    <s v="Semanalmente"/>
    <s v="Más de 25 libras"/>
    <s v="Papa Parda, Papa Criolla, Papa Pastusa, Papa Amarilla, Papa Colorada, Papa Guata, Papa Yema de huevo"/>
    <s v="Papa Fresca (sin lavar), Papa Frita"/>
    <x v="2"/>
    <x v="1"/>
    <x v="0"/>
    <x v="0"/>
    <x v="0"/>
    <x v="0"/>
    <s v="No recuerdo"/>
    <s v="No recuerdo"/>
    <s v="No recuerdo"/>
    <s v="No recuerdo"/>
    <s v="No recuerdo"/>
    <s v="No recuerdo"/>
    <s v="no sé"/>
    <s v="Al Productor, Supermercado, Placitas Campesinas, Tiendas de Barrio, Galerías"/>
    <s v="Redes sociales, Medios de comunicación (tv, radio), Promoción en puntos de venta, Tiendas especializadas"/>
    <s v="Papa Fresca (sin lavar), Papa Frita"/>
    <x v="0"/>
    <x v="14"/>
    <s v="Menos del valor ofertado"/>
    <x v="11"/>
    <s v="No sé"/>
    <s v="No sé "/>
    <s v="Placitas Campesinas"/>
    <s v="Plátano, Ulluco"/>
  </r>
  <r>
    <d v="2022-02-24T11:06:25"/>
    <s v="Profesional"/>
    <s v="De 31 a 40 años"/>
    <s v="Mujer"/>
    <n v="3"/>
    <n v="2"/>
    <s v="estudiante"/>
    <s v="Semanalmente"/>
    <s v="Entre 11 y 15 libras"/>
    <s v="Papa Amarilla, Papa Guata"/>
    <s v="Papa Fresca (sin lavar), Papa Fresca Lavada, Papa Frita"/>
    <x v="3"/>
    <x v="0"/>
    <x v="1"/>
    <x v="1"/>
    <x v="1"/>
    <x v="2"/>
    <s v="No compramos de este tipo de papa"/>
    <s v="No compramos de este tipo de papa"/>
    <s v="No compramos de este tipo de papa"/>
    <s v="Entre $1.000 - $1.200"/>
    <s v="Entre $1.400 - $1.600"/>
    <s v="Entre $1.800 - $2.000"/>
    <s v="Entre $1.400 - $1.600"/>
    <s v="Al Productor, Supermercado, Placitas Campesinas, Tiendas de Barrio, Galerías"/>
    <s v="Promoción en puntos de venta"/>
    <s v="Papa Fresca lavada"/>
    <x v="0"/>
    <x v="0"/>
    <s v="$ 6.500"/>
    <x v="0"/>
    <s v="No compra papa precocida"/>
    <s v="No compra papa precocida saborizada"/>
    <s v="Galerías, Tiendas de Barrio, Placitas Campesinas, Supermercados"/>
    <s v="Yuca, Plátano"/>
  </r>
  <r>
    <d v="2022-02-24T11:06:40"/>
    <s v="Secundaria"/>
    <s v="De 18 a 30 años"/>
    <s v="Mujer"/>
    <n v="3"/>
    <n v="5"/>
    <s v="Estudiante "/>
    <s v="Cada 15 días"/>
    <s v="Entre 5 y 10 libras"/>
    <s v="Papa Parda, Papa Amarilla"/>
    <s v="Papa Fresca (sin lavar)"/>
    <x v="1"/>
    <x v="0"/>
    <x v="0"/>
    <x v="0"/>
    <x v="2"/>
    <x v="4"/>
    <s v="Entre $1.800 - $2.000"/>
    <s v="Entre $1.800 - $2.000"/>
    <s v="No compramos de este tipo de papa"/>
    <s v="Entre $1.800 - $2.000"/>
    <s v="No compramos de este tipo de papa"/>
    <s v="No compramos de este tipo de papa"/>
    <s v="No compramos de este tipo de papa"/>
    <s v="Placitas Campesinas, Galerías"/>
    <s v="Medios de comunicación (tv, radio), Promoción en puntos de venta"/>
    <s v="Papa Fresca (sin lavar)"/>
    <x v="1"/>
    <x v="1"/>
    <s v="$ 7.100"/>
    <x v="6"/>
    <s v="$ 4.100"/>
    <s v="$ 7.000"/>
    <s v="Galerías, Placitas Campesinas"/>
    <s v="Plátano, Maíz, Habas"/>
  </r>
  <r>
    <d v="2022-02-24T11:08:41"/>
    <s v="Secundaria"/>
    <s v="De 18 a 30 años"/>
    <s v="Mujer"/>
    <n v="3"/>
    <n v="4"/>
    <s v="ESTUDIANTE"/>
    <s v="Semanalmente"/>
    <s v="Entre 5 y 10 libras"/>
    <s v="Papa Parda, Papa Pastusa, Papa Amarilla, Papa Colorada"/>
    <s v="Papa Fresca (sin lavar), Papa Fresca Lavada"/>
    <x v="1"/>
    <x v="0"/>
    <x v="1"/>
    <x v="1"/>
    <x v="1"/>
    <x v="1"/>
    <s v="Entre $1.000 - $1.200"/>
    <s v="Entre $1.400 - $1.600"/>
    <s v="Entre $1.400 - $1.600"/>
    <s v="Entre $1.800 - $2.000"/>
    <s v="Entre $1.400 - $1.600"/>
    <s v="No compramos de este tipo de papa"/>
    <s v="No compramos de este tipo de papa"/>
    <s v="Galerías"/>
    <s v="Redes sociales, Medios de comunicación (tv, radio)"/>
    <s v="Papa Fresca (sin lavar), Papa Fresca lavada"/>
    <x v="0"/>
    <x v="1"/>
    <s v="$ 6.500"/>
    <x v="0"/>
    <s v="No compra papa precocida"/>
    <s v="No compra papa precocida saborizada"/>
    <s v="Galerías"/>
    <s v="Plátano"/>
  </r>
  <r>
    <d v="2022-02-24T11:11:13"/>
    <s v="Secundaria"/>
    <s v="De 18 a 30 años"/>
    <s v="Mujer"/>
    <n v="1"/>
    <n v="3"/>
    <s v="Estudiante universitario "/>
    <s v="Cada 15 días"/>
    <s v="Entre 16 y 20 libras"/>
    <s v="Papa Pastusa"/>
    <s v="Papa Fresca Lavada"/>
    <x v="1"/>
    <x v="2"/>
    <x v="1"/>
    <x v="1"/>
    <x v="1"/>
    <x v="3"/>
    <s v="No compramos de este tipo de papa"/>
    <s v="Entre $2.200 - $2.400"/>
    <s v="Entre $2.600 - $2.800"/>
    <s v="No compramos de este tipo de papa"/>
    <s v="No compramos de este tipo de papa"/>
    <s v="No compramos de este tipo de papa"/>
    <s v="No compramos de este tipo de papa"/>
    <s v="Al Productor, Supermercado, Placitas Campesinas"/>
    <s v="Redes sociales, Promoción en puntos de venta"/>
    <s v="Papa Fresca (sin lavar), Papa Frita, Papa Fresca lavada, Papa Precocida"/>
    <x v="0"/>
    <x v="4"/>
    <s v="$ 6.500"/>
    <x v="1"/>
    <s v="$ 4.500"/>
    <s v="$ 6.500"/>
    <s v="Galerías, Tiendas de Barrio, Placitas Campesinas, Supermercados"/>
    <s v="Plátano"/>
  </r>
  <r>
    <d v="2022-02-24T11:11:29"/>
    <s v="Secundaria"/>
    <s v="De 18 a 30 años"/>
    <s v="Mujer"/>
    <n v="1"/>
    <n v="3"/>
    <s v="Estudiante "/>
    <s v="Cada 15 días"/>
    <s v="Entre 5 y 10 libras"/>
    <s v="Papa Parda, Papa Pastusa, Papa Amarilla"/>
    <s v="Papa Fresca (sin lavar), Papa Fresca Lavada, Papa Frita"/>
    <x v="1"/>
    <x v="0"/>
    <x v="1"/>
    <x v="0"/>
    <x v="1"/>
    <x v="3"/>
    <s v="Entre $1.800 - $2.000"/>
    <s v="Entre $1.400 - $1.600"/>
    <s v="Entre $1.800 - $2.000"/>
    <s v="Entre $1.400 - $1.600"/>
    <s v="No compramos de este tipo de papa"/>
    <s v="No compramos de este tipo de papa"/>
    <s v="No compramos de este tipo de papa"/>
    <s v="Al Productor, Supermercado, Placitas Campesinas, Tiendas de Barrio, Galerías"/>
    <s v="Promoción en puntos de venta"/>
    <s v="Papa Fresca (sin lavar), Papa Fresca lavada"/>
    <x v="0"/>
    <x v="0"/>
    <s v="$ 6.500"/>
    <x v="0"/>
    <s v="No compra papa precocida"/>
    <s v="No compra papa precocida saborizada"/>
    <s v="Galerías, Tiendas de Barrio, Placitas Campesinas, Supermercados"/>
    <s v="Yuca, Plátano, Maíz"/>
  </r>
  <r>
    <d v="2022-02-24T11:15:10"/>
    <s v="Técnico o tecnólogo"/>
    <s v="De 18 a 30 años"/>
    <s v="Mujer"/>
    <n v="1"/>
    <n v="4"/>
    <s v="Estudiante "/>
    <s v="Semanalmente"/>
    <s v="Más de 25 libras"/>
    <s v="Papa Parda, Papa Criolla, Papa Amarilla"/>
    <s v="Papa Fresca (sin lavar)"/>
    <x v="0"/>
    <x v="0"/>
    <x v="1"/>
    <x v="2"/>
    <x v="2"/>
    <x v="3"/>
    <s v="Entre $1.400 - $1.600"/>
    <s v="Entre $1.400 - $1.600"/>
    <s v="No compramos de este tipo de papa"/>
    <s v="Entre $1.800 - $2.000"/>
    <s v="No compramos de este tipo de papa"/>
    <s v="No compramos de este tipo de papa"/>
    <s v="No compramos de este tipo de papa"/>
    <s v="Al Productor, Galerías"/>
    <s v="Redes sociales, Medios de comunicación (tv, radio), Promoción en puntos de venta"/>
    <s v="Papa Fresca lavada"/>
    <x v="0"/>
    <x v="0"/>
    <s v="No compra papa frita"/>
    <x v="7"/>
    <s v="No compra papa precocida"/>
    <s v="$ 5.500"/>
    <s v="Galerías"/>
    <s v="Yuca, Plátano"/>
  </r>
  <r>
    <d v="2022-02-24T11:15:58"/>
    <s v="Profesional"/>
    <s v="De 18 a 30 años"/>
    <s v="Mujer"/>
    <n v="2"/>
    <n v="4"/>
    <s v="Estudiante de Enfermería "/>
    <s v="Semanalmente"/>
    <s v="Entre 5 y 10 libras"/>
    <s v="Papa Parda, Papa Criolla, Papa Amarilla"/>
    <s v="Papa Fresca (sin lavar)"/>
    <x v="2"/>
    <x v="3"/>
    <x v="4"/>
    <x v="4"/>
    <x v="4"/>
    <x v="2"/>
    <s v="Entre $1.800 - $2.000"/>
    <s v="Entre $2.200 - $2.400"/>
    <s v="No compramos de este tipo de papa"/>
    <s v="Entre $2.200 - $2.400"/>
    <s v="No compramos de este tipo de papa"/>
    <s v="No compramos de este tipo de papa"/>
    <s v="No compramos de este tipo de papa"/>
    <s v="Al Productor, Tiendas de Barrio"/>
    <s v="Promoción en puntos de venta"/>
    <s v="Papa Fresca (sin lavar), Papa Fresca lavada"/>
    <x v="0"/>
    <x v="4"/>
    <s v="No compra papa frita"/>
    <x v="3"/>
    <s v="No compra papa precocida"/>
    <s v="No compra papa precocida saborizada"/>
    <s v="Galerías"/>
    <s v="Yuca, Plátano"/>
  </r>
  <r>
    <d v="2022-02-24T11:16:42"/>
    <s v="Maestría"/>
    <s v="De 18 a 30 años"/>
    <s v="Mujer"/>
    <n v="1"/>
    <n v="1"/>
    <s v="Economista"/>
    <s v="Semanalmente"/>
    <s v="Entre 5 y 10 libras"/>
    <s v="Papa Parda"/>
    <s v="Papa Fresca (sin lavar)"/>
    <x v="1"/>
    <x v="3"/>
    <x v="0"/>
    <x v="2"/>
    <x v="1"/>
    <x v="2"/>
    <s v="Entre $1.800 - $2.000"/>
    <s v="No compramos de este tipo de papa"/>
    <s v="No compramos de este tipo de papa"/>
    <s v="Entre $1.400 - $1.600"/>
    <s v="No compramos de este tipo de papa"/>
    <s v="No compramos de este tipo de papa"/>
    <s v="No compramos de este tipo de papa"/>
    <s v="Placitas Campesinas, Tiendas de Barrio, Galerías"/>
    <s v="Redes sociales, Promoción en puntos de venta"/>
    <s v="Papa Fresca (sin lavar)"/>
    <x v="0"/>
    <x v="4"/>
    <s v="No compra papa frita"/>
    <x v="4"/>
    <s v="No compra papa precocida"/>
    <s v="No compra papa precocida saborizada"/>
    <s v="Galerías, Tiendas de Barrio, Placitas Campesinas"/>
    <s v="Plátano, Maíz, Habas"/>
  </r>
  <r>
    <d v="2022-02-24T11:17:17"/>
    <s v="Secundaria"/>
    <s v="De 18 a 30 años"/>
    <s v="Mujer"/>
    <n v="2"/>
    <s v="Más de 6 personas"/>
    <s v="Estudiante"/>
    <s v="Semanalmente"/>
    <s v="Más de 25 libras"/>
    <s v="Papa Parda, Papa Colorada"/>
    <s v="Papa Fresca (sin lavar)"/>
    <x v="2"/>
    <x v="0"/>
    <x v="1"/>
    <x v="0"/>
    <x v="1"/>
    <x v="1"/>
    <s v="Entre $1.800 - $2.000"/>
    <s v="Entre $1.400 - $1.600"/>
    <s v="No compramos de este tipo de papa"/>
    <s v="Entre $1.400 - $1.600"/>
    <s v="Entre $1.400 - $1.600"/>
    <s v="No compramos de este tipo de papa"/>
    <s v="No compramos de este tipo de papa"/>
    <s v="Al Productor"/>
    <s v="Redes sociales, Medios de comunicación (tv, radio), Promoción en puntos de venta"/>
    <s v="Papa Fresca (sin lavar)"/>
    <x v="0"/>
    <x v="1"/>
    <s v="No compra papa frita"/>
    <x v="4"/>
    <s v="No compra papa precocida"/>
    <s v="No compra papa precocida saborizada"/>
    <s v="Placitas Campesinas"/>
    <s v="Yuca, Plátano, Ulluco, Maíz"/>
  </r>
  <r>
    <d v="2022-02-24T11:20:36"/>
    <s v="Profesional"/>
    <s v="De 18 a 30 años"/>
    <s v="Mujer"/>
    <n v="3"/>
    <n v="3"/>
    <s v="Abogada"/>
    <s v="Semanalmente"/>
    <s v="Entre 5 y 10 libras"/>
    <s v="Papa Parda, Papa Pastusa, Papa Colorada"/>
    <s v="Papa Fresca (sin lavar), Papa Frita"/>
    <x v="1"/>
    <x v="0"/>
    <x v="1"/>
    <x v="1"/>
    <x v="1"/>
    <x v="4"/>
    <s v="Más de $3.400"/>
    <s v="No compramos de este tipo de papa"/>
    <s v="Más de $3.400"/>
    <s v="No compramos de este tipo de papa"/>
    <s v="Más de $ 3.400"/>
    <s v="No compramos de este tipo de papa"/>
    <s v="No compramos de este tipo de papa"/>
    <s v="Al Productor, Placitas Campesinas, Tiendas de Barrio, Galerías"/>
    <s v="Redes sociales, Medios de comunicación (tv, radio), Promoción en puntos de venta"/>
    <s v="Papa Fresca (sin lavar)"/>
    <x v="0"/>
    <x v="6"/>
    <s v="$ 6.900"/>
    <x v="3"/>
    <s v="No compra papa precocida"/>
    <s v="No compra papa precocida saborizada"/>
    <s v="Galerías, Placitas Campesinas, Mercados Móviles"/>
    <s v="Yuca, Plátano"/>
  </r>
  <r>
    <d v="2022-02-24T11:21:28"/>
    <s v="Secundaria"/>
    <s v="De 18 a 30 años"/>
    <s v="Mujer"/>
    <n v="1"/>
    <n v="4"/>
    <s v="Estuadiante y agricultora"/>
    <s v="Semanalmente"/>
    <s v="Entre 5 y 10 libras"/>
    <s v="Papa Amarilla"/>
    <s v="Papa Fresca (sin lavar)"/>
    <x v="4"/>
    <x v="0"/>
    <x v="2"/>
    <x v="2"/>
    <x v="1"/>
    <x v="1"/>
    <s v="No compramos de este tipo de papa"/>
    <s v="No compramos de este tipo de papa"/>
    <s v="No compramos de este tipo de papa"/>
    <s v="Entre $1.400 - $1.600"/>
    <s v="No compramos de este tipo de papa"/>
    <s v="No compramos de este tipo de papa"/>
    <s v="No compramos de este tipo de papa"/>
    <s v="Al Productor, Supermercado, Tiendas de Barrio"/>
    <s v="Medios de comunicación (tv, radio), Promoción en puntos de venta"/>
    <s v="Papa Fresca (sin lavar)"/>
    <x v="0"/>
    <x v="1"/>
    <s v="No compra papa frita"/>
    <x v="3"/>
    <s v="No compra papa precocida"/>
    <s v="No compra papa precocida saborizada"/>
    <s v="Galerías, Supermercados"/>
    <s v="Yuca, Plátano"/>
  </r>
  <r>
    <d v="2022-02-24T11:25:32"/>
    <s v="Técnico o tecnólogo"/>
    <s v="De 31 a 40 años"/>
    <s v="Mujer"/>
    <n v="3"/>
    <n v="4"/>
    <s v="Tecnologa Gestion Documental"/>
    <s v="Semanalmente"/>
    <s v="Más de 25 libras"/>
    <s v="Papa Parda, Papa Criolla, Papa Amarilla, Papa Guata"/>
    <s v="Papa Fresca (sin lavar), Papa Fresca Lavada"/>
    <x v="1"/>
    <x v="0"/>
    <x v="1"/>
    <x v="2"/>
    <x v="1"/>
    <x v="4"/>
    <s v="Entre $2.200 - $2.400"/>
    <s v="Entre $1.400 - $1.600"/>
    <s v="Entre $1.800 - $2.000"/>
    <s v="Entre $1.400 - $1.600"/>
    <s v="Entre $1.800 - $2.000"/>
    <s v="Entre $1.800 - $2.000"/>
    <s v="Entre $1.400 - $1.600"/>
    <s v="Supermercado, Tiendas de Barrio, Galerías"/>
    <s v="Redes sociales, Promoción en puntos de venta"/>
    <s v="Papa Fresca (sin lavar), Papa Fresca lavada"/>
    <x v="0"/>
    <x v="1"/>
    <s v="No compra papa frita"/>
    <x v="6"/>
    <s v="$ 3.500"/>
    <s v="$ 5.500"/>
    <s v="Galerías, Tiendas de Barrio, Supermercados"/>
    <s v="Yuca, Plátano"/>
  </r>
  <r>
    <d v="2022-02-24T11:26:02"/>
    <s v="Técnico o tecnólogo"/>
    <s v="De 18 a 30 años"/>
    <s v="Mujer"/>
    <n v="1"/>
    <n v="3"/>
    <s v="Topografia "/>
    <s v="Semanalmente"/>
    <s v="Entre 11 y 15 libras"/>
    <s v="Papa Criolla, Papa Amarilla, Papa Colorada, Papa Yema de huevo"/>
    <s v="Papa Fresca (sin lavar), Papa Fresca Lavada"/>
    <x v="2"/>
    <x v="3"/>
    <x v="2"/>
    <x v="0"/>
    <x v="0"/>
    <x v="2"/>
    <s v="Entre $1.800 - $2.000"/>
    <s v="Entre $1.800 - $2.000"/>
    <s v="Entre $1.800 - $2.000"/>
    <s v="Entre $1.400 - $1.600"/>
    <s v="Entre $1.800 - $2.000"/>
    <s v="Entre $1.400 - $1.600"/>
    <s v="Entre $1.400 - $1.600"/>
    <s v="Al Productor, Placitas Campesinas, Galerías"/>
    <s v="Redes sociales, Promoción en puntos de venta, Tiendas especializadas"/>
    <s v="Papa Fresca (sin lavar), Papa Fresca lavada"/>
    <x v="0"/>
    <x v="4"/>
    <s v="No compra papa frita"/>
    <x v="4"/>
    <s v="No compra papa precocida"/>
    <s v="No compra papa precocida saborizada"/>
    <s v="Galerías, Placitas Campesinas, Directamente al Productor"/>
    <s v="Yuca, Plátano, Ulluco, Maíz"/>
  </r>
  <r>
    <d v="2022-02-24T11:27:01"/>
    <s v="Profesional"/>
    <s v="De 41 a 50 años"/>
    <s v="Mujer"/>
    <n v="3"/>
    <n v="3"/>
    <s v="Licenciada en Literatura"/>
    <s v="Semanalmente"/>
    <s v="Entre 5 y 10 libras"/>
    <s v="Papa Guata, Papa Yema de huevo"/>
    <s v="Papa Fresca (sin lavar), Papa Frita"/>
    <x v="3"/>
    <x v="3"/>
    <x v="0"/>
    <x v="2"/>
    <x v="2"/>
    <x v="0"/>
    <s v="No compramos de este tipo de papa"/>
    <s v="No compramos de este tipo de papa"/>
    <s v="No compramos de este tipo de papa"/>
    <s v="No compramos de este tipo de papa"/>
    <s v="No compramos de este tipo de papa"/>
    <s v="Entre $1.800 - $2.000"/>
    <s v="Entre $1.800 - $2.000"/>
    <s v="Al Productor, Galerías"/>
    <s v="Redes sociales, Promoción en puntos de venta"/>
    <s v="Papa Fresca lavada"/>
    <x v="0"/>
    <x v="4"/>
    <s v="$ 6.500"/>
    <x v="0"/>
    <s v="No compra papa precocida"/>
    <s v="No compra papa precocida saborizada"/>
    <s v="Galerías, Placitas Campesinas, Supermercados"/>
    <s v="Plátano, Maíz"/>
  </r>
  <r>
    <d v="2022-02-24T11:28:59"/>
    <s v="Maestría"/>
    <s v="Más de 50 años"/>
    <s v="Mujer"/>
    <n v="4"/>
    <n v="2"/>
    <s v="Docente"/>
    <s v="Semanalmente"/>
    <s v="Entre 5 y 10 libras"/>
    <s v="Papa Amarilla, Papa Colorada, Papa Guata"/>
    <s v="Papa Fresca (sin lavar)"/>
    <x v="1"/>
    <x v="3"/>
    <x v="1"/>
    <x v="3"/>
    <x v="1"/>
    <x v="2"/>
    <s v="No compramos de este tipo de papa"/>
    <s v="No compramos de este tipo de papa"/>
    <s v="No compramos de este tipo de papa"/>
    <s v="Entre $1.400 - $1.600"/>
    <s v="Entre $1.400 - $1.600"/>
    <s v="Entre $1.400 - $1.600"/>
    <s v="No compramos de este tipo de papa"/>
    <s v="Placitas Campesinas"/>
    <s v="Promoción en puntos de venta"/>
    <s v="Papa Fresca (sin lavar)"/>
    <x v="0"/>
    <x v="0"/>
    <s v="No compra papa frita"/>
    <x v="3"/>
    <s v="No compra papa precocida"/>
    <s v="No compra papa precocida saborizada"/>
    <s v="Placitas Campesinas"/>
    <s v="Plátano"/>
  </r>
  <r>
    <d v="2022-02-24T11:29:24"/>
    <s v="Profesional"/>
    <s v="De 18 a 30 años"/>
    <s v="Mujer"/>
    <n v="1"/>
    <n v="3"/>
    <s v="Estudiante "/>
    <s v="Semanalmente"/>
    <s v="Más de 25 libras"/>
    <s v="Papa Parda, Papa Criolla, Papa Pastusa, Papa Amarilla, Papa Guata"/>
    <s v="Papa Fresca (sin lavar)"/>
    <x v="1"/>
    <x v="0"/>
    <x v="1"/>
    <x v="1"/>
    <x v="1"/>
    <x v="2"/>
    <s v="Entre $1.400 - $1.600"/>
    <s v="Entre $1.000 - $1.200"/>
    <s v="Entre $1.400 - $1.600"/>
    <s v="Entre $1.000 - $1.200"/>
    <s v="Entre $1.000 - $1.200"/>
    <s v="Entre $1.000 - $1.200"/>
    <s v="No compramos de este tipo de papa"/>
    <s v="Al Productor, Placitas Campesinas, Tiendas de Barrio, Galerías"/>
    <s v="Redes sociales, Medios de comunicación (tv, radio), Promoción en puntos de venta"/>
    <s v="Papa Fresca (sin lavar), Papa Fresca lavada"/>
    <x v="0"/>
    <x v="0"/>
    <s v="No compra papa frita"/>
    <x v="4"/>
    <s v="No compra papa precocida"/>
    <s v="No compra papa precocida saborizada"/>
    <s v="Galerías, Tiendas de Barrio"/>
    <s v="Yuca, Plátano, Maíz"/>
  </r>
  <r>
    <d v="2022-02-24T11:29:42"/>
    <s v="Doctorado"/>
    <s v="De 41 a 50 años"/>
    <s v="Mujer"/>
    <n v="4"/>
    <n v="2"/>
    <s v="docente universitaria"/>
    <s v="Mensualmente"/>
    <s v="Entre 5 y 10 libras"/>
    <s v="Papa Criolla, Papa Pastusa, Papa Colorada, Papa Guata"/>
    <s v="Papa Fresca (sin lavar), Papa Fresca Lavada"/>
    <x v="1"/>
    <x v="3"/>
    <x v="1"/>
    <x v="2"/>
    <x v="1"/>
    <x v="1"/>
    <s v="No recuerdo"/>
    <s v="No recuerdo"/>
    <s v="No recuerdo"/>
    <s v="No compramos de este tipo de papa"/>
    <s v="No recuerdo"/>
    <s v="No compramos de este tipo de papa"/>
    <s v="No compramos de este tipo de papa"/>
    <s v="Al Productor, Placitas Campesinas, Compra a través de internet, Tiendas de Barrio, Galerías"/>
    <s v="Promoción en puntos de venta, Tiendas especializadas"/>
    <s v="Papa Fresca (sin lavar), Papa Fresca lavada"/>
    <x v="0"/>
    <x v="4"/>
    <s v="No compra papa frita"/>
    <x v="0"/>
    <s v="No compra papa precocida"/>
    <s v="No compra papa precocida saborizada"/>
    <s v="Galerías, Tiendas de Barrio, Placitas Campesinas, Supermercados, Mercados Móviles"/>
    <s v="Yuca, Ulluco"/>
  </r>
  <r>
    <d v="2022-02-24T11:29:46"/>
    <s v="Profesional"/>
    <s v="Más de 50 años"/>
    <s v="Mujer"/>
    <n v="3"/>
    <n v="3"/>
    <s v="Funcionaria pública"/>
    <s v="Cada 15 días"/>
    <s v="Entre 5 y 10 libras"/>
    <s v="Papa Parda, Papa Colorada, Papa Yema de huevo"/>
    <s v="Papa Fresca (sin lavar)"/>
    <x v="1"/>
    <x v="0"/>
    <x v="1"/>
    <x v="1"/>
    <x v="1"/>
    <x v="2"/>
    <s v="Entre $1.400 - $1.600"/>
    <s v="Entre $1.400 - $1.600"/>
    <s v="No compramos de este tipo de papa"/>
    <s v="Entre $1.400 - $1.600"/>
    <s v="Entre $1.400 - $1.600"/>
    <s v="Entre $1.400 - $1.600"/>
    <s v="Entre $1.400 - $1.600"/>
    <s v="Galerías"/>
    <s v="Redes sociales"/>
    <s v="Papa Fresca (sin lavar)"/>
    <x v="0"/>
    <x v="4"/>
    <s v="No compra papa frita"/>
    <x v="4"/>
    <s v="No compra papa precocida"/>
    <s v="No compra papa precocida saborizada"/>
    <s v="Galerías"/>
    <s v="Yuca, Plátano, Ulluco, Maíz, Verduras y legumbres"/>
  </r>
  <r>
    <d v="2022-02-24T11:31:54"/>
    <s v="Profesional"/>
    <s v="De 41 a 50 años"/>
    <s v="Mujer"/>
    <n v="4"/>
    <n v="3"/>
    <s v="Lic. Comercio y Contaduría"/>
    <s v="Semanalmente"/>
    <s v="Entre 16 y 20 libras"/>
    <s v="Papa Criolla, Papa Amarilla, Capira"/>
    <s v="Papa Fresca (sin lavar)"/>
    <x v="1"/>
    <x v="1"/>
    <x v="1"/>
    <x v="1"/>
    <x v="1"/>
    <x v="4"/>
    <s v="No compramos de este tipo de papa"/>
    <s v="Entre $1.800 - $2.000"/>
    <s v="Entre $1.800 - $2.000"/>
    <s v="Entre $1.800 - $2.000"/>
    <s v="Entre $1.800 - $2.000"/>
    <s v="No compramos de este tipo de papa"/>
    <s v="Entre $1.800 - $2.000"/>
    <s v="Al Productor"/>
    <s v="Redes sociales, Medios de comunicación (tv, radio), Promoción en puntos de venta, Tiendas especializadas"/>
    <s v="Papa Fresca (sin lavar)"/>
    <x v="0"/>
    <x v="4"/>
    <s v="No compra papa frita"/>
    <x v="5"/>
    <s v="No compra papa precocida"/>
    <s v="No compra papa precocida saborizada"/>
    <s v="Tiendas de Barrio"/>
    <s v="Yuca, Plátano, Ulluco, Maíz"/>
  </r>
  <r>
    <d v="2022-02-24T11:34:55"/>
    <s v="Profesional"/>
    <s v="De 18 a 30 años"/>
    <s v="Mujer"/>
    <n v="2"/>
    <n v="4"/>
    <s v="Ingeniera ambiental"/>
    <s v="Semanalmente"/>
    <s v="Entre 5 y 10 libras"/>
    <s v="Papa Amarilla"/>
    <s v="Papa Fresca (sin lavar)"/>
    <x v="1"/>
    <x v="0"/>
    <x v="1"/>
    <x v="1"/>
    <x v="1"/>
    <x v="1"/>
    <s v="Entre $1.400 - $1.600"/>
    <s v="Entre $1.000 - $1.200"/>
    <s v="Entre $1.000 - $1.200"/>
    <s v="Entre $1.000 - $1.200"/>
    <s v="Entre $1.000 - $1.200"/>
    <s v="Entre $1.400 - $1.600"/>
    <s v="Entre $1.000 - $1.200"/>
    <s v="Al Productor"/>
    <s v="Redes sociales, Medios de comunicación (tv, radio)"/>
    <s v="Papa Fresca (sin lavar)"/>
    <x v="0"/>
    <x v="0"/>
    <s v="No compra papa frita"/>
    <x v="3"/>
    <s v="No compra papa precocida"/>
    <s v="No compra papa precocida saborizada"/>
    <s v="Galerías, Directamente al Productor"/>
    <s v="Yuca"/>
  </r>
  <r>
    <d v="2022-02-24T11:35:01"/>
    <s v="Maestría"/>
    <s v="De 31 a 40 años"/>
    <s v="Mujer"/>
    <n v="2"/>
    <n v="2"/>
    <s v="Profesora"/>
    <s v="Semanalmente"/>
    <s v="Entre 5 y 10 libras"/>
    <s v="Papa Parda, Papa Criolla, Papa Colorada"/>
    <s v="Papa Fresca (sin lavar), Papa Fresca Lavada"/>
    <x v="1"/>
    <x v="0"/>
    <x v="1"/>
    <x v="1"/>
    <x v="1"/>
    <x v="0"/>
    <s v="Entre $1.400 - $1.600"/>
    <s v="Entre $1.400 - $1.600"/>
    <s v="Entre $1.400 - $1.600"/>
    <s v="Entre $1.400 - $1.600"/>
    <s v="Entre $1.400 - $1.600"/>
    <s v="Entre $1.400 - $1.600"/>
    <s v="Entre $1.400 - $1.600"/>
    <s v="Al Productor"/>
    <s v="Redes sociales, Medios de comunicación (tv, radio)"/>
    <s v="Papa Fresca (sin lavar)"/>
    <x v="1"/>
    <x v="1"/>
    <s v="$ 6.500"/>
    <x v="5"/>
    <s v="$ 3.500"/>
    <s v="$ 5.500"/>
    <s v="Galerías, Tiendas de Barrio"/>
    <s v="Plátano"/>
  </r>
  <r>
    <d v="2022-02-24T11:35:45"/>
    <s v="Técnico o tecnólogo"/>
    <s v="De 18 a 30 años"/>
    <s v="Mujer"/>
    <n v="2"/>
    <n v="3"/>
    <s v="estudiante"/>
    <s v="Cada 15 días"/>
    <s v="Entre 11 y 15 libras"/>
    <s v="Papa Parda, Papa Criolla, Papa Amarilla, Papa Guata"/>
    <s v="Papa Fresca (sin lavar)"/>
    <x v="1"/>
    <x v="1"/>
    <x v="1"/>
    <x v="0"/>
    <x v="1"/>
    <x v="2"/>
    <s v="Entre $1.400 - $1.600"/>
    <s v="No compramos de este tipo de papa"/>
    <s v="No compramos de este tipo de papa"/>
    <s v="Entre $1.000 - $1.200"/>
    <s v="No compramos de este tipo de papa"/>
    <s v="Entre $1.800 - $2.000"/>
    <s v="No compramos de este tipo de papa"/>
    <s v="Al Productor, Placitas Campesinas, Tiendas de Barrio, Galerías"/>
    <s v="Redes sociales, Promoción en puntos de venta"/>
    <s v="Papa Fresca (sin lavar)"/>
    <x v="0"/>
    <x v="0"/>
    <s v="No compra papa frita"/>
    <x v="3"/>
    <s v="No compra papa precocida"/>
    <s v="No compra papa precocida saborizada"/>
    <s v="Galerías, Placitas Campesinas"/>
    <s v="Yuca, Plátano, Maíz"/>
  </r>
  <r>
    <d v="2022-02-24T11:36:49"/>
    <s v="Secundaria"/>
    <s v="De 18 a 30 años"/>
    <s v="Mujer"/>
    <n v="1"/>
    <s v="Más de 6 personas"/>
    <s v="Estudiante fonoaudiólogia"/>
    <s v="Semanalmente"/>
    <s v="Entre 11 y 15 libras"/>
    <s v="Papa Parda, Papa Criolla"/>
    <s v="Papa Fresca (sin lavar)"/>
    <x v="1"/>
    <x v="0"/>
    <x v="1"/>
    <x v="1"/>
    <x v="1"/>
    <x v="3"/>
    <s v="Entre $2.600 - $2.800"/>
    <s v="Nosé"/>
    <s v="Nosé"/>
    <s v="Entre $1.400 - $1.600"/>
    <s v="Nosé"/>
    <s v="Nosé"/>
    <s v="Nosé"/>
    <s v="Al Productor, Tiendas de Barrio, Galerías"/>
    <s v="Redes sociales, Tiendas especializadas"/>
    <s v="Papa Fresca (sin lavar)"/>
    <x v="0"/>
    <x v="1"/>
    <s v="No compra papa frita"/>
    <x v="2"/>
    <s v="No compra papa precocida"/>
    <s v="No compra papa precocida saborizada"/>
    <s v="Galerías, Tiendas de Barrio"/>
    <s v="Yuca, Plátano, Maíz"/>
  </r>
  <r>
    <d v="2022-02-24T11:38:53"/>
    <s v="Técnico o tecnólogo"/>
    <s v="De 18 a 30 años"/>
    <s v="Mujer"/>
    <n v="2"/>
    <n v="1"/>
    <s v="Estudiante"/>
    <s v="Cada 15 días"/>
    <s v="Entre 5 y 10 libras"/>
    <s v="Papa Pastusa, Papa Amarilla"/>
    <s v="Papa Fresca Lavada, Papa Frita"/>
    <x v="2"/>
    <x v="4"/>
    <x v="2"/>
    <x v="1"/>
    <x v="1"/>
    <x v="2"/>
    <s v="no sé"/>
    <s v="no sé"/>
    <s v="no sé"/>
    <s v="no sé"/>
    <s v="No compramos de este tipo de papa"/>
    <s v="No compramos de este tipo de papa"/>
    <s v="No compramos de este tipo de papa"/>
    <s v="Al Productor, Tiendas de Barrio"/>
    <s v="Redes sociales, Medios de comunicación (tv, radio)"/>
    <s v="Papa Fresca (sin lavar)"/>
    <x v="0"/>
    <x v="2"/>
    <s v="$ 6.500"/>
    <x v="4"/>
    <s v="No compra papa precocida"/>
    <s v="No compra papa precocida saborizada"/>
    <s v="Tiendas de Barrio, Supermercados"/>
    <s v="Yuca"/>
  </r>
  <r>
    <d v="2022-02-24T11:43:12"/>
    <s v="Profesional"/>
    <s v="De 18 a 30 años"/>
    <s v="Mujer"/>
    <n v="2"/>
    <n v="5"/>
    <s v="contratista"/>
    <s v="Semanalmente"/>
    <s v="Entre 5 y 10 libras"/>
    <s v="Papa Parda, Papa Pastusa, Papa Amarilla"/>
    <s v="Papa Fresca (sin lavar)"/>
    <x v="0"/>
    <x v="0"/>
    <x v="0"/>
    <x v="2"/>
    <x v="1"/>
    <x v="3"/>
    <s v="Más de $3.400"/>
    <s v="Más de $3.400"/>
    <s v="Más de $3.400"/>
    <s v="Más de $3.400"/>
    <s v="Más de $ 3.400"/>
    <s v="Más de $ 3.400"/>
    <s v="Más de $ 3.400"/>
    <s v="Galerías"/>
    <s v="Redes sociales, Promoción en puntos de venta"/>
    <s v="Papa Fresca (sin lavar)"/>
    <x v="0"/>
    <x v="8"/>
    <s v="No compra papa frita"/>
    <x v="3"/>
    <s v="No compra papa precocida"/>
    <s v="No compra papa precocida saborizada"/>
    <s v="Galerías"/>
    <s v="Yuca, Plátano, Ulluco"/>
  </r>
  <r>
    <d v="2022-02-24T11:44:42"/>
    <s v="Maestría"/>
    <s v="De 31 a 40 años"/>
    <s v="Mujer"/>
    <n v="2"/>
    <n v="4"/>
    <s v="Administradora de empresas "/>
    <s v="Cada 15 días"/>
    <s v="Entre 5 y 10 libras"/>
    <s v="Papa Amarilla, Papa Guata, Papa Yema de huevo"/>
    <s v="Papa Fresca (sin lavar), Papa Fresca Lavada"/>
    <x v="2"/>
    <x v="0"/>
    <x v="0"/>
    <x v="2"/>
    <x v="2"/>
    <x v="4"/>
    <s v="No compramos de este tipo de papa"/>
    <s v="No compramos de este tipo de papa"/>
    <s v="No compramos de este tipo de papa"/>
    <s v="Entre $2.200 - $2.400"/>
    <s v="No compramos de este tipo de papa"/>
    <s v="Entre $1.000 - $1.200"/>
    <s v="Entre $2.200 - $2.400"/>
    <s v="Al Productor, Galerías"/>
    <s v="Redes sociales, Promoción en puntos de venta"/>
    <s v="Papa Fresca (sin lavar), Papa Fresca lavada"/>
    <x v="0"/>
    <x v="0"/>
    <s v="No compra papa frita"/>
    <x v="0"/>
    <s v="No compra papa precocida"/>
    <s v="No compra papa precocida saborizada"/>
    <s v="Galerías"/>
    <s v="Yuca, Plátano, Maíz"/>
  </r>
  <r>
    <d v="2022-02-24T11:45:56"/>
    <s v="Secundaria"/>
    <s v="De 18 a 30 años"/>
    <s v="Mujer"/>
    <n v="2"/>
    <n v="4"/>
    <s v="estudiante"/>
    <s v="Semanalmente"/>
    <s v="Entre 5 y 10 libras"/>
    <s v="Papa Guata"/>
    <s v="Papa Fresca (sin lavar), Papa Congelada"/>
    <x v="4"/>
    <x v="0"/>
    <x v="2"/>
    <x v="0"/>
    <x v="1"/>
    <x v="0"/>
    <s v="No compramos de este tipo de papa"/>
    <s v="Entre $1.800 - $2.000"/>
    <s v="No compramos de este tipo de papa"/>
    <s v="Entre $1.800 - $2.000"/>
    <s v="No compramos de este tipo de papa"/>
    <s v="Entre $2.200 - $2.400"/>
    <s v="No compramos de este tipo de papa"/>
    <s v="Al Productor, Tiendas de Barrio, Galerías"/>
    <s v="Redes sociales, Promoción en puntos de venta"/>
    <s v="Papa Fresca (sin lavar)"/>
    <x v="0"/>
    <x v="1"/>
    <s v="$ 6.900"/>
    <x v="7"/>
    <s v="No compra papa precocida"/>
    <s v="No compra papa precocida saborizada"/>
    <s v="Galerías, Tiendas de Barrio, Placitas Campesinas"/>
    <s v="Plátano, Maíz"/>
  </r>
  <r>
    <d v="2022-02-24T11:46:50"/>
    <s v="Profesional"/>
    <s v="De 18 a 30 años"/>
    <s v="Mujer"/>
    <n v="1"/>
    <n v="4"/>
    <s v="Estudiante"/>
    <s v="Cada 2 meses"/>
    <s v="Más de 25 libras"/>
    <s v="Papa Pastusa, Papa Amarilla"/>
    <s v="Papa Fresca (sin lavar)"/>
    <x v="1"/>
    <x v="0"/>
    <x v="1"/>
    <x v="2"/>
    <x v="1"/>
    <x v="1"/>
    <s v="No compramos de este tipo de papa"/>
    <s v="Entre $2.200 - $2.400"/>
    <s v="Entre $3.000 - $3.200"/>
    <s v="Entre $2.600 - $2.800"/>
    <s v="No compramos de este tipo de papa"/>
    <s v="No compramos de este tipo de papa"/>
    <s v="No compramos de este tipo de papa"/>
    <s v="Al Productor, Galerías"/>
    <s v="Redes sociales, Promoción en puntos de venta"/>
    <s v="Papa Fresca (sin lavar)"/>
    <x v="0"/>
    <x v="11"/>
    <s v="$ 6.500"/>
    <x v="6"/>
    <s v="No compra papa precocida"/>
    <s v="No compra papa precocida saborizada"/>
    <s v="Galerías, Directamente al Productor"/>
    <s v="Plátano, Ulluco"/>
  </r>
  <r>
    <d v="2022-02-24T11:51:24"/>
    <s v="Secundaria"/>
    <s v="De 18 a 30 años"/>
    <s v="Mujer"/>
    <n v="1"/>
    <n v="4"/>
    <s v="estudiante "/>
    <s v="Mensualmente"/>
    <s v="Entre 5 y 10 libras"/>
    <s v="Papa Parda, Papa Amarilla"/>
    <s v="Papa Fresca (sin lavar)"/>
    <x v="0"/>
    <x v="0"/>
    <x v="0"/>
    <x v="2"/>
    <x v="0"/>
    <x v="1"/>
    <s v="Entre $2.200 - $2.400"/>
    <s v="No compramos de este tipo de papa"/>
    <s v="No compramos de este tipo de papa"/>
    <s v="Entre $1.400 - $1.600"/>
    <s v="No compramos de este tipo de papa"/>
    <s v="No compramos de este tipo de papa"/>
    <s v="No compramos de este tipo de papa"/>
    <s v="Al Productor, Galerías"/>
    <s v="Redes sociales, Medios de comunicación (tv, radio)"/>
    <s v="Papa Fresca (sin lavar)"/>
    <x v="0"/>
    <x v="4"/>
    <s v="No compra papa frita"/>
    <x v="3"/>
    <s v="No compra papa precocida"/>
    <s v="No compra papa precocida saborizada"/>
    <s v="Galerías, Tiendas de Barrio"/>
    <s v="Yuca, Plátano, Ulluco, Maíz"/>
  </r>
  <r>
    <d v="2022-02-24T11:56:07"/>
    <s v="Técnico o tecnólogo"/>
    <s v="De 18 a 30 años"/>
    <s v="Mujer"/>
    <n v="3"/>
    <n v="3"/>
    <s v="Estudiante "/>
    <s v="Cada 15 días"/>
    <s v="Entre 5 y 10 libras"/>
    <s v="Papa Parda, Papa Amarilla, Papa Guata"/>
    <s v="Papa Fresca (sin lavar), Papa Fresca Lavada"/>
    <x v="1"/>
    <x v="0"/>
    <x v="1"/>
    <x v="1"/>
    <x v="1"/>
    <x v="3"/>
    <s v="Entre $1.800 - $2.000"/>
    <s v="Entre $1.000 - $1.200"/>
    <s v="Entre $1.000 - $1.200"/>
    <s v="Entre $1.000 - $1.200"/>
    <s v="Entre $2.200 - $2.400"/>
    <s v="Entre $1.800 - $2.000"/>
    <s v="No compramos de este tipo de papa"/>
    <s v="Al Productor, Placitas Campesinas, Tiendas de Barrio, Galerías"/>
    <s v="Redes sociales, Promoción en puntos de venta, Tiendas especializadas"/>
    <s v="Papa Fresca lavada"/>
    <x v="3"/>
    <x v="11"/>
    <s v="Más de $ 7.500"/>
    <x v="6"/>
    <s v="$ 4.500"/>
    <s v="$ 6.500"/>
    <s v="Galerías, Tiendas de Barrio"/>
    <s v="Yuca, Plátano"/>
  </r>
  <r>
    <d v="2022-02-24T11:59:14"/>
    <s v="Profesional"/>
    <s v="De 18 a 30 años"/>
    <s v="Mujer"/>
    <n v="1"/>
    <n v="6"/>
    <s v="Estudiante"/>
    <s v="Semanalmente"/>
    <s v="Entre 21 y 25 libras"/>
    <s v="Papa Parda, Papa Amarilla"/>
    <s v="Papa Fresca (sin lavar)"/>
    <x v="4"/>
    <x v="0"/>
    <x v="1"/>
    <x v="1"/>
    <x v="1"/>
    <x v="4"/>
    <s v="Entre $1.400 - $1.600"/>
    <s v="Entre $1.000 - $1.200"/>
    <s v="No compramos de este tipo de papa"/>
    <s v="Entre $1.400 - $1.600"/>
    <s v="No compramos de este tipo de papa"/>
    <s v="No compramos de este tipo de papa"/>
    <s v="No compramos de este tipo de papa"/>
    <s v="Al Productor, Tiendas de Barrio"/>
    <s v="Redes sociales, Promoción en puntos de venta, Tiendas especializadas"/>
    <s v="Papa Fresca lavada"/>
    <x v="0"/>
    <x v="1"/>
    <s v="No compra papa frita"/>
    <x v="6"/>
    <s v="No compra papa precocida"/>
    <s v="No compra papa precocida saborizada"/>
    <s v="Galerías"/>
    <s v="Yuca, Plátano"/>
  </r>
  <r>
    <d v="2022-02-24T12:03:53"/>
    <s v="Profesional"/>
    <s v="De 18 a 30 años"/>
    <s v="Mujer"/>
    <n v="4"/>
    <n v="3"/>
    <s v="biologa"/>
    <s v="Cada 15 días"/>
    <s v="Entre 11 y 15 libras"/>
    <s v="Papa Parda, Papa Criolla, Papa Pastusa, Papa Amarilla"/>
    <s v="Papa Fresca (sin lavar), Papa Fresca Lavada"/>
    <x v="0"/>
    <x v="1"/>
    <x v="0"/>
    <x v="4"/>
    <x v="1"/>
    <x v="1"/>
    <s v="Entre $2.600 - $2.800"/>
    <s v="Entre $2.200 - $2.400"/>
    <s v="Entre $2.200 - $2.400"/>
    <s v="Entre $2.200 - $2.400"/>
    <s v="No compramos de este tipo de papa"/>
    <s v="No compramos de este tipo de papa"/>
    <s v="No compramos de este tipo de papa"/>
    <s v="Placitas Campesinas, Tiendas de Barrio"/>
    <s v="Redes sociales, Medios de comunicación (tv, radio), Promoción en puntos de venta"/>
    <s v="Papa Fresca (sin lavar)"/>
    <x v="0"/>
    <x v="0"/>
    <s v="No compra papa frita"/>
    <x v="3"/>
    <s v="No compra papa precocida"/>
    <s v="No compra papa precocida saborizada"/>
    <s v="Tiendas de Barrio, Placitas Campesinas"/>
    <s v="Plátano"/>
  </r>
  <r>
    <d v="2022-02-24T12:07:42"/>
    <s v="Profesional"/>
    <s v="De 18 a 30 años"/>
    <s v="Mujer"/>
    <n v="2"/>
    <n v="2"/>
    <s v="Ingeniera Ambiental "/>
    <s v="Semanalmente"/>
    <s v="Entre 11 y 15 libras"/>
    <s v="Papa Parda, Papa Amarilla, Papa Colorada"/>
    <s v="Papa Fresca (sin lavar), Papa Fresca Lavada"/>
    <x v="1"/>
    <x v="0"/>
    <x v="1"/>
    <x v="1"/>
    <x v="1"/>
    <x v="2"/>
    <s v="Entre $1.400 - $1.600"/>
    <s v="No compramos de este tipo de papa"/>
    <s v="No compramos de este tipo de papa"/>
    <s v="Entre $1.000 - $1.200"/>
    <s v="Entre $1.000 - $1.200"/>
    <s v="No compramos de este tipo de papa"/>
    <s v="No compramos de este tipo de papa"/>
    <s v="Placitas Campesinas, Galerías"/>
    <s v="Promoción en puntos de venta"/>
    <s v="Papa Fresca (sin lavar), Papa Fresca lavada"/>
    <x v="0"/>
    <x v="1"/>
    <s v="No compra papa frita"/>
    <x v="0"/>
    <s v="No compra papa precocida"/>
    <s v="No compra papa precocida saborizada"/>
    <s v="Galerías, Placitas Campesinas"/>
    <s v="Plátano, Maíz"/>
  </r>
  <r>
    <d v="2022-02-24T12:08:42"/>
    <s v="Secundaria"/>
    <s v="De 18 a 30 años"/>
    <s v="Mujer"/>
    <n v="2"/>
    <n v="2"/>
    <s v="Estudiante"/>
    <s v="Semanalmente"/>
    <s v="Entre 5 y 10 libras"/>
    <s v="Papa Criolla, Papa Amarilla, Papa Colorada, Papa Guata, Papa Yema de huevo"/>
    <s v="Papa Fresca (sin lavar)"/>
    <x v="0"/>
    <x v="0"/>
    <x v="1"/>
    <x v="1"/>
    <x v="2"/>
    <x v="3"/>
    <s v="Entre $1.400 - $1.600"/>
    <s v="Entre $1.400 - $1.600"/>
    <s v="No compramos de este tipo de papa"/>
    <s v="Entre $1.400 - $1.600"/>
    <s v="Entre $1.400 - $1.600"/>
    <s v="Entre $1.400 - $1.600"/>
    <s v="Entre $1.400 - $1.600"/>
    <s v="Al Productor, Placitas Campesinas, Tiendas de Barrio, Galerías"/>
    <s v="Redes sociales, Medios de comunicación (tv, radio), Promoción en puntos de venta, Tiendas especializadas"/>
    <s v="Papa Fresca (sin lavar)"/>
    <x v="0"/>
    <x v="1"/>
    <s v="No compra papa frita"/>
    <x v="3"/>
    <s v="No compra papa precocida"/>
    <s v="No compra papa precocida saborizada"/>
    <s v="Galerías, Tiendas de Barrio, Placitas Campesinas"/>
    <s v="Yuca, Plátano, Ulluco, Maíz, Habas, arracacha"/>
  </r>
  <r>
    <d v="2022-02-24T12:09:54"/>
    <s v="Secundaria"/>
    <s v="De 18 a 30 años"/>
    <s v="Mujer"/>
    <n v="2"/>
    <n v="3"/>
    <s v="Estudiante"/>
    <s v="Semanalmente"/>
    <s v="Más de 25 libras"/>
    <s v="Papa Criolla, Papa Pastusa, Papa Amarilla"/>
    <s v="Papa Fresca (sin lavar)"/>
    <x v="0"/>
    <x v="0"/>
    <x v="0"/>
    <x v="2"/>
    <x v="1"/>
    <x v="1"/>
    <s v="No compramos de este tipo de papa"/>
    <s v="Entre $3.000 - $3.200"/>
    <s v="Entre $3.000 - $3.200"/>
    <s v="Entre $3.000 - $3.200"/>
    <s v="No compramos de este tipo de papa"/>
    <s v="No compramos de este tipo de papa"/>
    <s v="No compramos de este tipo de papa"/>
    <s v="Al Productor, Galerías"/>
    <s v="Redes sociales, Medios de comunicación (tv, radio)"/>
    <s v="Papa Fresca (sin lavar)"/>
    <x v="0"/>
    <x v="1"/>
    <s v="No compra papa frita"/>
    <x v="3"/>
    <s v="No compra papa precocida"/>
    <s v="No compra papa precocida saborizada"/>
    <s v="Galerías, Placitas Campesinas"/>
    <s v="Plátano"/>
  </r>
  <r>
    <d v="2022-02-24T12:10:16"/>
    <s v="Profesional"/>
    <s v="De 18 a 30 años"/>
    <s v="Mujer"/>
    <n v="1"/>
    <n v="5"/>
    <s v="Contadora Pública"/>
    <s v="Semanalmente"/>
    <s v="Entre 5 y 10 libras"/>
    <s v="Papa Parda, Papa Amarilla"/>
    <s v="Papa Fresca (sin lavar)"/>
    <x v="1"/>
    <x v="0"/>
    <x v="2"/>
    <x v="1"/>
    <x v="1"/>
    <x v="3"/>
    <s v="Entre $1.800 - $2.000"/>
    <s v="Entre $1.800 - $2.000"/>
    <s v="Entre $1.800 - $2.000"/>
    <s v="Entre $1.800 - $2.000"/>
    <s v="Entre $1.800 - $2.000"/>
    <s v="Entre $1.800 - $2.000"/>
    <s v="Entre $1.800 - $2.000"/>
    <s v="Al Productor, Galerías"/>
    <s v="Redes sociales, Medios de comunicación (tv, radio), Promoción en puntos de venta, Tiendas especializadas"/>
    <s v="Papa Fresca (sin lavar), Papa Fresca lavada"/>
    <x v="0"/>
    <x v="0"/>
    <s v="$ 6.700"/>
    <x v="4"/>
    <s v="$ 3.500"/>
    <s v="No compra papa precocida saborizada"/>
    <s v="Galerías, Tiendas de Barrio"/>
    <s v="No tiene comparación"/>
  </r>
  <r>
    <d v="2022-02-24T12:10:28"/>
    <s v="Técnico o tecnólogo"/>
    <s v="De 18 a 30 años"/>
    <s v="Mujer"/>
    <n v="2"/>
    <n v="3"/>
    <s v="Actualmente, estudiante administración de empresas "/>
    <s v="Semanalmente"/>
    <s v="Entre 5 y 10 libras"/>
    <s v="Papa Parda, Papa Criolla, Papa Amarilla"/>
    <s v="Papa Fresca (sin lavar)"/>
    <x v="2"/>
    <x v="0"/>
    <x v="0"/>
    <x v="2"/>
    <x v="1"/>
    <x v="0"/>
    <s v="Entre $2.200 - $2.400"/>
    <s v="Entre $2.200 - $2.400"/>
    <s v="No compramos de este tipo de papa"/>
    <s v="Entre $2.200 - $2.400"/>
    <s v="No compramos de este tipo de papa"/>
    <s v="No compramos de este tipo de papa"/>
    <s v="No compramos de este tipo de papa"/>
    <s v="Al Productor, Placitas Campesinas, Tiendas de Barrio"/>
    <s v="Promoción en puntos de venta, Tiendas especializadas"/>
    <s v="Papa Fresca (sin lavar)"/>
    <x v="0"/>
    <x v="0"/>
    <s v="No compra papa frita"/>
    <x v="0"/>
    <s v="No compra papa precocida"/>
    <s v="No compra papa precocida saborizada"/>
    <s v="Tiendas de Barrio, Placitas Campesinas"/>
    <s v="Plátano, Maíz"/>
  </r>
  <r>
    <d v="2022-02-24T12:18:02"/>
    <s v="Técnico o tecnólogo"/>
    <s v="De 18 a 30 años"/>
    <s v="Mujer"/>
    <n v="2"/>
    <n v="6"/>
    <s v="Estudiante"/>
    <s v="Semanalmente"/>
    <s v="Entre 11 y 15 libras"/>
    <s v="Papa Pastusa"/>
    <s v="Papa Fresca (sin lavar)"/>
    <x v="2"/>
    <x v="0"/>
    <x v="2"/>
    <x v="1"/>
    <x v="1"/>
    <x v="2"/>
    <s v="Entre $2.600 - $2.800"/>
    <s v="Entre $1.800 - $2.000"/>
    <s v="Entre $1.800 - $2.000"/>
    <s v="Entre $1.800 - $2.000"/>
    <s v="Entre $2.200 - $2.400"/>
    <s v="Entre $1.800 - $2.000"/>
    <s v="No compramos de este tipo de papa"/>
    <s v="Al Productor, Placitas Campesinas"/>
    <s v="Promoción en puntos de venta"/>
    <s v="Papa Fresca (sin lavar), Papa Fresca lavada"/>
    <x v="0"/>
    <x v="2"/>
    <s v="$ 6.500"/>
    <x v="6"/>
    <s v="No compra papa precocida"/>
    <s v="No compra papa precocida saborizada"/>
    <s v="Placitas Campesinas, Mercados Móviles"/>
    <s v="Yuca, Maíz"/>
  </r>
  <r>
    <d v="2022-02-24T12:19:29"/>
    <s v="Maestría"/>
    <s v="Más de 50 años"/>
    <s v="Mujer"/>
    <n v="4"/>
    <n v="2"/>
    <s v="Profesora universitaria"/>
    <s v="Cada trimestre o más"/>
    <s v="Entre 5 y 10 libras"/>
    <s v="Precocida y parda "/>
    <s v="Papa Precocida"/>
    <x v="2"/>
    <x v="3"/>
    <x v="2"/>
    <x v="0"/>
    <x v="4"/>
    <x v="4"/>
    <s v="Entre $1.000 - $1.200"/>
    <s v="Entre $1.000 - $1.200"/>
    <s v="Entre $1.000 - $1.200"/>
    <s v="Entre $1.000 - $1.200"/>
    <s v="Entre $1.000 - $1.200"/>
    <s v="No compramos de este tipo de papa"/>
    <s v="No compramos de este tipo de papa"/>
    <s v="Placitas Campesinas"/>
    <s v="Promoción en puntos de venta"/>
    <s v="Papa Fresca lavada"/>
    <x v="0"/>
    <x v="1"/>
    <s v="No compra papa frita"/>
    <x v="4"/>
    <s v="$ 3.500"/>
    <s v="No compra papa precocida saborizada"/>
    <s v="Placitas Campesinas"/>
    <s v="Yuca"/>
  </r>
  <r>
    <d v="2022-02-24T12:31:42"/>
    <s v="Secundaria"/>
    <s v="De 18 a 30 años"/>
    <s v="Mujer"/>
    <n v="1"/>
    <s v="Más de 6 personas"/>
    <s v="estudiante"/>
    <s v="Semanalmente"/>
    <s v="Más de 25 libras"/>
    <s v="Papa Pastusa"/>
    <s v="Papa Fresca (sin lavar)"/>
    <x v="1"/>
    <x v="4"/>
    <x v="0"/>
    <x v="2"/>
    <x v="1"/>
    <x v="1"/>
    <s v="Entre $1.400 - $1.600"/>
    <s v="Entre $2.200 - $2.400"/>
    <s v="Entre $2.200 - $2.400"/>
    <s v="Entre $2.200 - $2.400"/>
    <s v="Entre $2.200 - $2.400"/>
    <s v="Entre $1.400 - $1.600"/>
    <s v="Entre $1.400 - $1.600"/>
    <s v="Al Productor"/>
    <s v="Promoción en puntos de venta"/>
    <s v="Papa Fresca (sin lavar)"/>
    <x v="1"/>
    <x v="4"/>
    <s v="$ 6.500"/>
    <x v="7"/>
    <s v="$ 3.700"/>
    <s v="$ 6.000"/>
    <s v="Galerías"/>
    <s v="Plátano"/>
  </r>
  <r>
    <d v="2022-02-24T12:34:57"/>
    <s v="Secundaria"/>
    <s v="De 18 a 30 años"/>
    <s v="Mujer"/>
    <n v="1"/>
    <n v="3"/>
    <s v="Estudiante"/>
    <s v="Semanalmente"/>
    <s v="Entre 21 y 25 libras"/>
    <s v="Papa Parda, Papa Guata"/>
    <s v="Papa Fresca (sin lavar), Papa Frita, Papa Congelada"/>
    <x v="1"/>
    <x v="0"/>
    <x v="1"/>
    <x v="1"/>
    <x v="1"/>
    <x v="3"/>
    <s v="Entre $1.800 - $2.000"/>
    <s v="No compramos de este tipo de papa"/>
    <s v="No compramos de este tipo de papa"/>
    <s v="No compramos de este tipo de papa"/>
    <s v="Entre $1.800 - $2.000"/>
    <s v="Entre $1.800 - $2.000"/>
    <s v="No compramos de este tipo de papa"/>
    <s v="Al Productor, Galerías"/>
    <s v="Redes sociales, Medios de comunicación (tv, radio), Promoción en puntos de venta, Tiendas especializadas"/>
    <s v="Papa Congelada, Papa Fresca (sin lavar)"/>
    <x v="7"/>
    <x v="1"/>
    <n v="4000"/>
    <x v="0"/>
    <s v="No compra papa precocida"/>
    <s v="No compra papa precocida saborizada"/>
    <s v="Galerías"/>
    <s v="Yuca, Plátano, Maíz"/>
  </r>
  <r>
    <d v="2022-02-24T12:35:03"/>
    <s v="Profesional"/>
    <s v="De 18 a 30 años"/>
    <s v="Mujer"/>
    <n v="2"/>
    <n v="3"/>
    <s v="Estudiante "/>
    <s v="Semanalmente"/>
    <s v="Entre 11 y 15 libras"/>
    <s v="Papa Parda"/>
    <s v="Papa Fresca (sin lavar)"/>
    <x v="2"/>
    <x v="0"/>
    <x v="0"/>
    <x v="3"/>
    <x v="0"/>
    <x v="2"/>
    <s v="Entre $1.800 - $2.000"/>
    <s v="No compramos de este tipo de papa"/>
    <s v="No compramos de este tipo de papa"/>
    <s v="Entre $2.200 - $2.400"/>
    <s v="No compramos de este tipo de papa"/>
    <s v="No compramos de este tipo de papa"/>
    <s v="No compramos de este tipo de papa"/>
    <s v="Al Productor, Placitas Campesinas"/>
    <s v="Redes sociales, Medios de comunicación (tv, radio)"/>
    <s v="Papa Fresca (sin lavar)"/>
    <x v="0"/>
    <x v="0"/>
    <s v="No compra papa frita"/>
    <x v="0"/>
    <s v="$ 3.500"/>
    <s v="$ 6.000"/>
    <s v="Galerías"/>
    <s v="Yuca, Plátano, Ulluco"/>
  </r>
  <r>
    <d v="2022-02-24T12:39:27"/>
    <s v="Doctorado"/>
    <s v="De 31 a 40 años"/>
    <s v="Mujer"/>
    <n v="4"/>
    <n v="2"/>
    <s v="Química"/>
    <s v="Mensualmente"/>
    <s v="Entre 5 y 10 libras"/>
    <s v="Papa Parda, Papa Criolla, Papa Yema de huevo"/>
    <s v="Papa Fresca (sin lavar), Papa Fresca Lavada, Papa Congelada"/>
    <x v="0"/>
    <x v="1"/>
    <x v="2"/>
    <x v="2"/>
    <x v="2"/>
    <x v="2"/>
    <s v="Entre $1.800 - $2.000"/>
    <s v="Entre $1.400 - $1.600"/>
    <s v="No compramos de este tipo de papa"/>
    <s v="Entre $1.000 - $1.200"/>
    <s v="Entre $1.000 - $1.200"/>
    <s v="Entre $1.400 - $1.600"/>
    <s v="Entre $1.000 - $1.200"/>
    <s v="Supermercado, Placitas Campesinas, Tiendas de Barrio"/>
    <s v="Medios de comunicación (tv, radio), Promoción en puntos de venta"/>
    <s v="Papa Fresca lavada"/>
    <x v="1"/>
    <x v="0"/>
    <s v="No compra papa frita"/>
    <x v="0"/>
    <s v="No compra papa precocida"/>
    <s v="No compra papa precocida saborizada"/>
    <s v="Galerías, Tiendas de Barrio, Placitas Campesinas, Supermercados"/>
    <s v="Yuca, Plátano, Habas"/>
  </r>
  <r>
    <d v="2022-02-24T12:50:47"/>
    <s v="Técnico o tecnólogo"/>
    <s v="De 18 a 30 años"/>
    <s v="Mujer"/>
    <n v="1"/>
    <n v="1"/>
    <s v="Estudiante"/>
    <s v="Cada 15 días"/>
    <s v="Entre 5 y 10 libras"/>
    <s v="Papa Parda, Papa Pastusa, Papa Amarilla"/>
    <s v="Papa Fresca (sin lavar)"/>
    <x v="4"/>
    <x v="2"/>
    <x v="4"/>
    <x v="4"/>
    <x v="4"/>
    <x v="0"/>
    <s v="Entre $1.000 - $1.200"/>
    <s v="Entre $1.000 - $1.200"/>
    <s v="Entre $1.000 - $1.200"/>
    <s v="Entre $1.000 - $1.200"/>
    <s v="Entre $1.000 - $1.200"/>
    <s v="No compramos de este tipo de papa"/>
    <s v="No compramos de este tipo de papa"/>
    <s v="Al Productor"/>
    <s v="Promoción en puntos de venta"/>
    <s v="Papa Fresca (sin lavar)"/>
    <x v="0"/>
    <x v="1"/>
    <s v="No compra papa frita"/>
    <x v="3"/>
    <s v="No compra papa precocida"/>
    <s v="No compra papa precocida saborizada"/>
    <s v="Galerías"/>
    <s v="Plátano"/>
  </r>
  <r>
    <d v="2022-02-24T12:54:06"/>
    <s v="Técnico o tecnólogo"/>
    <s v="De 41 a 50 años"/>
    <s v="Mujer"/>
    <n v="2"/>
    <s v="Más de 6 personas"/>
    <s v="AUXILIAR ADMINISTRATIVO DE FARMACIA"/>
    <s v="Semanalmente"/>
    <s v="Más de 25 libras"/>
    <s v="Papa Parda"/>
    <s v="Papa Fresca (sin lavar)"/>
    <x v="2"/>
    <x v="4"/>
    <x v="4"/>
    <x v="4"/>
    <x v="2"/>
    <x v="0"/>
    <s v="Entre $1.800 - $2.000"/>
    <s v="No compramos de este tipo de papa"/>
    <s v="No compramos de este tipo de papa"/>
    <s v="Entre $1.000 - $1.200"/>
    <s v="No compramos de este tipo de papa"/>
    <s v="No compramos de este tipo de papa"/>
    <s v="ES LA MISMA PAPA AMARILLA"/>
    <s v="Al Productor"/>
    <s v="Medios de comunicación (tv, radio)"/>
    <s v="Papa Fresca (sin lavar)"/>
    <x v="0"/>
    <x v="1"/>
    <s v="No compra papa frita"/>
    <x v="2"/>
    <s v="No compra papa precocida"/>
    <s v="No compra papa precocida saborizada"/>
    <s v="Galerías"/>
    <s v="Plátano, Ulluco"/>
  </r>
  <r>
    <d v="2022-02-24T12:56:00"/>
    <s v="Secundaria"/>
    <s v="De 31 a 40 años"/>
    <s v="Mujer"/>
    <n v="2"/>
    <n v="6"/>
    <s v="estudiante"/>
    <s v="Semanalmente"/>
    <s v="Entre 21 y 25 libras"/>
    <s v="Papa Parda"/>
    <s v="Papa Fresca (sin lavar)"/>
    <x v="2"/>
    <x v="0"/>
    <x v="2"/>
    <x v="2"/>
    <x v="2"/>
    <x v="2"/>
    <s v="Entre $1.800 - $2.000"/>
    <s v="Entre $1.800 - $2.000"/>
    <s v="No compramos de este tipo de papa"/>
    <s v="Entre $1.800 - $2.000"/>
    <s v="No compramos de este tipo de papa"/>
    <s v="No compramos de este tipo de papa"/>
    <s v="Entre $1.400 - $1.600"/>
    <s v="Al Productor, Galerías"/>
    <s v="Redes sociales"/>
    <s v="Papa Fresca (sin lavar), Papa Fresca lavada"/>
    <x v="0"/>
    <x v="1"/>
    <s v="No compra papa frita"/>
    <x v="6"/>
    <s v="No compra papa precocida"/>
    <s v="No compra papa precocida saborizada"/>
    <s v="Galerías, Placitas Campesinas"/>
    <s v="Yuca, Plátano, Maíz"/>
  </r>
  <r>
    <d v="2022-02-24T13:15:08"/>
    <s v="Profesional"/>
    <s v="De 18 a 30 años"/>
    <s v="Mujer"/>
    <n v="2"/>
    <n v="2"/>
    <s v="Estudiante"/>
    <s v="Semanalmente"/>
    <s v="Entre 5 y 10 libras"/>
    <s v="Papa Parda, Papa Criolla, Papa Amarilla, Papa Colorada"/>
    <s v="Papa Fresca (sin lavar)"/>
    <x v="2"/>
    <x v="0"/>
    <x v="1"/>
    <x v="1"/>
    <x v="1"/>
    <x v="4"/>
    <s v="Entre $1.800 - $2.000"/>
    <s v="Entre $1.800 - $2.000"/>
    <s v="Entre $1.800 - $2.000"/>
    <s v="Entre $2.200 - $2.400"/>
    <s v="Entre $2.200 - $2.400"/>
    <s v="No compramos de este tipo de papa"/>
    <s v="No compramos de este tipo de papa"/>
    <s v="Compra a través de internet"/>
    <s v="Redes sociales, Promoción en puntos de venta"/>
    <s v="Papa Congelada"/>
    <x v="8"/>
    <x v="4"/>
    <n v="5000"/>
    <x v="3"/>
    <s v="No compra papa precocida"/>
    <s v="No compra papa precocida saborizada"/>
    <s v="Galerías"/>
    <s v="Maíz"/>
  </r>
  <r>
    <d v="2022-02-24T13:23:44"/>
    <s v="Maestría"/>
    <s v="De 41 a 50 años"/>
    <s v="Mujer"/>
    <n v="4"/>
    <n v="2"/>
    <s v="Docente "/>
    <s v="Cada 15 días"/>
    <s v="Entre 5 y 10 libras"/>
    <s v="Papa Colorada, Papa Guata, Papa Yema de huevo"/>
    <s v="Papa Fresca Lavada, Papa Congelada, Papa Cortada en trozos"/>
    <x v="2"/>
    <x v="3"/>
    <x v="0"/>
    <x v="2"/>
    <x v="1"/>
    <x v="1"/>
    <s v="Entre $1.400 - $1.600"/>
    <s v="Entre $1.000 - $1.200"/>
    <s v="Entre $1.800 - $2.000"/>
    <s v="Entre $1.400 - $1.600"/>
    <s v="Entre $2.200 - $2.400"/>
    <s v="Entre $1.400 - $1.600"/>
    <s v="Entre $1.000 - $1.200"/>
    <s v="Al Productor, Supermercado, Placitas Campesinas, Tiendas de Barrio, Galerías"/>
    <s v="Redes sociales"/>
    <s v="Papa Fresca lavada"/>
    <x v="1"/>
    <x v="1"/>
    <s v="No compra papa frita"/>
    <x v="4"/>
    <s v="No compra papa precocida"/>
    <s v="No compra papa precocida saborizada"/>
    <s v="Galerías, Tiendas de Barrio, Placitas Campesinas, Mercados Móviles"/>
    <s v="Plátano, Maíz"/>
  </r>
  <r>
    <d v="2022-02-24T13:26:13"/>
    <s v="Profesional"/>
    <s v="De 41 a 50 años"/>
    <s v="Mujer"/>
    <n v="2"/>
    <n v="4"/>
    <s v="CONTADOR"/>
    <s v="Semanalmente"/>
    <s v="Entre 5 y 10 libras"/>
    <s v="Papa Parda, Papa Amarilla, Papa Colorada, Papa Guata"/>
    <s v="Papa Fresca (sin lavar)"/>
    <x v="1"/>
    <x v="0"/>
    <x v="1"/>
    <x v="1"/>
    <x v="1"/>
    <x v="2"/>
    <s v="Entre $1.000 - $1.200"/>
    <s v="Entre $1.000 - $1.200"/>
    <s v="Entre $1.000 - $1.200"/>
    <s v="Entre $1.000 - $1.200"/>
    <s v="Entre $1.400 - $1.600"/>
    <s v="Entre $1.400 - $1.600"/>
    <s v="Entre $1.000 - $1.200"/>
    <s v="Al Productor"/>
    <s v="Redes sociales, Medios de comunicación (tv, radio), Promoción en puntos de venta"/>
    <s v="Papa Fresca (sin lavar)"/>
    <x v="0"/>
    <x v="1"/>
    <s v="No compra papa frita"/>
    <x v="3"/>
    <s v="No compra papa precocida"/>
    <s v="No compra papa precocida saborizada"/>
    <s v="Galerías"/>
    <s v="Yuca, Plátano, Ulluco"/>
  </r>
  <r>
    <d v="2022-02-24T13:37:01"/>
    <s v="Técnico o tecnólogo"/>
    <s v="De 18 a 30 años"/>
    <s v="Mujer"/>
    <n v="3"/>
    <n v="2"/>
    <s v="Estudiante"/>
    <s v="Cada 15 días"/>
    <s v="Entre 5 y 10 libras"/>
    <s v="Papa Pastusa, Papa Amarilla"/>
    <s v="Papa Fresca (sin lavar), Papa Frita"/>
    <x v="4"/>
    <x v="1"/>
    <x v="0"/>
    <x v="2"/>
    <x v="2"/>
    <x v="1"/>
    <s v="Entre $2.600 - $2.800"/>
    <s v="No compramos de este tipo de papa"/>
    <s v="Entre $3.000 - $3.200"/>
    <s v="Entre $2.600 - $2.800"/>
    <s v="No compramos de este tipo de papa"/>
    <s v="No compramos de este tipo de papa"/>
    <s v="No compramos de este tipo de papa"/>
    <s v="Al Productor, Placitas Campesinas, Tiendas de Barrio, Galerías"/>
    <s v="Redes sociales, Promoción en puntos de venta, Tiendas especializadas"/>
    <s v="Papa Frita, Papa Fresca lavada"/>
    <x v="1"/>
    <x v="4"/>
    <n v="3500"/>
    <x v="6"/>
    <s v="$ 3.700"/>
    <s v="No compra papa precocida saborizada"/>
    <s v="Galerías, Tiendas de Barrio, Placitas Campesinas, Directamente al Productor"/>
    <s v="Plátano"/>
  </r>
  <r>
    <d v="2022-02-24T13:37:06"/>
    <s v="Técnico o tecnólogo"/>
    <s v="Más de 50 años"/>
    <s v="Mujer"/>
    <n v="4"/>
    <n v="3"/>
    <s v="Empleada"/>
    <s v="Cada 15 días"/>
    <s v="Entre 5 y 10 libras"/>
    <s v="Papa Parda"/>
    <s v="Papa Fresca (sin lavar)"/>
    <x v="0"/>
    <x v="1"/>
    <x v="0"/>
    <x v="2"/>
    <x v="2"/>
    <x v="1"/>
    <s v="Entre $1.000 - $1.200"/>
    <s v="Entre $1.000 - $1.200"/>
    <s v="Entre $1.000 - $1.200"/>
    <s v="Entre $1.400 - $1.600"/>
    <s v="Entre $1.400 - $1.600"/>
    <s v="Entre $1.400 - $1.600"/>
    <s v="Entre $1.400 - $1.600"/>
    <s v="Al Productor"/>
    <s v="Promoción en puntos de venta"/>
    <s v="Papa Fresca (sin lavar)"/>
    <x v="0"/>
    <x v="1"/>
    <s v="No compra papa frita"/>
    <x v="4"/>
    <s v="No compra papa precocida"/>
    <s v="No compra papa precocida saborizada"/>
    <s v="Supermercados"/>
    <s v="Yuca, Plátano"/>
  </r>
  <r>
    <d v="2022-02-24T13:37:19"/>
    <s v="Profesional"/>
    <s v="De 18 a 30 años"/>
    <s v="Mujer"/>
    <n v="2"/>
    <n v="3"/>
    <s v="Docente"/>
    <s v="Cada 15 días"/>
    <s v="Entre 5 y 10 libras"/>
    <s v="Papa Parda, Papa Criolla, Papa Amarilla, Papa Colorada"/>
    <s v="Papa Fresca (sin lavar), Papa Fresca Lavada"/>
    <x v="1"/>
    <x v="0"/>
    <x v="1"/>
    <x v="2"/>
    <x v="1"/>
    <x v="1"/>
    <s v="Entre $1.800 - $2.000"/>
    <s v="Entre $2.200 - $2.400"/>
    <s v="Entre $2.600 - $2.800"/>
    <s v="Entre $2.200 - $2.400"/>
    <s v="No compramos de este tipo de papa"/>
    <s v="No compramos de este tipo de papa"/>
    <s v="No compramos de este tipo de papa"/>
    <s v="Al Productor, Placitas Campesinas, Galerías"/>
    <s v="Redes sociales, Medios de comunicación (tv, radio)"/>
    <s v="Papa Fresca (sin lavar)"/>
    <x v="0"/>
    <x v="11"/>
    <s v="No compra papa frita"/>
    <x v="3"/>
    <s v="No compra papa precocida"/>
    <s v="No compra papa precocida saborizada"/>
    <s v="Galerías, Placitas Campesinas"/>
    <s v="Yuca, Plátano"/>
  </r>
  <r>
    <d v="2022-02-24T14:13:12"/>
    <s v="Profesional"/>
    <s v="De 18 a 30 años"/>
    <s v="Mujer"/>
    <n v="1"/>
    <n v="4"/>
    <s v="Estudiante último semestre ingeniería agropecuaria "/>
    <s v="Semanalmente"/>
    <s v="Entre 21 y 25 libras"/>
    <s v="Papa Parda, Papa Criolla, Papa Amarilla, Papa Yema de huevo"/>
    <s v="Papa Fresca (sin lavar), Papa Fresca Lavada"/>
    <x v="1"/>
    <x v="1"/>
    <x v="1"/>
    <x v="0"/>
    <x v="1"/>
    <x v="4"/>
    <s v="Entre $1.400 - $1.600"/>
    <s v="Entre $1.800 - $2.000"/>
    <s v="Entre $1.000 - $1.200"/>
    <s v="Entre $1.800 - $2.000"/>
    <s v="Entre $1.000 - $1.200"/>
    <s v="No compramos de este tipo de papa"/>
    <s v="No compramos de este tipo de papa"/>
    <s v="Al Productor, Galerías"/>
    <s v="Promoción en puntos de venta"/>
    <s v="Papa Fresca (sin lavar), Papa Fresca lavada"/>
    <x v="0"/>
    <x v="0"/>
    <s v="No compra papa frita"/>
    <x v="4"/>
    <s v="No compra papa precocida"/>
    <s v="No compra papa precocida saborizada"/>
    <s v="Galerías, Mercados Móviles"/>
    <s v="Yuca, Plátano, Ulluco, Maíz, Arracacha "/>
  </r>
  <r>
    <d v="2022-02-24T14:16:34"/>
    <s v="Profesional"/>
    <s v="De 18 a 30 años"/>
    <s v="Mujer"/>
    <n v="2"/>
    <n v="5"/>
    <s v="estudiante"/>
    <s v="Mensualmente"/>
    <s v="Entre 5 y 10 libras"/>
    <s v="Papa Parda, Papa Amarilla, Papa Colorada, Papa Guata"/>
    <s v="Papa Fresca (sin lavar), Papa Fresca Lavada"/>
    <x v="2"/>
    <x v="0"/>
    <x v="0"/>
    <x v="2"/>
    <x v="1"/>
    <x v="1"/>
    <s v="Entre $1.000 - $1.200"/>
    <s v="No compramos de este tipo de papa"/>
    <s v="No compramos de este tipo de papa"/>
    <s v="Entre $1.000 - $1.200"/>
    <s v="Entre $1.400 - $1.600"/>
    <s v="Entre $1.400 - $1.600"/>
    <s v="No compramos de este tipo de papa"/>
    <s v="Al Productor, Supermercado, Placitas Campesinas, Tiendas de Barrio, Galerías"/>
    <s v="Redes sociales, Promoción en puntos de venta, Tiendas especializadas"/>
    <s v="Papa Fresca (sin lavar), Papa Fresca lavada, Papa Precocida, Papa Saborizada"/>
    <x v="0"/>
    <x v="1"/>
    <s v="$4500 - $ 5000"/>
    <x v="4"/>
    <s v="$ 3.500"/>
    <s v="$4500"/>
    <s v="Galerías, Placitas Campesinas"/>
    <s v="Yuca, Plátano, Ulluco, Maíz, Habas"/>
  </r>
  <r>
    <d v="2022-02-24T14:22:03"/>
    <s v="Maestría"/>
    <s v="De 31 a 40 años"/>
    <s v="Mujer"/>
    <n v="4"/>
    <n v="3"/>
    <s v="Docente"/>
    <s v="Cada 15 días"/>
    <s v="Entre 5 y 10 libras"/>
    <s v="Papa Amarilla, Papa Guata"/>
    <s v="Papa Fresca (sin lavar)"/>
    <x v="0"/>
    <x v="0"/>
    <x v="1"/>
    <x v="4"/>
    <x v="1"/>
    <x v="3"/>
    <s v="No compramos de este tipo de papa"/>
    <s v="No compramos de este tipo de papa"/>
    <s v="No compramos de este tipo de papa"/>
    <s v="Entre $1.000 - $1.200"/>
    <s v="No compramos de este tipo de papa"/>
    <s v="Entre $1.000 - $1.200"/>
    <s v="No compramos de este tipo de papa"/>
    <s v="Galerías"/>
    <s v="Redes sociales, Promoción en puntos de venta"/>
    <s v="Papa Fresca (sin lavar), Papa Fresca lavada"/>
    <x v="0"/>
    <x v="0"/>
    <s v="No compra papa frita"/>
    <x v="0"/>
    <s v="No compra papa precocida"/>
    <s v="No compra papa precocida saborizada"/>
    <s v="Galerías"/>
    <s v="Yuca, Plátano"/>
  </r>
  <r>
    <d v="2022-02-24T14:22:18"/>
    <s v="Secundaria"/>
    <s v="De 18 a 30 años"/>
    <s v="Mujer"/>
    <n v="1"/>
    <n v="4"/>
    <s v="Estudiante"/>
    <s v="Semanalmente"/>
    <s v="Entre 16 y 20 libras"/>
    <s v="Papa Criolla"/>
    <s v="Papa Fresca (sin lavar)"/>
    <x v="2"/>
    <x v="4"/>
    <x v="2"/>
    <x v="2"/>
    <x v="1"/>
    <x v="0"/>
    <s v="Entre $2.200 - $2.400"/>
    <s v="Entre $2.600 - $2.800"/>
    <s v="Entre $2.600 - $2.800"/>
    <s v="Entre $3.000 - $3.200"/>
    <s v="Más de $ 3.400"/>
    <s v="Entre $2.600 - $2.800"/>
    <s v="Entre $3.000 - $3.200"/>
    <s v="Al Productor, Placitas Campesinas, Galerías"/>
    <s v="Redes sociales, Medios de comunicación (tv, radio), Promoción en puntos de venta, Tiendas especializadas"/>
    <s v="Papa Fresca (sin lavar)"/>
    <x v="2"/>
    <x v="4"/>
    <s v="$ 6.500"/>
    <x v="3"/>
    <s v="No compra papa precocida"/>
    <s v="No compra papa precocida saborizada"/>
    <s v="Galerías, Placitas Campesinas, Supermercados"/>
    <s v="Yuca, Plátano, Maíz"/>
  </r>
  <r>
    <d v="2022-02-24T14:28:27"/>
    <s v="Profesional"/>
    <s v="De 31 a 40 años"/>
    <s v="Mujer"/>
    <n v="4"/>
    <n v="2"/>
    <s v="Contadora Pública"/>
    <s v="Semanalmente"/>
    <s v="Entre 16 y 20 libras"/>
    <s v="Papa Parda, Papa Yema de huevo"/>
    <s v="Papa Fresca (sin lavar)"/>
    <x v="1"/>
    <x v="0"/>
    <x v="1"/>
    <x v="1"/>
    <x v="1"/>
    <x v="3"/>
    <s v="Entre $1.800 - $2.000"/>
    <s v="Entre $1.800 - $2.000"/>
    <s v="Entre $2.200 - $2.400"/>
    <s v="Entre $1.800 - $2.000"/>
    <s v="Entre $1.800 - $2.000"/>
    <s v="Entre $2.200 - $2.400"/>
    <s v="Entre $2.200 - $2.400"/>
    <s v="Al Productor"/>
    <s v="Redes sociales, Promoción en puntos de venta"/>
    <s v="Papa Fresca (sin lavar)"/>
    <x v="0"/>
    <x v="1"/>
    <s v="No compra papa frita"/>
    <x v="2"/>
    <s v="No compra papa precocida"/>
    <s v="No compra papa precocida saborizada"/>
    <s v="Galerías"/>
    <s v="Niguno"/>
  </r>
  <r>
    <d v="2022-02-24T14:30:50"/>
    <s v="Profesional"/>
    <s v="De 18 a 30 años"/>
    <s v="Mujer"/>
    <n v="3"/>
    <n v="1"/>
    <s v="biologa"/>
    <s v="Cada 15 días"/>
    <s v="Entre 5 y 10 libras"/>
    <s v="Papa Pastusa, Papa Amarilla"/>
    <s v="Papa Fresca (sin lavar), Papa Frita, Papa Congelada"/>
    <x v="2"/>
    <x v="0"/>
    <x v="0"/>
    <x v="2"/>
    <x v="1"/>
    <x v="4"/>
    <s v="Entre $1.400 - $1.600"/>
    <s v="Entre $1.400 - $1.600"/>
    <s v="Entre $1.800 - $2.000"/>
    <s v="Entre $1.800 - $2.000"/>
    <s v="Entre $1.800 - $2.000"/>
    <s v="Entre $1.400 - $1.600"/>
    <s v="Entre $1.400 - $1.600"/>
    <s v="Supermercado, Placitas Campesinas, Tiendas de Barrio, Galerías"/>
    <s v="Redes sociales"/>
    <s v="Papa Congelada, Papa Frita, Papa Precocida"/>
    <x v="1"/>
    <x v="0"/>
    <s v="$ 6.500"/>
    <x v="6"/>
    <s v="$ 3.500"/>
    <s v="$ 5.500"/>
    <s v="Tiendas de Barrio"/>
    <s v="Plátano"/>
  </r>
  <r>
    <d v="2022-02-24T14:40:02"/>
    <s v="Secundaria"/>
    <s v="Menor de 18 años"/>
    <s v="Mujer"/>
    <n v="3"/>
    <n v="6"/>
    <s v="Estudiante"/>
    <s v="Semanalmente"/>
    <s v="Entre 16 y 20 libras"/>
    <s v="Papa Criolla, Papa Amarilla"/>
    <s v="Papa Fresca (sin lavar), Papa Fresca Lavada, Papa Frita, Papa Congelada"/>
    <x v="2"/>
    <x v="0"/>
    <x v="1"/>
    <x v="0"/>
    <x v="1"/>
    <x v="0"/>
    <s v="No compramos de este tipo de papa"/>
    <s v="Entre $2.200 - $2.400"/>
    <s v="No compramos de este tipo de papa"/>
    <s v="Entre $2.200 - $2.400"/>
    <s v="No compramos de este tipo de papa"/>
    <s v="No compramos de este tipo de papa"/>
    <s v="No compramos de este tipo de papa"/>
    <s v="Supermercado, Placitas Campesinas, Tiendas de Barrio, Galerías"/>
    <s v="Promoción en puntos de venta, Tiendas especializadas"/>
    <s v="Papa Congelada, Papa Fresca lavada, Papa Precocida"/>
    <x v="1"/>
    <x v="1"/>
    <s v="$ 6.500"/>
    <x v="4"/>
    <s v="$ 3.500"/>
    <s v="$ 5.500"/>
    <s v="Galerías, Tiendas de Barrio, Placitas Campesinas"/>
    <s v="Yuca, Plátano, Ulluco, Maíz"/>
  </r>
  <r>
    <d v="2022-02-24T14:42:02"/>
    <s v="Doctorado"/>
    <s v="De 18 a 30 años"/>
    <s v="Mujer"/>
    <n v="2"/>
    <n v="4"/>
    <s v="Estudiante"/>
    <s v="Semanalmente"/>
    <s v="Entre 5 y 10 libras"/>
    <s v="Papa Criolla, Papa Amarilla"/>
    <s v="Papa Fresca (sin lavar)"/>
    <x v="2"/>
    <x v="0"/>
    <x v="1"/>
    <x v="0"/>
    <x v="1"/>
    <x v="2"/>
    <s v="Entre $1.000 - $1.200"/>
    <s v="Entre $1.000 - $1.200"/>
    <s v="No compramos de este tipo de papa"/>
    <s v="No compramos de este tipo de papa"/>
    <s v="No compramos de este tipo de papa"/>
    <s v="No compramos de este tipo de papa"/>
    <s v="No compramos de este tipo de papa"/>
    <s v="Placitas Campesinas"/>
    <s v="Tiendas especializadas"/>
    <s v="Papa Fresca (sin lavar)"/>
    <x v="0"/>
    <x v="1"/>
    <s v="No compra papa frita"/>
    <x v="4"/>
    <s v="No compra papa precocida"/>
    <s v="No compra papa precocida saborizada"/>
    <s v="Placitas Campesinas"/>
    <s v="Plátano"/>
  </r>
  <r>
    <d v="2022-02-24T14:46:30"/>
    <s v="Secundaria"/>
    <s v="De 18 a 30 años"/>
    <s v="Mujer"/>
    <n v="2"/>
    <n v="4"/>
    <s v="Estudiante "/>
    <s v="Semanalmente"/>
    <s v="Entre 5 y 10 libras"/>
    <s v="Papa Parda, Papa Amarilla, Papa Colorada"/>
    <s v="Papa Fresca (sin lavar), Papa Congelada"/>
    <x v="2"/>
    <x v="0"/>
    <x v="2"/>
    <x v="2"/>
    <x v="1"/>
    <x v="4"/>
    <s v="Entre $1.400 - $1.600"/>
    <s v="Entre $1.000 - $1.200"/>
    <s v="No compramos de este tipo de papa"/>
    <s v="Entre $1.400 - $1.600"/>
    <s v="Entre $1.400 - $1.600"/>
    <s v="Entre $1.400 - $1.600"/>
    <s v="No compramos de este tipo de papa"/>
    <s v="Placitas Campesinas, Tiendas de Barrio, Galerías"/>
    <s v="Redes sociales, Tiendas especializadas"/>
    <s v="Papa Fresca (sin lavar)"/>
    <x v="1"/>
    <x v="1"/>
    <s v="No compra papa frita"/>
    <x v="6"/>
    <s v="No compra papa precocida"/>
    <s v="No compra papa precocida saborizada"/>
    <s v="Galerías, Tiendas de Barrio, Placitas Campesinas"/>
    <s v="Plátano"/>
  </r>
  <r>
    <d v="2022-02-24T14:47:44"/>
    <s v="Secundaria"/>
    <s v="De 18 a 30 años"/>
    <s v="Mujer"/>
    <n v="2"/>
    <n v="2"/>
    <s v="Estudiante"/>
    <s v="Cada 15 días"/>
    <s v="Entre 5 y 10 libras"/>
    <s v="Papa Amarilla, Papa Guata, Papa Yema de huevo"/>
    <s v="Papa Fresca Lavada"/>
    <x v="2"/>
    <x v="0"/>
    <x v="1"/>
    <x v="1"/>
    <x v="2"/>
    <x v="0"/>
    <s v="No compramos de este tipo de papa"/>
    <s v="No compramos de este tipo de papa"/>
    <s v="No compramos de este tipo de papa"/>
    <s v="Entre $1.000 - $1.200"/>
    <s v="No compramos de este tipo de papa"/>
    <s v="Entre $1.400 - $1.600"/>
    <s v="Entre $1.400 - $1.600"/>
    <s v="Placitas Campesinas, Tiendas de Barrio, Galerías"/>
    <s v="Redes sociales, Medios de comunicación (tv, radio)"/>
    <s v="Papa Fresca (sin lavar), Papa Fresca lavada"/>
    <x v="0"/>
    <x v="0"/>
    <s v="$ 6.500"/>
    <x v="4"/>
    <s v="No compra papa precocida"/>
    <s v="No compra papa precocida saborizada"/>
    <s v="Galerías, Tiendas de Barrio, Placitas Campesinas"/>
    <s v="Yuca, Plátano"/>
  </r>
  <r>
    <d v="2022-02-24T14:49:00"/>
    <s v="Técnico o tecnólogo"/>
    <s v="De 41 a 50 años"/>
    <s v="Mujer"/>
    <n v="1"/>
    <n v="3"/>
    <s v="Secretaria"/>
    <s v="Semanalmente"/>
    <s v="Entre 5 y 10 libras"/>
    <s v="Papa Parda, Papa Colorada"/>
    <s v="Papa Fresca (sin lavar)"/>
    <x v="1"/>
    <x v="0"/>
    <x v="1"/>
    <x v="1"/>
    <x v="1"/>
    <x v="3"/>
    <s v="Entre $1.000 - $1.200"/>
    <s v="No compramos de este tipo de papa"/>
    <s v="No compramos de este tipo de papa"/>
    <s v="No compramos de este tipo de papa"/>
    <s v="Entre $1.800 - $2.000"/>
    <s v="No compramos de este tipo de papa"/>
    <s v="No compramos de este tipo de papa"/>
    <s v="Al Productor, Galerías"/>
    <s v="Redes sociales"/>
    <s v="Papa Fresca (sin lavar)"/>
    <x v="0"/>
    <x v="1"/>
    <s v="No compra papa frita"/>
    <x v="3"/>
    <s v="No compra papa precocida"/>
    <s v="No compra papa precocida saborizada"/>
    <s v="Galerías"/>
    <s v="Habas"/>
  </r>
  <r>
    <d v="2022-02-24T14:49:12"/>
    <s v="Maestría"/>
    <s v="De 31 a 40 años"/>
    <s v="Mujer"/>
    <n v="3"/>
    <n v="2"/>
    <s v="Docente universitaria"/>
    <s v="Cada 15 días"/>
    <s v="Entre 5 y 10 libras"/>
    <s v="Papa Parda, Papa Amarilla"/>
    <s v="Papa Fresca (sin lavar)"/>
    <x v="3"/>
    <x v="0"/>
    <x v="0"/>
    <x v="2"/>
    <x v="2"/>
    <x v="4"/>
    <s v="Entre $1.800 - $2.000"/>
    <s v="No compramos de este tipo de papa"/>
    <s v="No compramos de este tipo de papa"/>
    <s v="Entre $1.800 - $2.000"/>
    <s v="No compramos de este tipo de papa"/>
    <s v="No compramos de este tipo de papa"/>
    <s v="No compramos de este tipo de papa"/>
    <s v="Al Productor, Placitas Campesinas"/>
    <s v="Redes sociales, Promoción en puntos de venta"/>
    <s v="Papa Fresca (sin lavar)"/>
    <x v="0"/>
    <x v="1"/>
    <s v="No compra papa frita"/>
    <x v="3"/>
    <s v="No compra papa precocida"/>
    <s v="No compra papa precocida saborizada"/>
    <s v="Placitas Campesinas, Supermercados"/>
    <s v="Plátano, Maíz"/>
  </r>
  <r>
    <d v="2022-02-24T14:50:46"/>
    <s v="Secundaria"/>
    <s v="De 18 a 30 años"/>
    <s v="Mujer"/>
    <n v="2"/>
    <n v="5"/>
    <s v="Estudiante"/>
    <s v="Semanalmente"/>
    <s v="Entre 5 y 10 libras"/>
    <s v="Papa Amarilla, Papa Colorada, Papa Guata"/>
    <s v="Papa Fresca (sin lavar)"/>
    <x v="2"/>
    <x v="1"/>
    <x v="2"/>
    <x v="2"/>
    <x v="1"/>
    <x v="0"/>
    <s v="Entre $1.400 - $1.600"/>
    <s v="No compramos de este tipo de papa"/>
    <s v="No compramos de este tipo de papa"/>
    <s v="Entre $2.200 - $2.400"/>
    <s v="Entre $2.200 - $2.400"/>
    <s v="Entre $1.400 - $1.600"/>
    <s v="No compramos de este tipo de papa"/>
    <s v="Al Productor, Placitas Campesinas, Galerías"/>
    <s v="Promoción en puntos de venta, Tiendas especializadas"/>
    <s v="Papa Fresca (sin lavar)"/>
    <x v="0"/>
    <x v="4"/>
    <s v="No compra papa frita"/>
    <x v="4"/>
    <s v="No compra papa precocida"/>
    <s v="No compra papa precocida saborizada"/>
    <s v="Galerías, Placitas Campesinas"/>
    <s v="Yuca, Plátano, Maíz"/>
  </r>
  <r>
    <d v="2022-02-24T14:55:13"/>
    <s v="Profesional"/>
    <s v="De 41 a 50 años"/>
    <s v="Mujer"/>
    <n v="3"/>
    <n v="4"/>
    <s v="estudiante independiente"/>
    <s v="Semanalmente"/>
    <s v="Entre 5 y 10 libras"/>
    <s v="no me fijo en el tipo de papa"/>
    <s v="Papa Fresca (sin lavar), Papa Frita, Papa Precocida"/>
    <x v="2"/>
    <x v="0"/>
    <x v="0"/>
    <x v="4"/>
    <x v="0"/>
    <x v="2"/>
    <s v="Entre $1.800 - $2.000"/>
    <s v="Entre $1.400 - $1.600"/>
    <s v="Entre $1.800 - $2.000"/>
    <s v="Entre $1.800 - $2.000"/>
    <s v="Entre $1.800 - $2.000"/>
    <s v="Entre $1.800 - $2.000"/>
    <s v="Entre $1.800 - $2.000"/>
    <s v="Al Productor, Galerías"/>
    <s v="Medios de comunicación (tv, radio)"/>
    <s v="Papa Fresca (sin lavar)"/>
    <x v="8"/>
    <x v="1"/>
    <n v="3500"/>
    <x v="3"/>
    <s v="$ 3.500"/>
    <s v="No compra papa precocida saborizada"/>
    <s v="Galerías, Placitas Campesinas"/>
    <s v="Yuca"/>
  </r>
  <r>
    <d v="2022-02-24T14:58:41"/>
    <s v="Maestría"/>
    <s v="De 41 a 50 años"/>
    <s v="Mujer"/>
    <n v="3"/>
    <n v="3"/>
    <s v="Bióloga"/>
    <s v="Semanalmente"/>
    <s v="Entre 5 y 10 libras"/>
    <s v="Papa Parda, Papa Criolla, Papa Colorada, Papa Yema de huevo"/>
    <s v="Papa Fresca (sin lavar), Papa Fresca Lavada"/>
    <x v="1"/>
    <x v="2"/>
    <x v="1"/>
    <x v="2"/>
    <x v="1"/>
    <x v="2"/>
    <s v="Entre $1.800 - $2.000"/>
    <s v="Entre $1.800 - $2.000"/>
    <s v="No compramos de este tipo de papa"/>
    <s v="No compramos de este tipo de papa"/>
    <s v="Entre $1.400 - $1.600"/>
    <s v="No compramos de este tipo de papa"/>
    <s v="Entre $1.800 - $2.000"/>
    <s v="Al Productor, Galerías"/>
    <s v="Redes sociales, Promoción en puntos de venta"/>
    <s v="Papa Fresca (sin lavar), Papa Fresca lavada"/>
    <x v="0"/>
    <x v="4"/>
    <s v="No compra papa frita"/>
    <x v="7"/>
    <s v="No compra papa precocida"/>
    <s v="No compra papa precocida saborizada"/>
    <s v="Galerías, Placitas Campesinas"/>
    <s v="Yuca, Plátano"/>
  </r>
  <r>
    <d v="2022-02-24T15:01:57"/>
    <s v="Técnico o tecnólogo"/>
    <s v="De 18 a 30 años"/>
    <s v="Mujer"/>
    <n v="3"/>
    <n v="3"/>
    <s v="Estudiante"/>
    <s v="Semanalmente"/>
    <s v="Entre 5 y 10 libras"/>
    <s v="Papa Parda"/>
    <s v="Papa Fresca (sin lavar), Papa Frita"/>
    <x v="1"/>
    <x v="3"/>
    <x v="1"/>
    <x v="4"/>
    <x v="1"/>
    <x v="0"/>
    <s v="Entre $2.200 - $2.400"/>
    <s v="No compramos de este tipo de papa"/>
    <s v="No compramos de este tipo de papa"/>
    <s v="Entre $2.200 - $2.400"/>
    <s v="No compramos de este tipo de papa"/>
    <s v="No compramos de este tipo de papa"/>
    <s v="No compramos de este tipo de papa"/>
    <s v="Placitas Campesinas, Tiendas de Barrio, Galerías"/>
    <s v="Redes sociales, Medios de comunicación (tv, radio), Promoción en puntos de venta"/>
    <s v="Papa Congelada, Papa Fresca (sin lavar), Papa Frita"/>
    <x v="6"/>
    <x v="2"/>
    <s v="$ 6.500"/>
    <x v="3"/>
    <s v="$ 4.100"/>
    <s v="$ 6.000"/>
    <s v="Galerías, Tiendas de Barrio, Placitas Campesinas"/>
    <s v="Plátano"/>
  </r>
  <r>
    <d v="2022-02-24T15:05:57"/>
    <s v="Profesional"/>
    <s v="De 18 a 30 años"/>
    <s v="Mujer"/>
    <n v="1"/>
    <n v="6"/>
    <s v="Estudiante"/>
    <s v="Semanalmente"/>
    <s v="Entre 16 y 20 libras"/>
    <s v="Papa Parda, Papa Amarilla, Papa Yema de huevo"/>
    <s v="Papa Fresca (sin lavar), Papa Fresca Lavada"/>
    <x v="0"/>
    <x v="0"/>
    <x v="0"/>
    <x v="1"/>
    <x v="1"/>
    <x v="1"/>
    <s v="Más de $3.400"/>
    <s v="No compramos de este tipo de papa"/>
    <s v="No compramos de este tipo de papa"/>
    <s v="Entre $3.000 - $3.200"/>
    <s v="No compramos de este tipo de papa"/>
    <s v="No compramos de este tipo de papa"/>
    <s v="Más de $ 3.400"/>
    <s v="Al Productor, Tiendas de Barrio, Galerías"/>
    <s v="Tiendas especializadas"/>
    <s v="Papa Fresca (sin lavar), Papa Fresca lavada"/>
    <x v="0"/>
    <x v="0"/>
    <s v="No compra papa frita"/>
    <x v="4"/>
    <s v="No compra papa precocida"/>
    <s v="No compra papa precocida saborizada"/>
    <s v="Galerías, Mercados Móviles"/>
    <s v="Yuca, Plátano"/>
  </r>
  <r>
    <d v="2022-02-24T15:06:11"/>
    <s v="Profesional"/>
    <s v="De 41 a 50 años"/>
    <s v="Mujer"/>
    <n v="5"/>
    <n v="3"/>
    <s v="Ingeniera Química "/>
    <s v="Cada 15 días"/>
    <s v="Entre 5 y 10 libras"/>
    <s v="Papa Colorada, Papa Guata, Papa Yema de huevo"/>
    <s v="Papa Fresca Lavada, Papa Frita, Papa Precocida"/>
    <x v="0"/>
    <x v="1"/>
    <x v="1"/>
    <x v="1"/>
    <x v="1"/>
    <x v="1"/>
    <s v="Entre $1.000 - $1.200"/>
    <s v="Entre $1.000 - $1.200"/>
    <s v="No compramos de este tipo de papa"/>
    <s v="No compramos de este tipo de papa"/>
    <s v="Entre $1.000 - $1.200"/>
    <s v="Entre $1.000 - $1.200"/>
    <s v="Entre $1.000 - $1.200"/>
    <s v="Placitas Campesinas"/>
    <s v="Medios de comunicación (tv, radio), Promoción en puntos de venta"/>
    <s v="Papa Fresca lavada"/>
    <x v="6"/>
    <x v="1"/>
    <s v="$ 6.900"/>
    <x v="6"/>
    <s v="$ 4.300"/>
    <s v="$ 6.500"/>
    <s v="Placitas Campesinas"/>
    <s v="Yuca, Plátano, Ulluco"/>
  </r>
  <r>
    <d v="2022-02-24T15:07:52"/>
    <s v="Maestría"/>
    <s v="De 31 a 40 años"/>
    <s v="Mujer"/>
    <n v="4"/>
    <n v="2"/>
    <s v="Docente "/>
    <s v="Semanalmente"/>
    <s v="Entre 5 y 10 libras"/>
    <s v="Papa Criolla, Papa Pastusa, Papa Amarilla, Papa Guata"/>
    <s v="Papa Fresca (sin lavar), Papa Fresca Lavada"/>
    <x v="2"/>
    <x v="0"/>
    <x v="0"/>
    <x v="0"/>
    <x v="2"/>
    <x v="2"/>
    <s v="No compramos de este tipo de papa"/>
    <s v="Entre $2.200 - $2.400"/>
    <s v="Entre $2.200 - $2.400"/>
    <s v="Entre $2.200 - $2.400"/>
    <s v="No compramos de este tipo de papa"/>
    <s v="Entre $1.400 - $1.600"/>
    <s v="No compramos de este tipo de papa"/>
    <s v="Al Productor, Placitas Campesinas, Tiendas de Barrio, Galerías"/>
    <s v="Redes sociales, Promoción en puntos de venta"/>
    <s v="Papa Fresca lavada"/>
    <x v="0"/>
    <x v="0"/>
    <s v="No compra papa frita"/>
    <x v="0"/>
    <s v="No compra papa precocida"/>
    <s v="No compra papa precocida saborizada"/>
    <s v="Placitas Campesinas"/>
    <s v="Yuca, Plátano"/>
  </r>
  <r>
    <d v="2022-02-24T15:14:04"/>
    <s v="Profesional"/>
    <s v="De 18 a 30 años"/>
    <s v="Mujer"/>
    <n v="2"/>
    <n v="3"/>
    <s v="Comunicadora Social"/>
    <s v="Semanalmente"/>
    <s v="Entre 5 y 10 libras"/>
    <s v="Papa Pastusa"/>
    <s v="Papa Fresca (sin lavar), Papa Fresca Lavada"/>
    <x v="2"/>
    <x v="3"/>
    <x v="1"/>
    <x v="1"/>
    <x v="1"/>
    <x v="2"/>
    <s v="No compramos de este tipo de papa"/>
    <s v="No compramos de este tipo de papa"/>
    <s v="Entre $1.000 - $1.200"/>
    <s v="No compramos de este tipo de papa"/>
    <s v="No compramos de este tipo de papa"/>
    <s v="No compramos de este tipo de papa"/>
    <s v="No compramos de este tipo de papa"/>
    <s v="Placitas Campesinas, Compra a través de internet, Tiendas de Barrio"/>
    <s v="Redes sociales, Promoción en puntos de venta"/>
    <s v="Papa Fresca (sin lavar)"/>
    <x v="0"/>
    <x v="1"/>
    <s v="No compra papa frita"/>
    <x v="8"/>
    <s v="No compra papa precocida"/>
    <s v="No compra papa precocida saborizada"/>
    <s v="Galerías, Tiendas de Barrio, Placitas Campesinas"/>
    <s v="Plátano"/>
  </r>
  <r>
    <d v="2022-02-24T15:16:54"/>
    <s v="Secundaria"/>
    <s v="De 18 a 30 años"/>
    <s v="Mujer"/>
    <n v="2"/>
    <n v="3"/>
    <s v="Estudiante "/>
    <s v="Mensualmente"/>
    <s v="Entre 5 y 10 libras"/>
    <s v="Papa Pastusa, Papa Colorada"/>
    <s v="Papa Frita, Papa Cortada en trozos"/>
    <x v="0"/>
    <x v="0"/>
    <x v="1"/>
    <x v="0"/>
    <x v="0"/>
    <x v="2"/>
    <s v="No compramos de este tipo de papa"/>
    <s v="No compramos de este tipo de papa"/>
    <s v="Más de $3.400"/>
    <s v="Más de $3.400"/>
    <s v="No compramos de este tipo de papa"/>
    <s v="No compramos de este tipo de papa"/>
    <s v="No compramos de este tipo de papa"/>
    <s v="Placitas Campesinas"/>
    <s v="Redes sociales, Medios de comunicación (tv, radio), Promoción en puntos de venta"/>
    <s v="Papa Fresca lavada, Papa Precocida"/>
    <x v="0"/>
    <x v="8"/>
    <s v="$ 6.500"/>
    <x v="0"/>
    <s v="$ 3.500"/>
    <s v="No compra papa precocida saborizada"/>
    <s v="Placitas Campesinas"/>
    <s v="Yuca, Plátano, Maíz"/>
  </r>
  <r>
    <d v="2022-02-24T15:25:38"/>
    <s v="Profesional"/>
    <s v="Más de 50 años"/>
    <s v="Mujer"/>
    <n v="3"/>
    <n v="2"/>
    <s v="Abogada"/>
    <s v="Semanalmente"/>
    <s v="Entre 5 y 10 libras"/>
    <s v="Papa Parda, Papa Amarilla, Papa Colorada"/>
    <s v="Papa Fresca (sin lavar)"/>
    <x v="0"/>
    <x v="0"/>
    <x v="0"/>
    <x v="2"/>
    <x v="1"/>
    <x v="1"/>
    <s v="Entre $1.000 - $1.200"/>
    <s v="Entre $1.000 - $1.200"/>
    <s v="Entre $1.000 - $1.200"/>
    <s v="Entre $1.000 - $1.200"/>
    <s v="Entre $1.000 - $1.200"/>
    <s v="Entre $1.000 - $1.200"/>
    <s v="Entre $1.000 - $1.200"/>
    <s v="Galerías"/>
    <s v="Redes sociales, Colocar una carpa en las entradas de barrios con producto a buen precio"/>
    <s v="Papa Fresca (sin lavar)"/>
    <x v="0"/>
    <x v="1"/>
    <s v="No compra papa frita"/>
    <x v="3"/>
    <s v="No compra papa precocida"/>
    <s v="No compra papa precocida saborizada"/>
    <s v="Galerías"/>
    <s v="Yuca, Plátano, Ulluco, Maíz"/>
  </r>
  <r>
    <d v="2022-02-24T15:40:18"/>
    <s v="Secundaria"/>
    <s v="De 18 a 30 años"/>
    <s v="Mujer"/>
    <n v="1"/>
    <n v="5"/>
    <s v="Estudiante "/>
    <s v="Semanalmente"/>
    <s v="Más de 25 libras"/>
    <s v="Papa Parda"/>
    <s v="Papa Fresca (sin lavar)"/>
    <x v="4"/>
    <x v="0"/>
    <x v="1"/>
    <x v="2"/>
    <x v="1"/>
    <x v="4"/>
    <s v="Entre $1.000 - $1.200"/>
    <s v="No compramos de este tipo de papa"/>
    <s v="No compramos de este tipo de papa"/>
    <s v="No compramos de este tipo de papa"/>
    <s v="Entre $1.000 - $1.200"/>
    <s v="No compramos de este tipo de papa"/>
    <s v="No compramos de este tipo de papa"/>
    <s v="Al Productor, Galerías"/>
    <s v="Redes sociales, Medios de comunicación (tv, radio)"/>
    <s v="Papa Fresca (sin lavar), Papa Fresca lavada"/>
    <x v="0"/>
    <x v="1"/>
    <s v="No compra papa frita"/>
    <x v="3"/>
    <s v="No compra papa precocida"/>
    <s v="No compra papa precocida saborizada"/>
    <s v="Galerías"/>
    <s v="Yuca, Plátano, Ulluco"/>
  </r>
  <r>
    <d v="2022-02-24T15:53:09"/>
    <s v="Profesional"/>
    <s v="De 31 a 40 años"/>
    <s v="Mujer"/>
    <n v="2"/>
    <n v="2"/>
    <s v="Lic. en Educ Bas.Enf Educ Fis, Rec y Dpte"/>
    <s v="Mensualmente"/>
    <s v="Entre 5 y 10 libras"/>
    <s v="Papa Parda, Papa Amarilla, Papa Colorada, Papa Guata"/>
    <s v="Papa Fresca (sin lavar)"/>
    <x v="0"/>
    <x v="0"/>
    <x v="0"/>
    <x v="0"/>
    <x v="2"/>
    <x v="1"/>
    <s v="Entre $1.000 - $1.200"/>
    <s v="Entre $1.400 - $1.600"/>
    <s v="Entre $1.400 - $1.600"/>
    <s v="Entre $1.400 - $1.600"/>
    <s v="Entre $1.400 - $1.600"/>
    <s v="Entre $1.000 - $1.200"/>
    <s v="Entre $1.000 - $1.200"/>
    <s v="Al Productor, Galerías"/>
    <s v="Redes sociales, Medios de comunicación (tv, radio), Promoción en puntos de venta"/>
    <s v="Papa Precocida"/>
    <x v="0"/>
    <x v="1"/>
    <s v="Mas económica"/>
    <x v="7"/>
    <s v="$ 3.500"/>
    <s v="Mas economica"/>
    <s v="Galerías, Placitas Campesinas"/>
    <s v="Plátano, Maíz"/>
  </r>
  <r>
    <d v="2022-02-24T15:53:41"/>
    <s v="Profesional"/>
    <s v="De 18 a 30 años"/>
    <s v="Mujer"/>
    <n v="2"/>
    <n v="2"/>
    <s v="Estudiante "/>
    <s v="Semanalmente"/>
    <s v="Entre 11 y 15 libras"/>
    <s v="Papa Parda, Papa Criolla, Papa Yema de huevo"/>
    <s v="Papa Fresca (sin lavar), Papa Fresca Lavada"/>
    <x v="2"/>
    <x v="0"/>
    <x v="2"/>
    <x v="1"/>
    <x v="1"/>
    <x v="0"/>
    <s v="Entre $1.800 - $2.000"/>
    <s v="Entre $1.800 - $2.000"/>
    <s v="Entre $1.800 - $2.000"/>
    <s v="Entre $1.800 - $2.000"/>
    <s v="Entre $1.800 - $2.000"/>
    <s v="Entre $1.800 - $2.000"/>
    <s v="Entre $1.800 - $2.000"/>
    <s v="Al Productor, Placitas Campesinas, Tiendas de Barrio, Galerías"/>
    <s v="Redes sociales, Promoción en puntos de venta"/>
    <s v="Papa Fresca (sin lavar), Papa Fresca lavada"/>
    <x v="0"/>
    <x v="1"/>
    <s v="No compra papa frita"/>
    <x v="6"/>
    <s v="No compra papa precocida"/>
    <s v="No compra papa precocida saborizada"/>
    <s v="Galerías, Placitas Campesinas, Mercados Móviles"/>
    <s v="Plátano"/>
  </r>
  <r>
    <d v="2022-02-24T15:58:59"/>
    <s v="Maestría"/>
    <s v="De 41 a 50 años"/>
    <s v="Mujer"/>
    <n v="4"/>
    <n v="4"/>
    <s v="docente"/>
    <s v="Semanalmente"/>
    <s v="Entre 11 y 15 libras"/>
    <s v="Papa Parda, Papa Amarilla, Papa Colorada"/>
    <s v="Papa Fresca (sin lavar), Papa Precocida"/>
    <x v="0"/>
    <x v="1"/>
    <x v="0"/>
    <x v="2"/>
    <x v="2"/>
    <x v="1"/>
    <s v="Entre $2.200 - $2.400"/>
    <s v="Entre $2.200 - $2.400"/>
    <s v="No compramos de este tipo de papa"/>
    <s v="Entre $2.200 - $2.400"/>
    <s v="Entre $2.200 - $2.400"/>
    <s v="No compramos de este tipo de papa"/>
    <s v="No compramos de este tipo de papa"/>
    <s v="Al Productor, Supermercado, Placitas Campesinas, Galerías"/>
    <s v="Redes sociales, Promoción en puntos de venta"/>
    <s v="Papa Fresca (sin lavar), Papa Precocida"/>
    <x v="1"/>
    <x v="2"/>
    <s v="$ 6.500"/>
    <x v="3"/>
    <s v="$ 3.900"/>
    <s v="No compra papa precocida saborizada"/>
    <s v="Galerías, Placitas Campesinas, Supermercados"/>
    <s v="Yuca, Plátano, Maíz"/>
  </r>
  <r>
    <d v="2022-02-24T16:10:19"/>
    <s v="Secundaria"/>
    <s v="De 18 a 30 años"/>
    <s v="Mujer"/>
    <n v="1"/>
    <n v="2"/>
    <s v="Estudiante"/>
    <s v="Semanalmente"/>
    <s v="Entre 5 y 10 libras"/>
    <s v="Papa Criolla, Papa Pastusa, Papa Amarilla"/>
    <s v="Papa Fresca (sin lavar), Papa Fresca Lavada, Papa Congelada"/>
    <x v="3"/>
    <x v="0"/>
    <x v="4"/>
    <x v="0"/>
    <x v="1"/>
    <x v="1"/>
    <s v="Entre $1.400 - $1.600"/>
    <s v="Entre $1.400 - $1.600"/>
    <s v="Entre $1.400 - $1.600"/>
    <s v="Entre $1.800 - $2.000"/>
    <s v="No compramos de este tipo de papa"/>
    <s v="No compramos de este tipo de papa"/>
    <s v="No compramos de este tipo de papa"/>
    <s v="Placitas Campesinas, Galerías"/>
    <s v="Redes sociales, Medios de comunicación (tv, radio), Promoción en puntos de venta"/>
    <s v="Papa Fresca (sin lavar), Papa Fresca lavada"/>
    <x v="3"/>
    <x v="0"/>
    <s v="No compra papa frita"/>
    <x v="1"/>
    <s v="No compra papa precocida"/>
    <s v="$ 5.500"/>
    <s v="Placitas Campesinas, Supermercados"/>
    <s v="Plátano"/>
  </r>
  <r>
    <d v="2022-02-24T16:22:26"/>
    <s v="Técnico o tecnólogo"/>
    <s v="De 18 a 30 años"/>
    <s v="Mujer"/>
    <n v="2"/>
    <n v="4"/>
    <s v="Tecnologo en gestion de negocios "/>
    <s v="Semanalmente"/>
    <s v="Entre 11 y 15 libras"/>
    <s v="Papa Parda, Papa Amarilla, Papa Colorada, Papa Guata, Papa Yema de huevo"/>
    <s v="Papa Fresca (sin lavar), Papa Fresca Lavada, Papa Congelada"/>
    <x v="0"/>
    <x v="0"/>
    <x v="1"/>
    <x v="2"/>
    <x v="1"/>
    <x v="4"/>
    <s v="Entre $1.000 - $1.200"/>
    <s v="Entre $1.000 - $1.200"/>
    <s v="No compramos de este tipo de papa"/>
    <s v="Entre $1.000 - $1.200"/>
    <s v="Entre $1.000 - $1.200"/>
    <s v="Entre $1.000 - $1.200"/>
    <s v="No compramos de este tipo de papa"/>
    <s v="Placitas Campesinas"/>
    <s v="Redes sociales, Promoción en puntos de venta"/>
    <s v="Papa Fresca lavada, Papa Precocida"/>
    <x v="3"/>
    <x v="0"/>
    <s v="$ 6.500"/>
    <x v="6"/>
    <s v="$ 4.500"/>
    <s v="No compra papa precocida saborizada"/>
    <s v="Galerías, Placitas Campesinas"/>
    <s v="Yuca, Plátano"/>
  </r>
  <r>
    <d v="2022-02-24T16:22:50"/>
    <s v="Profesional"/>
    <s v="De 31 a 40 años"/>
    <s v="Mujer"/>
    <n v="3"/>
    <n v="3"/>
    <s v="ADMINISTRACION FINANCIERA"/>
    <s v="Mensualmente"/>
    <s v="Entre 5 y 10 libras"/>
    <s v="Papa Parda, Papa Amarilla, Papa Guata"/>
    <s v="Papa Fresca (sin lavar), Papa Frita"/>
    <x v="0"/>
    <x v="0"/>
    <x v="0"/>
    <x v="1"/>
    <x v="1"/>
    <x v="1"/>
    <s v="Entre $2.600 - $2.800"/>
    <s v="Entre $2.600 - $2.800"/>
    <s v="No compramos de este tipo de papa"/>
    <s v="Entre $2.600 - $2.800"/>
    <s v="No compramos de este tipo de papa"/>
    <s v="Entre $2.600 - $2.800"/>
    <s v="No compramos de este tipo de papa"/>
    <s v="Al Productor, Tiendas de Barrio, Galerías"/>
    <s v="Redes sociales, Medios de comunicación (tv, radio), Promoción en puntos de venta"/>
    <s v="Papa Fresca (sin lavar)"/>
    <x v="0"/>
    <x v="1"/>
    <s v="MUCHO MENOS DE LO QUE APARECE"/>
    <x v="5"/>
    <s v="No compra papa precocida"/>
    <s v="No compra papa precocida saborizada"/>
    <s v="Galerías, Tiendas de Barrio, Placitas Campesinas"/>
    <s v="Maíz"/>
  </r>
  <r>
    <d v="2022-02-24T16:24:46"/>
    <s v="Profesional"/>
    <s v="De 18 a 30 años"/>
    <s v="Mujer"/>
    <n v="3"/>
    <n v="4"/>
    <s v="Chef y estudiante "/>
    <s v="Semanalmente"/>
    <s v="Más de 25 libras"/>
    <s v="Papa Parda, Papa Criolla, Papa Pastusa, Papa Amarilla, Papa Colorada, Papa Guata"/>
    <s v="Papa Fresca (sin lavar), Papa Fresca Lavada, Papa Congelada"/>
    <x v="1"/>
    <x v="0"/>
    <x v="1"/>
    <x v="1"/>
    <x v="1"/>
    <x v="0"/>
    <s v="Entre $1.800 - $2.000"/>
    <s v="Entre $1.800 - $2.000"/>
    <s v="Entre $2.200 - $2.400"/>
    <s v="Entre $1.800 - $2.000"/>
    <s v="Entre $1.800 - $2.000"/>
    <s v="Entre $2.200 - $2.400"/>
    <s v="No compramos de este tipo de papa"/>
    <s v="Al Productor, Placitas Campesinas"/>
    <s v="Redes sociales, Medios de comunicación (tv, radio), Promoción en puntos de venta"/>
    <s v="Papa Fresca (sin lavar), Papa Fresca lavada"/>
    <x v="0"/>
    <x v="15"/>
    <s v="No compra papa frita"/>
    <x v="6"/>
    <s v="$ 3.500"/>
    <s v="No compra papa precocida saborizada"/>
    <s v="Galerías, Supermercados"/>
    <s v="Plátano, Ulluco"/>
  </r>
  <r>
    <d v="2022-02-24T16:32:25"/>
    <s v="Técnico o tecnólogo"/>
    <s v="De 18 a 30 años"/>
    <s v="Mujer"/>
    <n v="2"/>
    <n v="3"/>
    <s v="Estudiante"/>
    <s v="Semanalmente"/>
    <s v="Entre 16 y 20 libras"/>
    <s v="Papa Parda, Papa Criolla, Papa Pastusa, Papa Amarilla, Papa Colorada, Papa Guata, Papa Yema de huevo"/>
    <s v="Papa Fresca (sin lavar), Papa Fresca Lavada"/>
    <x v="1"/>
    <x v="0"/>
    <x v="1"/>
    <x v="1"/>
    <x v="1"/>
    <x v="3"/>
    <s v="Entre $1.800 - $2.000"/>
    <s v="Entre $1.400 - $1.600"/>
    <s v="Entre $2.200 - $2.400"/>
    <s v="Entre $2.600 - $2.800"/>
    <s v="Entre $1.800 - $2.000"/>
    <s v="Entre $1.800 - $2.000"/>
    <s v="Entre $1.800 - $2.000"/>
    <s v="Supermercado, Placitas Campesinas, Tiendas de Barrio, Galerías"/>
    <s v="Promoción en puntos de venta, Tiendas especializadas"/>
    <s v="Papa Fresca (sin lavar), Papa Frita"/>
    <x v="1"/>
    <x v="1"/>
    <s v="$ 6.700"/>
    <x v="0"/>
    <s v="$ 3.700"/>
    <s v="$ 5.500"/>
    <s v="Galerías, Tiendas de Barrio, Placitas Campesinas"/>
    <s v="Yuca, Plátano, Ulluco, Maíz"/>
  </r>
  <r>
    <d v="2022-02-24T16:39:28"/>
    <s v="Secundaria"/>
    <s v="De 18 a 30 años"/>
    <s v="Mujer"/>
    <n v="4"/>
    <n v="4"/>
    <s v="estudiante de medicina "/>
    <s v="Semanalmente"/>
    <s v="Entre 11 y 15 libras"/>
    <s v="Papa Criolla, Papa Colorada, Papa Guata"/>
    <s v="Papa Fresca (sin lavar), Papa Fresca Lavada"/>
    <x v="0"/>
    <x v="0"/>
    <x v="1"/>
    <x v="2"/>
    <x v="1"/>
    <x v="4"/>
    <s v="Entre $1.400 - $1.600"/>
    <s v="Entre $1.400 - $1.600"/>
    <s v="No compramos de este tipo de papa"/>
    <s v="Entre $1.400 - $1.600"/>
    <s v="Entre $1.400 - $1.600"/>
    <s v="Entre $1.800 - $2.000"/>
    <s v="No compramos de este tipo de papa"/>
    <s v="Al Productor, Placitas Campesinas, Tiendas de Barrio, Galerías"/>
    <s v="Redes sociales, Promoción en puntos de venta"/>
    <s v="Papa Fresca (sin lavar), Papa Fresca lavada"/>
    <x v="0"/>
    <x v="4"/>
    <s v="No compra papa frita"/>
    <x v="0"/>
    <s v="No compra papa precocida"/>
    <s v="No compra papa precocida saborizada"/>
    <s v="Galerías, Tiendas de Barrio, Placitas Campesinas"/>
    <s v="Yuca, Plátano, Ulluco"/>
  </r>
  <r>
    <d v="2022-02-24T16:46:17"/>
    <s v="Profesional"/>
    <s v="De 18 a 30 años"/>
    <s v="Mujer"/>
    <n v="2"/>
    <n v="4"/>
    <s v="Abogada independiente"/>
    <s v="Semanalmente"/>
    <s v="Entre 5 y 10 libras"/>
    <s v="Papa Parda, Papa Criolla, Papa Pastusa, Papa Amarilla, Papa Colorada"/>
    <s v="Papa Fresca Lavada, Papa Frita, Papa Pelada"/>
    <x v="2"/>
    <x v="2"/>
    <x v="2"/>
    <x v="0"/>
    <x v="2"/>
    <x v="4"/>
    <s v="Entre $2.200 - $2.400"/>
    <s v="Entre $1.800 - $2.000"/>
    <s v="Entre $1.800 - $2.000"/>
    <s v="Entre $1.400 - $1.600"/>
    <s v="Entre $1.800 - $2.000"/>
    <s v="No compramos de este tipo de papa"/>
    <s v="No compramos de este tipo de papa"/>
    <s v="Al Productor, Placitas Campesinas, Compra a través de internet, Tiendas de Barrio"/>
    <s v="Redes sociales, Medios de comunicación (tv, radio), Promoción en puntos de venta, Tiendas especializadas"/>
    <s v="Papa Congelada, Papa Fresca (sin lavar), Papa Frita, Papa Fresca lavada, sin lavar en libras, kilos, bulto."/>
    <x v="0"/>
    <x v="1"/>
    <s v="$2.500"/>
    <x v="6"/>
    <s v="No compra papa precocida"/>
    <s v="No compra papa precocida saborizada"/>
    <s v="Galerías, Tiendas de Barrio, Placitas Campesinas, Supermercados, Mercados Móviles"/>
    <s v="Yuca, Plátano, Maíz"/>
  </r>
  <r>
    <d v="2022-02-24T16:47:46"/>
    <s v="Secundaria"/>
    <s v="De 18 a 30 años"/>
    <s v="Mujer"/>
    <n v="1"/>
    <n v="5"/>
    <s v="Estudiante "/>
    <s v="Cada 15 días"/>
    <s v="Entre 11 y 15 libras"/>
    <s v="Papa Parda, Papa Criolla, Papa Amarilla"/>
    <s v="Papa Fresca (sin lavar), Papa Fresca Lavada"/>
    <x v="1"/>
    <x v="0"/>
    <x v="1"/>
    <x v="1"/>
    <x v="1"/>
    <x v="3"/>
    <s v="Entre $2.200 - $2.400"/>
    <s v="Entre $1.800 - $2.000"/>
    <s v="Entre $2.200 - $2.400"/>
    <s v="Entre $2.200 - $2.400"/>
    <s v="No compramos de este tipo de papa"/>
    <s v="No compramos de este tipo de papa"/>
    <s v="No compramos de este tipo de papa"/>
    <s v="Al Productor, Placitas Campesinas, Galerías"/>
    <s v="Redes sociales, Medios de comunicación (tv, radio)"/>
    <s v="Papa Fresca lavada"/>
    <x v="0"/>
    <x v="0"/>
    <s v="No compra papa frita"/>
    <x v="4"/>
    <s v="No compra papa precocida"/>
    <s v="No compra papa precocida saborizada"/>
    <s v="Galerías, Tiendas de Barrio"/>
    <s v="Yuca, Plátano, Maíz"/>
  </r>
  <r>
    <d v="2022-02-24T16:51:24"/>
    <s v="Secundaria"/>
    <s v="De 18 a 30 años"/>
    <s v="Mujer"/>
    <n v="1"/>
    <n v="5"/>
    <s v="Estudiante"/>
    <s v="Mensualmente"/>
    <s v="Entre 5 y 10 libras"/>
    <s v="Papa Criolla, Papa Pastusa"/>
    <s v="Papa Fresca (sin lavar)"/>
    <x v="0"/>
    <x v="0"/>
    <x v="1"/>
    <x v="4"/>
    <x v="2"/>
    <x v="2"/>
    <s v="No compramos de este tipo de papa"/>
    <s v="Entre $1.400 - $1.600"/>
    <s v="Entre $1.800 - $2.000"/>
    <s v="No compramos de este tipo de papa"/>
    <s v="No compramos de este tipo de papa"/>
    <s v="No compramos de este tipo de papa"/>
    <s v="No compramos de este tipo de papa"/>
    <s v="Placitas Campesinas, Tiendas de Barrio"/>
    <s v="Redes sociales, Medios de comunicación (tv, radio), Promoción en puntos de venta, Tiendas especializadas"/>
    <s v="Papa Fresca (sin lavar)"/>
    <x v="0"/>
    <x v="0"/>
    <s v="$ 6.500"/>
    <x v="3"/>
    <s v="No compra papa precocida"/>
    <s v="No compra papa precocida saborizada"/>
    <s v="Tiendas de Barrio"/>
    <s v="Yuca, Plátano"/>
  </r>
  <r>
    <d v="2022-02-24T16:51:34"/>
    <s v="Profesional"/>
    <s v="De 18 a 30 años"/>
    <s v="Mujer"/>
    <n v="3"/>
    <n v="2"/>
    <s v="Ing civil"/>
    <s v="Semanalmente"/>
    <s v="Entre 5 y 10 libras"/>
    <s v="Papa Criolla, Papa Pastusa"/>
    <s v="Papa Fresca (sin lavar)"/>
    <x v="2"/>
    <x v="3"/>
    <x v="1"/>
    <x v="2"/>
    <x v="1"/>
    <x v="1"/>
    <s v="Entre $1.800 - $2.000"/>
    <s v="Entre $1.800 - $2.000"/>
    <s v="Entre $1.800 - $2.000"/>
    <s v="Entre $1.800 - $2.000"/>
    <s v="No compramos de este tipo de papa"/>
    <s v="No compramos de este tipo de papa"/>
    <s v="No compramos de este tipo de papa"/>
    <s v="Al Productor, Placitas Campesinas, Tiendas de Barrio"/>
    <s v="Redes sociales, Promoción en puntos de venta"/>
    <s v="Papa Fresca (sin lavar)"/>
    <x v="0"/>
    <x v="2"/>
    <s v="No compra papa frita"/>
    <x v="5"/>
    <s v="No compra papa precocida"/>
    <s v="No compra papa precocida saborizada"/>
    <s v="Tiendas de Barrio, Placitas Campesinas"/>
    <s v="Yuca, Plátano, Maíz"/>
  </r>
  <r>
    <d v="2022-02-24T16:55:21"/>
    <s v="Profesional"/>
    <s v="De 41 a 50 años"/>
    <s v="Mujer"/>
    <n v="2"/>
    <n v="3"/>
    <s v="Enfermera"/>
    <s v="Semanalmente"/>
    <s v="Entre 5 y 10 libras"/>
    <s v="Papa Colorada, Papa Guata"/>
    <s v="Papa Fresca (sin lavar)"/>
    <x v="0"/>
    <x v="0"/>
    <x v="1"/>
    <x v="1"/>
    <x v="1"/>
    <x v="1"/>
    <s v="Entre $1.400 - $1.600"/>
    <s v="No compramos de este tipo de papa"/>
    <s v="No compramos de este tipo de papa"/>
    <s v="No compramos de este tipo de papa"/>
    <s v="Entre $1.400 - $1.600"/>
    <s v="Entre $1.400 - $1.600"/>
    <s v="No compramos de este tipo de papa"/>
    <s v="Al Productor"/>
    <s v="Redes sociales, Medios de comunicación (tv, radio), Promoción en puntos de venta"/>
    <s v="Papa Fresca (sin lavar)"/>
    <x v="0"/>
    <x v="0"/>
    <s v="No compra papa frita"/>
    <x v="3"/>
    <s v="No compra papa precocida"/>
    <s v="No compra papa precocida saborizada"/>
    <s v="Galerías"/>
    <s v="Yuca, Plátano, Ulluco, Maíz"/>
  </r>
  <r>
    <d v="2022-02-24T16:58:43"/>
    <s v="Técnico o tecnólogo"/>
    <s v="De 18 a 30 años"/>
    <s v="Mujer"/>
    <n v="1"/>
    <n v="5"/>
    <s v="Estudiante"/>
    <s v="Semanalmente"/>
    <s v="Entre 5 y 10 libras"/>
    <s v="Papa Parda, Papa Amarilla"/>
    <s v="Papa Fresca (sin lavar), Papa Fresca Lavada, Papa Congelada"/>
    <x v="0"/>
    <x v="0"/>
    <x v="0"/>
    <x v="2"/>
    <x v="2"/>
    <x v="1"/>
    <s v="Entre $1.800 - $2.000"/>
    <s v="Entre $1.400 - $1.600"/>
    <s v="Entre $1.800 - $2.000"/>
    <s v="Entre $2.200 - $2.400"/>
    <s v="Entre $1.800 - $2.000"/>
    <s v="Entre $2.200 - $2.400"/>
    <s v="Entre $2.200 - $2.400"/>
    <s v="Placitas Campesinas, Tiendas de Barrio, Galerías"/>
    <s v="Redes sociales, Medios de comunicación (tv, radio), Promoción en puntos de venta"/>
    <s v="Papa Fresca (sin lavar), Papa Fresca lavada"/>
    <x v="2"/>
    <x v="0"/>
    <s v="No compra papa frita"/>
    <x v="5"/>
    <s v="$ 3.700"/>
    <s v="$ 6.000"/>
    <s v="Galerías, Tiendas de Barrio, Placitas Campesinas"/>
    <s v="Yuca, Plátano"/>
  </r>
  <r>
    <d v="2022-02-24T17:09:50"/>
    <s v="Doctorado"/>
    <s v="Más de 50 años"/>
    <s v="Mujer"/>
    <n v="5"/>
    <n v="2"/>
    <s v="Docente Universitaria"/>
    <s v="Cada 15 días"/>
    <s v="Entre 5 y 10 libras"/>
    <s v="Papa Parda, Papa Amarilla, Papa Colorada"/>
    <s v="Papa Fresca (sin lavar)"/>
    <x v="1"/>
    <x v="3"/>
    <x v="1"/>
    <x v="2"/>
    <x v="1"/>
    <x v="1"/>
    <s v="Entre $1.800 - $2.000"/>
    <s v="Entre $1.800 - $2.000"/>
    <s v="Entre $1.800 - $2.000"/>
    <s v="Entre $1.800 - $2.000"/>
    <s v="Entre $1.800 - $2.000"/>
    <s v="Entre $1.400 - $1.600"/>
    <s v="Entre $2.600 - $2.800"/>
    <s v="Al Productor, Supermercado, Placitas Campesinas"/>
    <s v="Redes sociales, Medios de comunicación (tv, radio), Promoción en puntos de venta, Visita de mercados móviles a  todos los barrios"/>
    <s v="Papa Fresca (sin lavar)"/>
    <x v="0"/>
    <x v="2"/>
    <s v="No compra papa frita"/>
    <x v="8"/>
    <s v="No compra papa precocida"/>
    <s v="No compra papa precocida saborizada"/>
    <s v="Supermercados"/>
    <s v="Yuca, Plátano, Tortillas de maíz"/>
  </r>
  <r>
    <d v="2022-02-24T17:25:05"/>
    <s v="Profesional"/>
    <s v="De 18 a 30 años"/>
    <s v="Mujer"/>
    <n v="3"/>
    <n v="4"/>
    <s v="Estudiantes y oficios varios "/>
    <s v="Semanalmente"/>
    <s v="Entre 5 y 10 libras"/>
    <s v="Papa Parda, Papa Amarilla"/>
    <s v="Papa Fresca (sin lavar)"/>
    <x v="2"/>
    <x v="1"/>
    <x v="0"/>
    <x v="2"/>
    <x v="1"/>
    <x v="1"/>
    <s v="Entre $1.800 - $2.000"/>
    <s v="Entre $1.800 - $2.000"/>
    <s v="No compramos de este tipo de papa"/>
    <s v="Entre $1.800 - $2.000"/>
    <s v="No compramos de este tipo de papa"/>
    <s v="No compramos de este tipo de papa"/>
    <s v="No compramos de este tipo de papa"/>
    <s v="Al Productor"/>
    <s v="Redes sociales, Promoción en puntos de venta"/>
    <s v="Papa Fresca (sin lavar)"/>
    <x v="1"/>
    <x v="1"/>
    <s v="No compra papa frita"/>
    <x v="6"/>
    <s v="No compra papa precocida"/>
    <s v="No compra papa precocida saborizada"/>
    <s v="Galerías"/>
    <s v="Yuca, Plátano, Ulluco, Maíz"/>
  </r>
  <r>
    <d v="2022-02-24T17:41:43"/>
    <s v="Técnico o tecnólogo"/>
    <s v="De 18 a 30 años"/>
    <s v="Mujer"/>
    <n v="1"/>
    <n v="2"/>
    <s v="Estudiante"/>
    <s v="Semanalmente"/>
    <s v="Entre 5 y 10 libras"/>
    <s v="Papa Parda, Papa Criolla, Papa Pastusa"/>
    <s v="Papa Fresca (sin lavar)"/>
    <x v="1"/>
    <x v="0"/>
    <x v="1"/>
    <x v="1"/>
    <x v="1"/>
    <x v="4"/>
    <s v="Más de $3.400"/>
    <s v="Entre $3.000 - $3.200"/>
    <s v="Entre $3.000 - $3.200"/>
    <s v="Entre $3.000 - $3.200"/>
    <s v="Entre $3.000 - $3.200"/>
    <s v="Entre $3.000 - $3.200"/>
    <s v="Entre $3.000 - $3.200"/>
    <s v="Al Productor, Placitas Campesinas, Tiendas de Barrio, Galerías"/>
    <s v="Redes sociales, Medios de comunicación (tv, radio), Promoción en puntos de venta, Tiendas especializadas"/>
    <s v="Papa Fresca (sin lavar), Papa Fresca lavada"/>
    <x v="2"/>
    <x v="8"/>
    <s v="No compra papa frita"/>
    <x v="8"/>
    <s v="No compra papa precocida"/>
    <s v="No compra papa precocida saborizada"/>
    <s v="Galerías, Tiendas de Barrio, Placitas Campesinas, Mercados Móviles"/>
    <s v="Yuca, Maíz, Habichuela, zanahoria"/>
  </r>
  <r>
    <d v="2022-02-24T17:50:50"/>
    <s v="Secundaria"/>
    <s v="De 18 a 30 años"/>
    <s v="Mujer"/>
    <n v="1"/>
    <n v="4"/>
    <s v="estudiante"/>
    <s v="Cada 15 días"/>
    <s v="Entre 5 y 10 libras"/>
    <s v="Papa Parda, Papa Criolla, Papa Amarilla, Papa Guata"/>
    <s v="Papa Fresca (sin lavar)"/>
    <x v="3"/>
    <x v="3"/>
    <x v="1"/>
    <x v="4"/>
    <x v="1"/>
    <x v="2"/>
    <s v="Entre $1.400 - $1.600"/>
    <s v="Entre $1.400 - $1.600"/>
    <s v="No compramos de este tipo de papa"/>
    <s v="Entre $1.800 - $2.000"/>
    <s v="No compramos de este tipo de papa"/>
    <s v="Entre $1.400 - $1.600"/>
    <s v="No compramos de este tipo de papa"/>
    <s v="Al Productor, Placitas Campesinas, Galerías"/>
    <s v="Promoción en puntos de venta, Tiendas especializadas"/>
    <s v="Papa Fresca (sin lavar)"/>
    <x v="0"/>
    <x v="0"/>
    <s v="No compra papa frita"/>
    <x v="2"/>
    <s v="No compra papa precocida"/>
    <s v="No compra papa precocida saborizada"/>
    <s v="Galerías, Placitas Campesinas"/>
    <s v="Plátano, Ulluco"/>
  </r>
  <r>
    <d v="2022-02-24T17:53:18"/>
    <s v="Secundaria"/>
    <s v="De 18 a 30 años"/>
    <s v="Mujer"/>
    <n v="2"/>
    <n v="3"/>
    <s v="Estudiante "/>
    <s v="Semanalmente"/>
    <s v="Entre 5 y 10 libras"/>
    <s v="Papa Amarilla, Papa Colorada, Papa Guata"/>
    <s v="Papa Fresca (sin lavar)"/>
    <x v="2"/>
    <x v="0"/>
    <x v="1"/>
    <x v="0"/>
    <x v="1"/>
    <x v="3"/>
    <s v="No compramos de este tipo de papa"/>
    <s v="No compramos de este tipo de papa"/>
    <s v="No compramos de este tipo de papa"/>
    <s v="Entre $1.400 - $1.600"/>
    <s v="Entre $1.400 - $1.600"/>
    <s v="Entre $2.200 - $2.400"/>
    <s v="No compramos de este tipo de papa"/>
    <s v="Placitas Campesinas, Galerías"/>
    <s v="Redes sociales, Promoción en puntos de venta"/>
    <s v="Papa Fresca (sin lavar)"/>
    <x v="0"/>
    <x v="1"/>
    <s v="No compra papa frita"/>
    <x v="0"/>
    <s v="No compra papa precocida"/>
    <s v="No compra papa precocida saborizada"/>
    <s v="Galerías, Placitas Campesinas"/>
    <s v="Ulluco, Maíz"/>
  </r>
  <r>
    <d v="2022-02-24T18:02:26"/>
    <s v="Profesional"/>
    <s v="De 18 a 30 años"/>
    <s v="Mujer"/>
    <n v="1"/>
    <n v="5"/>
    <s v="Desempleado"/>
    <s v="Semanalmente"/>
    <s v="Entre 5 y 10 libras"/>
    <s v="Papa Criolla"/>
    <s v="Papa Fresca (sin lavar)"/>
    <x v="1"/>
    <x v="1"/>
    <x v="1"/>
    <x v="3"/>
    <x v="1"/>
    <x v="1"/>
    <s v="No compramos de este tipo de papa"/>
    <s v="Entre $1.800 - $2.000"/>
    <s v="No compramos de este tipo de papa"/>
    <s v="No compramos de este tipo de papa"/>
    <s v="No compramos de este tipo de papa"/>
    <s v="No compramos de este tipo de papa"/>
    <s v="No compramos de este tipo de papa"/>
    <s v="Al Productor"/>
    <s v="Redes sociales"/>
    <s v="Papa Fresca (sin lavar)"/>
    <x v="0"/>
    <x v="4"/>
    <s v="No compra papa frita"/>
    <x v="3"/>
    <s v="No compra papa precocida"/>
    <s v="No compra papa precocida saborizada"/>
    <s v="Directamente al Productor"/>
    <s v="Maíz"/>
  </r>
  <r>
    <d v="2022-02-24T18:02:59"/>
    <s v="Secundaria"/>
    <s v="De 18 a 30 años"/>
    <s v="Mujer"/>
    <n v="1"/>
    <s v="Más de 6 personas"/>
    <s v="estudiante"/>
    <s v="Semanalmente"/>
    <s v="Más de 25 libras"/>
    <s v="Papa Parda"/>
    <s v="Papa Fresca (sin lavar)"/>
    <x v="0"/>
    <x v="0"/>
    <x v="4"/>
    <x v="3"/>
    <x v="4"/>
    <x v="2"/>
    <s v="Entre $1.800 - $2.000"/>
    <s v="Entre $1.400 - $1.600"/>
    <s v="No compramos de este tipo de papa"/>
    <s v="Entre $2.200 - $2.400"/>
    <s v="No compramos de este tipo de papa"/>
    <s v="Entre $1.800 - $2.000"/>
    <s v="No compramos de este tipo de papa"/>
    <s v="Al Productor, Galerías"/>
    <s v="Redes sociales, Medios de comunicación (tv, radio), Promoción en puntos de venta, Tiendas especializadas"/>
    <s v="Papa Fresca (sin lavar)"/>
    <x v="0"/>
    <x v="1"/>
    <s v="No compra papa frita"/>
    <x v="4"/>
    <s v="No compra papa precocida"/>
    <s v="No compra papa precocida saborizada"/>
    <s v="Galerías"/>
    <s v="Maíz"/>
  </r>
  <r>
    <d v="2022-02-24T18:06:58"/>
    <s v="Técnico o tecnólogo"/>
    <s v="De 18 a 30 años"/>
    <s v="Mujer"/>
    <n v="1"/>
    <s v="Más de 6 personas"/>
    <s v="Estudiante Universitaria"/>
    <s v="Semanalmente"/>
    <s v="Más de 25 libras"/>
    <s v="Papa Parda, Papa Colorada, Papa Yema de huevo"/>
    <s v="Papa Fresca (sin lavar)"/>
    <x v="0"/>
    <x v="0"/>
    <x v="1"/>
    <x v="0"/>
    <x v="2"/>
    <x v="1"/>
    <s v="Entre $1.400 - $1.600"/>
    <s v="No compramos de este tipo de papa"/>
    <s v="No compramos de este tipo de papa"/>
    <s v="Entre $1.400 - $1.600"/>
    <s v="Entre $1.400 - $1.600"/>
    <s v="No compramos de este tipo de papa"/>
    <s v="Entre $1.000 - $1.200"/>
    <s v="Galerías"/>
    <s v="Promoción en puntos de venta"/>
    <s v="Papa Fresca (sin lavar)"/>
    <x v="0"/>
    <x v="1"/>
    <s v="No compra papa frita"/>
    <x v="2"/>
    <s v="No compra papa precocida"/>
    <s v="No compra papa precocida saborizada"/>
    <s v="Galerías"/>
    <s v="Yuca, Ulluco"/>
  </r>
  <r>
    <d v="2022-02-24T18:44:53"/>
    <s v="Profesional"/>
    <s v="De 18 a 30 años"/>
    <s v="Mujer"/>
    <n v="2"/>
    <n v="4"/>
    <s v="Estudiante"/>
    <s v="Semanalmente"/>
    <s v="Entre 5 y 10 libras"/>
    <s v="Papa Parda, Papa Criolla, Papa Amarilla, Papa Guata"/>
    <s v="Papa Fresca (sin lavar), Papa Fresca Lavada"/>
    <x v="1"/>
    <x v="0"/>
    <x v="1"/>
    <x v="2"/>
    <x v="2"/>
    <x v="3"/>
    <s v="Entre $1.400 - $1.600"/>
    <s v="Entre $1.000 - $1.200"/>
    <s v="No compramos de este tipo de papa"/>
    <s v="Entre $1.000 - $1.200"/>
    <s v="No compramos de este tipo de papa"/>
    <s v="Entre $1.000 - $1.200"/>
    <s v="No compramos de este tipo de papa"/>
    <s v="Al Productor, Galerías"/>
    <s v="Redes sociales, Medios de comunicación (tv, radio), Promoción en puntos de venta"/>
    <s v="Papa Fresca (sin lavar), Papa Fresca lavada"/>
    <x v="0"/>
    <x v="1"/>
    <s v="No compra papa frita"/>
    <x v="4"/>
    <s v="No compra papa precocida"/>
    <s v="No compra papa precocida saborizada"/>
    <s v="Galerías"/>
    <s v="Yuca, Plátano, Ulluco, Maíz"/>
  </r>
  <r>
    <d v="2022-02-24T18:55:16"/>
    <s v="Secundaria"/>
    <s v="De 18 a 30 años"/>
    <s v="Mujer"/>
    <n v="2"/>
    <n v="3"/>
    <s v="Estudiante"/>
    <s v="Cada 15 días"/>
    <s v="Entre 5 y 10 libras"/>
    <s v="Papa Parda, Papa Amarilla, Papa Colorada, Papa Guata"/>
    <s v="Papa Fresca (sin lavar), Papa Fresca Lavada, Papa Frita"/>
    <x v="0"/>
    <x v="0"/>
    <x v="1"/>
    <x v="1"/>
    <x v="1"/>
    <x v="2"/>
    <s v="Entre $1.800 - $2.000"/>
    <s v="No compramos de este tipo de papa"/>
    <s v="No compramos de este tipo de papa"/>
    <s v="Entre $1.400 - $1.600"/>
    <s v="Entre $1.800 - $2.000"/>
    <s v="Entre $1.800 - $2.000"/>
    <s v="No compramos de este tipo de papa"/>
    <s v="Placitas Campesinas, Tiendas de Barrio, Galerías"/>
    <s v="Redes sociales, Medios de comunicación (tv, radio)"/>
    <s v="Papa Fresca (sin lavar), Papa Fresca lavada"/>
    <x v="1"/>
    <x v="0"/>
    <s v="No compra papa frita"/>
    <x v="8"/>
    <s v="No compra papa precocida"/>
    <s v="No compra papa precocida saborizada"/>
    <s v="Galerías, Tiendas de Barrio, Placitas Campesinas"/>
    <s v="Yuca, Maíz"/>
  </r>
  <r>
    <d v="2022-02-24T18:59:49"/>
    <s v="Profesional"/>
    <s v="De 18 a 30 años"/>
    <s v="Mujer"/>
    <n v="1"/>
    <n v="3"/>
    <s v="Docente"/>
    <s v="Cada 15 días"/>
    <s v="Entre 16 y 20 libras"/>
    <s v="Papa Guata"/>
    <s v="Papa Fresca (sin lavar)"/>
    <x v="0"/>
    <x v="1"/>
    <x v="0"/>
    <x v="0"/>
    <x v="0"/>
    <x v="1"/>
    <s v="No compramos de este tipo de papa"/>
    <s v="Entre $1.800 - $2.000"/>
    <s v="Entre $1.400 - $1.600"/>
    <s v="Entre $1.800 - $2.000"/>
    <s v="Entre $2.200 - $2.400"/>
    <s v="Entre $2.200 - $2.400"/>
    <s v="Entre $1.400 - $1.600"/>
    <s v="Al Productor, Placitas Campesinas"/>
    <s v="Redes sociales, Medios de comunicación (tv, radio), Promoción en puntos de venta"/>
    <s v="Papa Fresca lavada"/>
    <x v="0"/>
    <x v="4"/>
    <s v="No compra papa frita"/>
    <x v="7"/>
    <s v="No compra papa precocida"/>
    <s v="No compra papa precocida saborizada"/>
    <s v="Galerías, Directamente al Productor"/>
    <s v="Yuca, Plátano, Maíz"/>
  </r>
  <r>
    <d v="2022-02-24T19:00:13"/>
    <s v="Secundaria"/>
    <s v="De 18 a 30 años"/>
    <s v="Mujer"/>
    <n v="2"/>
    <n v="4"/>
    <s v="Estudiante"/>
    <s v="Semanalmente"/>
    <s v="Entre 11 y 15 libras"/>
    <s v="Papa Parda, Papa Criolla, Papa Pastusa, Papa Amarilla"/>
    <s v="Papa Fresca (sin lavar), Papa Congelada"/>
    <x v="1"/>
    <x v="0"/>
    <x v="1"/>
    <x v="1"/>
    <x v="1"/>
    <x v="2"/>
    <s v="Entre $2.200 - $2.400"/>
    <s v="Entre $1.800 - $2.000"/>
    <s v="Entre $1.400 - $1.600"/>
    <s v="Entre $1.800 - $2.000"/>
    <s v="Entre $2.200 - $2.400"/>
    <s v="Entre $2.200 - $2.400"/>
    <s v="Entre $3.000 - $3.200"/>
    <s v="Supermercado, Placitas Campesinas, Tiendas de Barrio"/>
    <s v="Redes sociales"/>
    <s v="Papa Congelada, Papa Fresca (sin lavar), Papa Frita"/>
    <x v="1"/>
    <x v="1"/>
    <s v="$ 6.500"/>
    <x v="6"/>
    <s v="No compra papa precocida"/>
    <s v="No compra papa precocida saborizada"/>
    <s v="Galerías, Tiendas de Barrio, Placitas Campesinas, Supermercados"/>
    <s v="Plátano"/>
  </r>
  <r>
    <d v="2022-02-24T19:33:38"/>
    <s v="Técnico o tecnólogo"/>
    <s v="De 18 a 30 años"/>
    <s v="Mujer"/>
    <n v="1"/>
    <n v="5"/>
    <s v="Estudiante de universitario "/>
    <s v="Semanalmente"/>
    <s v="Entre 11 y 15 libras"/>
    <s v="Papa Parda, Papa Amarilla"/>
    <s v="Papa Fresca (sin lavar)"/>
    <x v="4"/>
    <x v="1"/>
    <x v="1"/>
    <x v="1"/>
    <x v="1"/>
    <x v="4"/>
    <s v="Entre $1.400 - $1.600"/>
    <s v="No compramos de este tipo de papa"/>
    <s v="No compramos de este tipo de papa"/>
    <s v="Entre $1.400 - $1.600"/>
    <s v="No compramos de este tipo de papa"/>
    <s v="No compramos de este tipo de papa"/>
    <s v="No compramos de este tipo de papa"/>
    <s v="Al Productor, Placitas Campesinas, Galerías"/>
    <s v="Redes sociales, Promoción en puntos de venta, Tiendas especializadas"/>
    <s v="Papa Fresca (sin lavar), Papa Fresca lavada"/>
    <x v="0"/>
    <x v="1"/>
    <s v="No compra papa frita"/>
    <x v="0"/>
    <s v="No compra papa precocida"/>
    <s v="No compra papa precocida saborizada"/>
    <s v="Galerías, Placitas Campesinas, Supermercados, Directamente al Productor"/>
    <s v="Plátano, Ulluco, Maíz"/>
  </r>
  <r>
    <d v="2022-02-24T19:35:30"/>
    <s v="Secundaria"/>
    <s v="De 18 a 30 años"/>
    <s v="Mujer"/>
    <n v="1"/>
    <n v="3"/>
    <s v="Estudiante"/>
    <s v="Mensualmente"/>
    <s v="Entre 5 y 10 libras"/>
    <s v="Papa Parda"/>
    <s v="Papa Fresca (sin lavar)"/>
    <x v="3"/>
    <x v="0"/>
    <x v="4"/>
    <x v="2"/>
    <x v="0"/>
    <x v="2"/>
    <s v="Entre $1.800 - $2.000"/>
    <s v="No compramos de este tipo de papa"/>
    <s v="No compramos de este tipo de papa"/>
    <s v="No compramos de este tipo de papa"/>
    <s v="No compramos de este tipo de papa"/>
    <s v="No compramos de este tipo de papa"/>
    <s v="No compramos de este tipo de papa"/>
    <s v="Al Productor, Placitas Campesinas"/>
    <s v="Medios de comunicación (tv, radio), Promoción en puntos de venta"/>
    <s v="Papa Fresca (sin lavar)"/>
    <x v="1"/>
    <x v="1"/>
    <s v="$ 6.700"/>
    <x v="5"/>
    <s v="$ 3.700"/>
    <s v="$ 6.500"/>
    <s v="Tiendas de Barrio"/>
    <s v="Plátano"/>
  </r>
  <r>
    <d v="2022-02-24T19:36:37"/>
    <s v="Profesional"/>
    <s v="De 18 a 30 años"/>
    <s v="Mujer"/>
    <n v="1"/>
    <n v="5"/>
    <s v="Estudiante de administración de empresas"/>
    <s v="Cada 15 días"/>
    <s v="Más de 25 libras"/>
    <s v="Papa Parda, Papa Criolla, Papa Pastusa"/>
    <s v="Papa Fresca (sin lavar)"/>
    <x v="0"/>
    <x v="0"/>
    <x v="3"/>
    <x v="2"/>
    <x v="1"/>
    <x v="2"/>
    <s v="Entre $1.800 - $2.000"/>
    <s v="Entre $1.800 - $2.000"/>
    <s v="Entre $1.400 - $1.600"/>
    <s v="Entre $1.800 - $2.000"/>
    <s v="Entre $1.800 - $2.000"/>
    <s v="No compramos de este tipo de papa"/>
    <s v="No compramos de este tipo de papa"/>
    <s v="Al Productor, Supermercado, Placitas Campesinas, Tiendas de Barrio, Galerías"/>
    <s v="Redes sociales, Promoción en puntos de venta"/>
    <s v="Papa Fresca (sin lavar)"/>
    <x v="0"/>
    <x v="1"/>
    <s v="No compra papa frita"/>
    <x v="3"/>
    <s v="No compra papa precocida"/>
    <s v="No compra papa precocida saborizada"/>
    <s v="Galerías, Tiendas de Barrio, Placitas Campesinas, Supermercados, Directamente al Productor"/>
    <s v="Yuca, Plátano"/>
  </r>
  <r>
    <d v="2022-02-24T19:55:37"/>
    <s v="Profesional"/>
    <s v="De 18 a 30 años"/>
    <s v="Mujer"/>
    <n v="3"/>
    <n v="4"/>
    <s v="Docente"/>
    <s v="Semanalmente"/>
    <s v="Entre 5 y 10 libras"/>
    <s v="Papa Parda, Papa Criolla, Papa Amarilla, Papa Guata"/>
    <s v="Papa Fresca (sin lavar)"/>
    <x v="0"/>
    <x v="1"/>
    <x v="4"/>
    <x v="2"/>
    <x v="2"/>
    <x v="1"/>
    <s v="Entre $2.200 - $2.400"/>
    <s v="Entre $2.200 - $2.400"/>
    <s v="No compramos de este tipo de papa"/>
    <s v="Entre $2.200 - $2.400"/>
    <s v="Entre $2.200 - $2.400"/>
    <s v="Entre $2.200 - $2.400"/>
    <s v="No compramos de este tipo de papa"/>
    <s v="Al Productor, Compra a través de internet, Tiendas de Barrio, Galerías"/>
    <s v="Redes sociales, Medios de comunicación (tv, radio), Promoción en puntos de venta"/>
    <s v="Papa Fresca (sin lavar), Papa Fresca lavada"/>
    <x v="0"/>
    <x v="16"/>
    <s v="$ 7.500"/>
    <x v="6"/>
    <s v="No compra papa precocida"/>
    <s v="No compra papa precocida saborizada"/>
    <s v="Galerías, Tiendas de Barrio, Directamente al Productor, Mercados Móviles"/>
    <s v="Plátano"/>
  </r>
  <r>
    <d v="2022-02-24T19:58:45"/>
    <s v="Profesional"/>
    <s v="De 18 a 30 años"/>
    <s v="Mujer"/>
    <n v="1"/>
    <s v="Más de 6 personas"/>
    <s v="estudiante derecho "/>
    <s v="Semanalmente"/>
    <s v="Entre 21 y 25 libras"/>
    <s v="Papa Parda, Papa Pastusa"/>
    <s v="Papa Fresca (sin lavar)"/>
    <x v="1"/>
    <x v="0"/>
    <x v="1"/>
    <x v="1"/>
    <x v="1"/>
    <x v="3"/>
    <s v="Entre $2.600 - $2.800"/>
    <s v="Entre $1.800 - $2.000"/>
    <s v="Entre $2.200 - $2.400"/>
    <s v="Entre $1.800 - $2.000"/>
    <s v="Entre $2.200 - $2.400"/>
    <s v="No compramos de este tipo de papa"/>
    <s v="No compramos de este tipo de papa"/>
    <s v="Placitas Campesinas, Galerías"/>
    <s v="Redes sociales, Medios de comunicación (tv, radio), Promoción en puntos de venta"/>
    <s v="Papa Fresca (sin lavar)"/>
    <x v="0"/>
    <x v="4"/>
    <s v="$ 6.500"/>
    <x v="3"/>
    <s v="No compra papa precocida"/>
    <s v="No compra papa precocida saborizada"/>
    <s v="Galerías"/>
    <s v="Yuca, Plátano, Ulluco, Maíz, Habas"/>
  </r>
  <r>
    <d v="2022-02-24T20:04:52"/>
    <s v="Técnico o tecnólogo"/>
    <s v="De 18 a 30 años"/>
    <s v="Mujer"/>
    <n v="1"/>
    <n v="5"/>
    <s v="Estudiante"/>
    <s v="Cada 15 días"/>
    <s v="Más de 25 libras"/>
    <s v="Papa Parda, Papa Criolla"/>
    <s v="Papa Fresca (sin lavar)"/>
    <x v="0"/>
    <x v="0"/>
    <x v="1"/>
    <x v="2"/>
    <x v="1"/>
    <x v="3"/>
    <s v="Entre $1.800 - $2.000"/>
    <s v="Entre $1.000 - $1.200"/>
    <s v="No compramos de este tipo de papa"/>
    <s v="Entre $1.000 - $1.200"/>
    <s v="No compramos de este tipo de papa"/>
    <s v="No compramos de este tipo de papa"/>
    <s v="No compramos de este tipo de papa"/>
    <s v="Al Productor, Galerías"/>
    <s v="Redes sociales, Medios de comunicación (tv, radio)"/>
    <s v="Papa Fresca (sin lavar), Papa Fresca lavada"/>
    <x v="0"/>
    <x v="4"/>
    <s v="No compra papa frita"/>
    <x v="4"/>
    <s v="No compra papa precocida"/>
    <s v="No compra papa precocida saborizada"/>
    <s v="Galerías, Placitas Campesinas"/>
    <s v="Yuca, Habas"/>
  </r>
  <r>
    <d v="2022-02-24T20:22:12"/>
    <s v="Secundaria"/>
    <s v="De 18 a 30 años"/>
    <s v="Mujer"/>
    <n v="2"/>
    <n v="3"/>
    <s v="Estudiante "/>
    <s v="Cada 15 días"/>
    <s v="Entre 5 y 10 libras"/>
    <s v="Papa Parda, Papa Pastusa"/>
    <s v="Papa Fresca (sin lavar)"/>
    <x v="0"/>
    <x v="0"/>
    <x v="4"/>
    <x v="4"/>
    <x v="4"/>
    <x v="2"/>
    <s v="Entre $1.800 - $2.000"/>
    <s v="Entre $2.200 - $2.400"/>
    <s v="No compramos de este tipo de papa"/>
    <s v="No compramos de este tipo de papa"/>
    <s v="No compramos de este tipo de papa"/>
    <s v="No compramos de este tipo de papa"/>
    <s v="No compramos de este tipo de papa"/>
    <s v="Al Productor, Placitas Campesinas, Compra a través de internet, Galerías"/>
    <s v="Redes sociales, Tiendas especializadas"/>
    <s v="Papa Fresca (sin lavar)"/>
    <x v="0"/>
    <x v="1"/>
    <s v="No compra papa frita"/>
    <x v="4"/>
    <s v="No compra papa precocida"/>
    <s v="No compra papa precocida saborizada"/>
    <s v="Tiendas de Barrio, Placitas Campesinas, Supermercados"/>
    <s v="Yuca, Plátano, Maíz"/>
  </r>
  <r>
    <d v="2022-02-24T20:26:00"/>
    <s v="Profesional"/>
    <s v="De 18 a 30 años"/>
    <s v="Mujer"/>
    <n v="2"/>
    <n v="3"/>
    <s v="Empleada"/>
    <s v="Semanalmente"/>
    <s v="Entre 5 y 10 libras"/>
    <s v="Papa Amarilla, Papa Guata"/>
    <s v="Papa Fresca (sin lavar)"/>
    <x v="4"/>
    <x v="3"/>
    <x v="2"/>
    <x v="4"/>
    <x v="0"/>
    <x v="0"/>
    <s v="Entre $1.800 - $2.000"/>
    <s v="No compramos de este tipo de papa"/>
    <s v="No compramos de este tipo de papa"/>
    <s v="Entre $1.800 - $2.000"/>
    <s v="No compramos de este tipo de papa"/>
    <s v="Entre $1.800 - $2.000"/>
    <s v="No compramos de este tipo de papa"/>
    <s v="Placitas Campesinas"/>
    <s v="Promoción en puntos de venta"/>
    <s v="Papa Fresca (sin lavar)"/>
    <x v="0"/>
    <x v="4"/>
    <s v="$ 6.500"/>
    <x v="3"/>
    <s v="No compra papa precocida"/>
    <s v="No compra papa precocida saborizada"/>
    <s v="Placitas Campesinas, Mercados Móviles"/>
    <s v="Yuca"/>
  </r>
  <r>
    <d v="2022-02-24T20:31:53"/>
    <s v="Secundaria"/>
    <s v="De 18 a 30 años"/>
    <s v="Mujer"/>
    <n v="2"/>
    <n v="3"/>
    <s v="Estudiante"/>
    <s v="Semanalmente"/>
    <s v="Entre 5 y 10 libras"/>
    <s v="Papa Parda"/>
    <s v="Papa Fresca (sin lavar)"/>
    <x v="2"/>
    <x v="0"/>
    <x v="4"/>
    <x v="3"/>
    <x v="3"/>
    <x v="2"/>
    <s v="Entre $1.800 - $2.000"/>
    <s v="Entre $2.200 - $2.400"/>
    <s v="No compramos de este tipo de papa"/>
    <s v="Entre $2.200 - $2.400"/>
    <s v="No compramos de este tipo de papa"/>
    <s v="Entre $1.800 - $2.000"/>
    <s v="No compramos de este tipo de papa"/>
    <s v="Placitas Campesinas"/>
    <s v="Promoción en puntos de venta"/>
    <s v="Papa Fresca lavada"/>
    <x v="0"/>
    <x v="4"/>
    <s v="$ 6.700"/>
    <x v="0"/>
    <s v="No compra papa precocida"/>
    <s v="No compra papa precocida saborizada"/>
    <s v="Placitas Campesinas"/>
    <s v="Yuca, Plátano, Maíz"/>
  </r>
  <r>
    <d v="2022-02-24T20:35:05"/>
    <s v="Profesional"/>
    <s v="De 18 a 30 años"/>
    <s v="Mujer"/>
    <n v="3"/>
    <n v="3"/>
    <s v="Ingeniera ambiental "/>
    <s v="Cada 15 días"/>
    <s v="Entre 11 y 15 libras"/>
    <s v="Papa Parda, Papa Colorada, Papa Guata"/>
    <s v="Papa Fresca (sin lavar)"/>
    <x v="2"/>
    <x v="0"/>
    <x v="1"/>
    <x v="1"/>
    <x v="1"/>
    <x v="4"/>
    <s v="Entre $3.000 - $3.200"/>
    <s v="No compramos de este tipo de papa"/>
    <s v="Más de $3.400"/>
    <s v="Más de $3.400"/>
    <s v="No compramos de este tipo de papa"/>
    <s v="Entre $3.000 - $3.200"/>
    <s v="No compramos de este tipo de papa"/>
    <s v="Al Productor, Placitas Campesinas"/>
    <s v="Promoción en puntos de venta"/>
    <s v="Papa Fresca lavada"/>
    <x v="0"/>
    <x v="4"/>
    <s v="No compra papa frita"/>
    <x v="6"/>
    <s v="No compra papa precocida"/>
    <s v="No compra papa precocida saborizada"/>
    <s v="Fruver"/>
    <s v="Yuca, Plátano"/>
  </r>
  <r>
    <d v="2022-02-24T20:41:14"/>
    <s v="Doctorado"/>
    <s v="De 41 a 50 años"/>
    <s v="Mujer"/>
    <n v="2"/>
    <n v="2"/>
    <s v="Docente"/>
    <s v="Cada 15 días"/>
    <s v="Entre 5 y 10 libras"/>
    <s v="Papa Parda, Papa Pastusa, Papa Amarilla, Papa Colorada, Papa Guata"/>
    <s v="Papa Fresca (sin lavar)"/>
    <x v="3"/>
    <x v="0"/>
    <x v="1"/>
    <x v="0"/>
    <x v="2"/>
    <x v="2"/>
    <s v="Entre $1.800 - $2.000"/>
    <s v="No compramos de este tipo de papa"/>
    <s v="Entre $1.400 - $1.600"/>
    <s v="Entre $1.400 - $1.600"/>
    <s v="Entre $1.400 - $1.600"/>
    <s v="Entre $1.400 - $1.600"/>
    <s v="No compramos de este tipo de papa"/>
    <s v="Al Productor, Supermercado, Placitas Campesinas, Tiendas de Barrio, Galerías"/>
    <s v="Redes sociales"/>
    <s v="Papa Fresca (sin lavar)"/>
    <x v="0"/>
    <x v="1"/>
    <s v="No compra papa frita"/>
    <x v="0"/>
    <s v="No compra papa precocida"/>
    <s v="No compra papa precocida saborizada"/>
    <s v="Supermercados"/>
    <s v="Yuca, Plátano, Maíz"/>
  </r>
  <r>
    <d v="2022-02-24T21:13:06"/>
    <s v="Profesional"/>
    <s v="De 41 a 50 años"/>
    <s v="Mujer"/>
    <n v="1"/>
    <n v="5"/>
    <s v="Abogada "/>
    <s v="Semanalmente"/>
    <s v="Entre 21 y 25 libras"/>
    <s v="Papa Parda, Papa Yema de huevo"/>
    <s v="Papa Fresca (sin lavar)"/>
    <x v="0"/>
    <x v="0"/>
    <x v="1"/>
    <x v="1"/>
    <x v="2"/>
    <x v="1"/>
    <s v="Entre $1.400 - $1.600"/>
    <s v="Entre $1.400 - $1.600"/>
    <s v="Entre $1.400 - $1.600"/>
    <s v="Entre $1.400 - $1.600"/>
    <s v="Entre $1.400 - $1.600"/>
    <s v="Entre $1.000 - $1.200"/>
    <s v="Entre $1.400 - $1.600"/>
    <s v="Placitas Campesinas, Tiendas de Barrio, Galerías"/>
    <s v="Redes sociales, Medios de comunicación (tv, radio), Promoción en puntos de venta"/>
    <s v="Papa Fresca (sin lavar), Papa Fresca lavada"/>
    <x v="0"/>
    <x v="1"/>
    <s v="$ 7.100"/>
    <x v="3"/>
    <s v="No compra papa precocida"/>
    <s v="No compra papa precocida saborizada"/>
    <s v="Galerías, Placitas Campesinas, Supermercados, Directamente al Productor"/>
    <s v="Yuca, Plátano"/>
  </r>
  <r>
    <d v="2022-02-24T21:20:26"/>
    <s v="Doctorado"/>
    <s v="Más de 50 años"/>
    <s v="Mujer"/>
    <n v="4"/>
    <n v="5"/>
    <s v="Docente"/>
    <s v="Semanalmente"/>
    <s v="Entre 5 y 10 libras"/>
    <s v="Papa Parda, Papa Criolla, Papa Pastusa, Papa Amarilla, Papa Colorada, Papa Guata"/>
    <s v="Papa Fresca (sin lavar), Papa Fresca Lavada, Papa Frita"/>
    <x v="0"/>
    <x v="1"/>
    <x v="0"/>
    <x v="2"/>
    <x v="1"/>
    <x v="4"/>
    <s v="Entre $2.200 - $2.400"/>
    <s v="Entre $1.800 - $2.000"/>
    <s v="Entre $2.600 - $2.800"/>
    <s v="Entre $2.600 - $2.800"/>
    <s v="Entre $2.200 - $2.400"/>
    <s v="Entre $2.600 - $2.800"/>
    <s v="Entre $1.800 - $2.000"/>
    <s v="Al Productor, Placitas Campesinas"/>
    <s v="Promoción en puntos de venta"/>
    <s v="Papa Fresca lavada, Papa Precocida"/>
    <x v="1"/>
    <x v="0"/>
    <s v="$ 6.500"/>
    <x v="4"/>
    <s v="$ 3.500"/>
    <s v="$ 5.500"/>
    <s v="Galerías, Supermercados, Mercados Móviles"/>
    <s v="Plátano"/>
  </r>
  <r>
    <d v="2022-02-24T21:21:54"/>
    <s v="Profesional"/>
    <s v="De 18 a 30 años"/>
    <s v="Mujer"/>
    <n v="3"/>
    <n v="5"/>
    <s v="Estudiante"/>
    <s v="Cada 15 días"/>
    <s v="Entre 16 y 20 libras"/>
    <s v="Papa Parda, Papa Criolla, Papa Amarilla, Papa Colorada, Papa Guata, Papa Yema de huevo"/>
    <s v="Papa Fresca (sin lavar)"/>
    <x v="1"/>
    <x v="0"/>
    <x v="0"/>
    <x v="2"/>
    <x v="1"/>
    <x v="1"/>
    <s v="Entre $1.800 - $2.000"/>
    <s v="Entre $2.200 - $2.400"/>
    <s v="Entre $1.400 - $1.600"/>
    <s v="Entre $1.800 - $2.000"/>
    <s v="Entre $2.200 - $2.400"/>
    <s v="Entre $2.200 - $2.400"/>
    <s v="Entre $1.400 - $1.600"/>
    <s v="Al Productor, Placitas Campesinas, Galerías"/>
    <s v="Promoción en puntos de venta, Tiendas especializadas"/>
    <s v="Papa Fresca (sin lavar)"/>
    <x v="0"/>
    <x v="1"/>
    <s v="No compra papa frita"/>
    <x v="5"/>
    <s v="No compra papa precocida"/>
    <s v="No compra papa precocida saborizada"/>
    <s v="Galerías, Placitas Campesinas, Mercados Móviles"/>
    <s v="Plátano, Ulluco, Quinoa como sustituto de carbohidrato"/>
  </r>
  <r>
    <d v="2022-02-24T21:24:13"/>
    <s v="Técnico o tecnólogo"/>
    <s v="De 31 a 40 años"/>
    <s v="Mujer"/>
    <n v="2"/>
    <n v="3"/>
    <s v="Regente de Farmacia"/>
    <s v="Cada 15 días"/>
    <s v="Entre 5 y 10 libras"/>
    <s v="Papa Parda, Papa Criolla"/>
    <s v="Papa Fresca (sin lavar)"/>
    <x v="2"/>
    <x v="1"/>
    <x v="0"/>
    <x v="2"/>
    <x v="2"/>
    <x v="0"/>
    <s v="Entre $2.200 - $2.400"/>
    <s v="Entre $1.800 - $2.000"/>
    <s v="No compramos de este tipo de papa"/>
    <s v="No compramos de este tipo de papa"/>
    <s v="No compramos de este tipo de papa"/>
    <s v="No compramos de este tipo de papa"/>
    <s v="No compramos de este tipo de papa"/>
    <s v="Al Productor, Tiendas de Barrio, Galerías"/>
    <s v="Redes sociales, Promoción en puntos de venta, Tiendas especializadas"/>
    <s v="Papa Congelada, Papa Fresca lavada"/>
    <x v="2"/>
    <x v="4"/>
    <s v="$ 6.500"/>
    <x v="4"/>
    <s v="$ 3.700"/>
    <s v="No compra papa precocida saborizada"/>
    <s v="Directamente al Productor"/>
    <s v="Plátano"/>
  </r>
  <r>
    <d v="2022-02-24T21:38:36"/>
    <s v="Secundaria"/>
    <s v="De 18 a 30 años"/>
    <s v="Mujer"/>
    <n v="4"/>
    <n v="1"/>
    <s v="Estudiante "/>
    <s v="Mensualmente"/>
    <s v="Entre 5 y 10 libras"/>
    <s v="Papa Criolla, Papa Pastusa, Papa Amarilla"/>
    <s v="Papa Fresca (sin lavar), Papa Fresca Lavada, Papa Congelada, Papa Precocida"/>
    <x v="3"/>
    <x v="0"/>
    <x v="0"/>
    <x v="0"/>
    <x v="1"/>
    <x v="2"/>
    <s v="No compramos de este tipo de papa"/>
    <s v="Entre $1.400 - $1.600"/>
    <s v="Entre $1.800 - $2.000"/>
    <s v="Entre $1.400 - $1.600"/>
    <s v="No compramos de este tipo de papa"/>
    <s v="No compramos de este tipo de papa"/>
    <s v="No compramos de este tipo de papa"/>
    <s v="Al Productor, Supermercado, Compra a través de internet, Tiendas de Barrio"/>
    <s v="Redes sociales"/>
    <s v="Papa Congelada, Papa Fresca (sin lavar), Papa Precocida"/>
    <x v="6"/>
    <x v="4"/>
    <s v="$ 6.900"/>
    <x v="0"/>
    <s v="$ 4.100"/>
    <s v="$ 5.500"/>
    <s v="Supermercados"/>
    <s v="Plátano"/>
  </r>
  <r>
    <d v="2022-02-24T21:46:44"/>
    <s v="Maestría"/>
    <s v="De 41 a 50 años"/>
    <s v="Mujer"/>
    <n v="2"/>
    <n v="2"/>
    <s v="Docente"/>
    <s v="Cada 15 días"/>
    <s v="Entre 5 y 10 libras"/>
    <s v="Papa Colorada, Papa Guata, Papa Yema de huevo"/>
    <s v="Papa Fresca (sin lavar)"/>
    <x v="0"/>
    <x v="1"/>
    <x v="2"/>
    <x v="0"/>
    <x v="1"/>
    <x v="2"/>
    <s v="Entre $1.400 - $1.600"/>
    <s v="Entre $1.000 - $1.200"/>
    <s v="Entre $1.000 - $1.200"/>
    <s v="Entre $1.000 - $1.200"/>
    <s v="Entre $1.400 - $1.600"/>
    <s v="Entre $1.400 - $1.600"/>
    <s v="Entre $1.800 - $2.000"/>
    <s v="Al Productor, Placitas Campesinas, Tiendas de Barrio, Galerías"/>
    <s v="Redes sociales, Medios de comunicación (tv, radio), Promoción en puntos de venta"/>
    <s v="Papa Fresca (sin lavar), Papa Fresca lavada"/>
    <x v="0"/>
    <x v="4"/>
    <s v="No compra papa frita"/>
    <x v="8"/>
    <s v="No compra papa precocida"/>
    <s v="No compra papa precocida saborizada"/>
    <s v="Galerías, Tiendas de Barrio, Placitas Campesinas"/>
    <s v="Yuca, Plátano, Ulluco"/>
  </r>
  <r>
    <d v="2022-02-24T21:59:16"/>
    <s v="Secundaria"/>
    <s v="De 18 a 30 años"/>
    <s v="Mujer"/>
    <n v="1"/>
    <n v="4"/>
    <s v="Estudiante "/>
    <s v="Cada 15 días"/>
    <s v="Entre 11 y 15 libras"/>
    <s v="Papa Parda, Papa Criolla, Papa Pastusa, Papa Amarilla, Papa Colorada"/>
    <s v="Papa Fresca (sin lavar), Papa Fresca Lavada"/>
    <x v="1"/>
    <x v="0"/>
    <x v="1"/>
    <x v="1"/>
    <x v="1"/>
    <x v="1"/>
    <s v="Entre $1.400 - $1.600"/>
    <s v="Entre $1.400 - $1.600"/>
    <s v="Entre $1.800 - $2.000"/>
    <s v="Entre $1.400 - $1.600"/>
    <s v="Entre $1.400 - $1.600"/>
    <s v="Entre $1.400 - $1.600"/>
    <s v="No compramos de este tipo de papa"/>
    <s v="Al Productor, Galerías"/>
    <s v="Redes sociales, Medios de comunicación (tv, radio)"/>
    <s v="Papa Fresca lavada"/>
    <x v="0"/>
    <x v="0"/>
    <s v="No compra papa frita"/>
    <x v="3"/>
    <s v="No compra papa precocida"/>
    <s v="No compra papa precocida saborizada"/>
    <s v="Galerías, Placitas Campesinas"/>
    <s v="Plátano"/>
  </r>
  <r>
    <d v="2022-02-24T22:00:18"/>
    <s v="Secundaria"/>
    <s v="De 18 a 30 años"/>
    <s v="Mujer"/>
    <n v="1"/>
    <n v="4"/>
    <s v="Estudiante"/>
    <s v="Semanalmente"/>
    <s v="Entre 16 y 20 libras"/>
    <s v="Papa Parda, Papa Criolla, Papa Pastusa, Papa Amarilla"/>
    <s v="Papa Fresca (sin lavar)"/>
    <x v="0"/>
    <x v="1"/>
    <x v="0"/>
    <x v="2"/>
    <x v="1"/>
    <x v="4"/>
    <s v="Entre $1.000 - $1.200"/>
    <s v="Entre $1.000 - $1.200"/>
    <s v="Entre $1.000 - $1.200"/>
    <s v="Entre $1.000 - $1.200"/>
    <s v="No compramos de este tipo de papa"/>
    <s v="No compramos de este tipo de papa"/>
    <s v="No compramos de este tipo de papa"/>
    <s v="Al Productor, Placitas Campesinas, Galerías"/>
    <s v="Redes sociales, Medios de comunicación (tv, radio)"/>
    <s v="Papa Fresca (sin lavar)"/>
    <x v="0"/>
    <x v="0"/>
    <s v="No compra papa frita"/>
    <x v="0"/>
    <s v="No compra papa precocida"/>
    <s v="No compra papa precocida saborizada"/>
    <s v="Galerías, Tiendas de Barrio, Placitas Campesinas"/>
    <s v="Plátano, Ulluco, Maíz, Habas"/>
  </r>
  <r>
    <d v="2022-02-24T22:04:42"/>
    <s v="Técnico o tecnólogo"/>
    <s v="De 31 a 40 años"/>
    <s v="Mujer"/>
    <n v="1"/>
    <n v="6"/>
    <s v="Estudiante"/>
    <s v="Semanalmente"/>
    <s v="Más de 25 libras"/>
    <s v="Papa Pastusa, Papa Amarilla, Papa Colorada"/>
    <s v="Papa Fresca (sin lavar), Papa Congelada"/>
    <x v="1"/>
    <x v="0"/>
    <x v="4"/>
    <x v="4"/>
    <x v="2"/>
    <x v="2"/>
    <s v="Entre $1.400 - $1.600"/>
    <s v="Entre $1.800 - $2.000"/>
    <s v="Entre $1.400 - $1.600"/>
    <s v="Entre $1.800 - $2.000"/>
    <s v="No compramos de este tipo de papa"/>
    <s v="No compramos de este tipo de papa"/>
    <s v="No compramos de este tipo de papa"/>
    <s v="Al Productor"/>
    <s v="Redes sociales, Medios de comunicación (tv, radio), Promoción en puntos de venta"/>
    <s v="Papa Fresca (sin lavar)"/>
    <x v="9"/>
    <x v="1"/>
    <s v="No compra papa frita"/>
    <x v="3"/>
    <s v="No compra papa precocida"/>
    <s v="No compra papa precocida saborizada"/>
    <s v="Galerías, Placitas Campesinas"/>
    <s v="Yuca, Plátano"/>
  </r>
  <r>
    <d v="2022-02-24T22:22:19"/>
    <s v="Maestría"/>
    <s v="De 31 a 40 años"/>
    <s v="Mujer"/>
    <n v="3"/>
    <n v="4"/>
    <s v="Docente "/>
    <s v="Semanalmente"/>
    <s v="Entre 11 y 15 libras"/>
    <s v="Papa Parda, Papa Criolla, Papa Pastusa, Papa Amarilla, Papa Guata, Papa Yema de huevo"/>
    <s v="Papa Fresca (sin lavar)"/>
    <x v="3"/>
    <x v="4"/>
    <x v="1"/>
    <x v="1"/>
    <x v="1"/>
    <x v="2"/>
    <s v="Entre $1.400 - $1.600"/>
    <s v="Entre $1.400 - $1.600"/>
    <s v="Entre $1.400 - $1.600"/>
    <s v="Entre $1.400 - $1.600"/>
    <s v="No compramos de este tipo de papa"/>
    <s v="Entre $1.400 - $1.600"/>
    <s v="Entre $1.400 - $1.600"/>
    <s v="Placitas Campesinas"/>
    <s v="Redes sociales, Promoción en puntos de venta"/>
    <s v="Papa Fresca (sin lavar)"/>
    <x v="0"/>
    <x v="0"/>
    <s v="No compra papa frita"/>
    <x v="4"/>
    <s v="No compra papa precocida"/>
    <s v="No compra papa precocida saborizada"/>
    <s v="Placitas Campesinas"/>
    <s v="Plátano"/>
  </r>
  <r>
    <d v="2022-02-24T22:37:17"/>
    <s v="Secundaria"/>
    <s v="De 18 a 30 años"/>
    <s v="Mujer"/>
    <n v="1"/>
    <n v="3"/>
    <s v="estudiante"/>
    <s v="Semanalmente"/>
    <s v="Entre 11 y 15 libras"/>
    <s v="Papa Parda, Papa Amarilla, Papa Colorada, Papa Guata"/>
    <s v="Papa Fresca (sin lavar)"/>
    <x v="2"/>
    <x v="1"/>
    <x v="2"/>
    <x v="1"/>
    <x v="1"/>
    <x v="0"/>
    <s v="entre $700 - $1.200"/>
    <s v="No compramos de este tipo de papa"/>
    <s v="No compramos de este tipo de papa"/>
    <s v="entre $700 - $1.200"/>
    <s v="entre $700 - $1.200"/>
    <s v="entre $700 - $1.200"/>
    <s v="No compramos de este tipo de papa"/>
    <s v="Al Productor, Placitas Campesinas, Galerías"/>
    <s v="Promoción en puntos de venta, Tiendas especializadas"/>
    <s v="Papa Fresca (sin lavar), Papa Precocida"/>
    <x v="0"/>
    <x v="1"/>
    <s v="No compra papa frita"/>
    <x v="2"/>
    <s v="No compra papa precocida"/>
    <s v="No compra papa precocida saborizada"/>
    <s v="Galerías, Tiendas de Barrio, Placitas Campesinas"/>
    <s v="Yuca, Plátano"/>
  </r>
  <r>
    <d v="2022-02-24T22:59:44"/>
    <s v="Profesional"/>
    <s v="De 18 a 30 años"/>
    <s v="Mujer"/>
    <n v="1"/>
    <n v="2"/>
    <s v="Estudiante "/>
    <s v="Mensualmente"/>
    <s v="Entre 5 y 10 libras"/>
    <s v="Papa Guata"/>
    <s v="Papa Fresca (sin lavar)"/>
    <x v="2"/>
    <x v="0"/>
    <x v="4"/>
    <x v="1"/>
    <x v="2"/>
    <x v="2"/>
    <s v="No compramos de este tipo de papa"/>
    <s v="No compramos de este tipo de papa"/>
    <s v="No compramos de este tipo de papa"/>
    <s v="No compramos de este tipo de papa"/>
    <s v="No compramos de este tipo de papa"/>
    <s v="Entre $1.400 - $1.600"/>
    <s v="No compramos de este tipo de papa"/>
    <s v="Al Productor, Galerías"/>
    <s v="Redes sociales, Promoción en puntos de venta, Tiendas especializadas"/>
    <s v="Papa Fresca (sin lavar)"/>
    <x v="0"/>
    <x v="0"/>
    <s v="No compra papa frita"/>
    <x v="6"/>
    <s v="No compra papa precocida"/>
    <s v="No compra papa precocida saborizada"/>
    <s v="Galerías, Placitas Campesinas"/>
    <s v="Plátano, Ulluco"/>
  </r>
  <r>
    <d v="2022-02-24T23:13:58"/>
    <s v="Profesional"/>
    <s v="De 18 a 30 años"/>
    <s v="Mujer"/>
    <n v="2"/>
    <n v="6"/>
    <s v="Estudiante"/>
    <s v="Semanalmente"/>
    <s v="Entre 11 y 15 libras"/>
    <s v="Papa Parda, Papa Amarilla"/>
    <s v="Papa Fresca (sin lavar)"/>
    <x v="2"/>
    <x v="0"/>
    <x v="1"/>
    <x v="2"/>
    <x v="1"/>
    <x v="1"/>
    <s v="Entre $2.200 - $2.400"/>
    <s v="No compramos de este tipo de papa"/>
    <s v="Entre $2.200 - $2.400"/>
    <s v="Entre $2.600 - $2.800"/>
    <s v="No compramos de este tipo de papa"/>
    <s v="No compramos de este tipo de papa"/>
    <s v="No compramos de este tipo de papa"/>
    <s v="Al Productor, Placitas Campesinas, Galerías"/>
    <s v="Promoción en puntos de venta"/>
    <s v="Papa Fresca (sin lavar), Papa Fresca lavada"/>
    <x v="0"/>
    <x v="4"/>
    <s v="No compra papa frita"/>
    <x v="4"/>
    <s v="No compra papa precocida"/>
    <s v="No compra papa precocida saborizada"/>
    <s v="Galerías, Placitas Campesinas"/>
    <s v="Yuca, Plátano"/>
  </r>
  <r>
    <d v="2022-02-24T23:36:16"/>
    <s v="Doctorado"/>
    <s v="Más de 50 años"/>
    <s v="Mujer"/>
    <n v="1"/>
    <n v="2"/>
    <s v="Bióloga"/>
    <s v="Cada 15 días"/>
    <s v="Entre 5 y 10 libras"/>
    <s v="Papa Parda, Papa Amarilla, Papa Colorada, Papa Guata"/>
    <s v="Papa Fresca (sin lavar)"/>
    <x v="1"/>
    <x v="0"/>
    <x v="1"/>
    <x v="0"/>
    <x v="1"/>
    <x v="2"/>
    <s v="Entre $1.000 - $1.200"/>
    <s v="Entre $1.000 - $1.200"/>
    <s v="No compramos de este tipo de papa"/>
    <s v="Entre $1.000 - $1.200"/>
    <s v="Entre $1.000 - $1.200"/>
    <s v="Entre $1.000 - $1.200"/>
    <s v="No compramos de este tipo de papa"/>
    <s v="Al Productor, Galerías"/>
    <s v="Redes sociales, Promoción en puntos de venta"/>
    <s v="Papa Fresca (sin lavar)"/>
    <x v="0"/>
    <x v="1"/>
    <s v="No compra papa frita"/>
    <x v="3"/>
    <s v="No compra papa precocida"/>
    <s v="No compra papa precocida saborizada"/>
    <s v="Galerías, Placitas Campesinas"/>
    <s v="Yuca, Plátano, Ulluco, Maíz"/>
  </r>
  <r>
    <d v="2022-02-25T00:18:37"/>
    <s v="Secundaria"/>
    <s v="De 18 a 30 años"/>
    <s v="Mujer"/>
    <n v="3"/>
    <n v="2"/>
    <s v="ESTUDIANTE "/>
    <s v="Semanalmente"/>
    <s v="Entre 5 y 10 libras"/>
    <s v="Papa Parda, Papa Criolla, Papa Pastusa"/>
    <s v="Papa Fresca (sin lavar), Papa Fresca Lavada"/>
    <x v="0"/>
    <x v="0"/>
    <x v="0"/>
    <x v="1"/>
    <x v="1"/>
    <x v="4"/>
    <s v="Entre $1.400 - $1.600"/>
    <s v="Entre $1.400 - $1.600"/>
    <s v="Entre $1.400 - $1.600"/>
    <s v="No compramos de este tipo de papa"/>
    <s v="No compramos de este tipo de papa"/>
    <s v="No compramos de este tipo de papa"/>
    <s v="No compramos de este tipo de papa"/>
    <s v="Al Productor, Placitas Campesinas, Compra a través de internet"/>
    <s v="Redes sociales, Medios de comunicación (tv, radio), Promoción en puntos de venta, Tiendas especializadas"/>
    <s v="Papa Fresca (sin lavar), Papa Fresca lavada"/>
    <x v="0"/>
    <x v="1"/>
    <s v="No compra papa frita"/>
    <x v="4"/>
    <s v="No compra papa precocida"/>
    <s v="No compra papa precocida saborizada"/>
    <s v="Galerías, Tiendas de Barrio, Placitas Campesinas"/>
    <s v="Plátano, Habas"/>
  </r>
  <r>
    <d v="2022-02-25T05:51:44"/>
    <s v="Profesional"/>
    <s v="De 31 a 40 años"/>
    <s v="Mujer"/>
    <n v="2"/>
    <n v="4"/>
    <s v="estudiante y trabajador independiente"/>
    <s v="Semanalmente"/>
    <s v="Entre 11 y 15 libras"/>
    <s v="Papa Parda, Papa Amarilla, Papa Colorada, Papa Guata"/>
    <s v="Papa Fresca (sin lavar), Papa Frita"/>
    <x v="0"/>
    <x v="0"/>
    <x v="1"/>
    <x v="2"/>
    <x v="1"/>
    <x v="2"/>
    <s v="Entre $1.400 - $1.600"/>
    <s v="No compramos de este tipo de papa"/>
    <s v="No compramos de este tipo de papa"/>
    <s v="Entre $1.400 - $1.600"/>
    <s v="Entre $1.400 - $1.600"/>
    <s v="Entre $1.000 - $1.200"/>
    <s v="No compramos de este tipo de papa"/>
    <s v="Al Productor, Placitas Campesinas, Galerías"/>
    <s v="Redes sociales, Medios de comunicación (tv, radio), Promoción en puntos de venta, Tiendas especializadas"/>
    <s v="Papa Fresca (sin lavar), Papa Frita"/>
    <x v="0"/>
    <x v="4"/>
    <s v="$ 7.500"/>
    <x v="1"/>
    <s v="No compra papa precocida"/>
    <s v="No compra papa precocida saborizada"/>
    <s v="Galerías, Tiendas de Barrio, Placitas Campesinas"/>
    <s v="Yuca, Plátano"/>
  </r>
  <r>
    <d v="2022-02-25T06:00:41"/>
    <s v="Técnico o tecnólogo"/>
    <s v="De 18 a 30 años"/>
    <s v="Mujer"/>
    <n v="1"/>
    <n v="2"/>
    <s v="Auxiliares Financiero "/>
    <s v="Semanalmente"/>
    <s v="Entre 5 y 10 libras"/>
    <s v="Papa Parda, Papa Amarilla, Papa Guata"/>
    <s v="Papa Fresca (sin lavar), Papa Fresca Lavada"/>
    <x v="1"/>
    <x v="0"/>
    <x v="1"/>
    <x v="1"/>
    <x v="1"/>
    <x v="3"/>
    <s v="Entre $1.800 - $2.000"/>
    <s v="Entre $1.400 - $1.600"/>
    <s v="No compramos de este tipo de papa"/>
    <s v="Entre $1.400 - $1.600"/>
    <s v="No compramos de este tipo de papa"/>
    <s v="Entre $1.800 - $2.000"/>
    <s v="No compramos de este tipo de papa"/>
    <s v="Al Productor"/>
    <s v="Redes sociales, Medios de comunicación (tv, radio), Promoción en puntos de venta"/>
    <s v="Papa Fresca (sin lavar)"/>
    <x v="0"/>
    <x v="4"/>
    <s v="No compra papa frita"/>
    <x v="5"/>
    <s v="No compra papa precocida"/>
    <s v="No compra papa precocida saborizada"/>
    <s v="Galerías, Tiendas de Barrio, Placitas Campesinas"/>
    <s v="Yuca, Plátano"/>
  </r>
  <r>
    <d v="2022-02-25T07:21:16"/>
    <s v="Secundaria"/>
    <s v="De 18 a 30 años"/>
    <s v="Mujer"/>
    <n v="1"/>
    <n v="4"/>
    <s v="Estudiante"/>
    <s v="Cada 15 días"/>
    <s v="Más de 25 libras"/>
    <s v="Papa Pastusa, Papa Amarilla"/>
    <s v="Papa Fresca (sin lavar)"/>
    <x v="1"/>
    <x v="0"/>
    <x v="0"/>
    <x v="2"/>
    <x v="1"/>
    <x v="3"/>
    <s v="No compramos de este tipo de papa"/>
    <s v="Más de $3.400"/>
    <s v="Entre $3.000 - $3.200"/>
    <s v="Entre $3.000 - $3.200"/>
    <s v="No compramos de este tipo de papa"/>
    <s v="No compramos de este tipo de papa"/>
    <s v="No compramos de este tipo de papa"/>
    <s v="Al Productor"/>
    <s v="Promoción en puntos de venta"/>
    <s v="Papa Fresca (sin lavar)"/>
    <x v="0"/>
    <x v="1"/>
    <s v="No compra papa frita"/>
    <x v="2"/>
    <s v="No compra papa precocida"/>
    <s v="No compra papa precocida saborizada"/>
    <s v="Directamente al Productor"/>
    <s v="Plátano"/>
  </r>
  <r>
    <d v="2022-02-25T07:36:30"/>
    <s v="Maestría"/>
    <s v="De 31 a 40 años"/>
    <s v="Mujer"/>
    <n v="2"/>
    <n v="3"/>
    <s v="Profesora de Danza"/>
    <s v="Cada 15 días"/>
    <s v="Entre 5 y 10 libras"/>
    <s v="Papa Parda, Papa Amarilla"/>
    <s v="Papa Fresca (sin lavar)"/>
    <x v="2"/>
    <x v="3"/>
    <x v="2"/>
    <x v="0"/>
    <x v="1"/>
    <x v="4"/>
    <s v="Entre $1.800 - $2.000"/>
    <s v="No compramos de este tipo de papa"/>
    <s v="No compramos de este tipo de papa"/>
    <s v="Entre $1.000 - $1.200"/>
    <s v="No compramos de este tipo de papa"/>
    <s v="No compramos de este tipo de papa"/>
    <s v="No compramos de este tipo de papa"/>
    <s v="Al Productor"/>
    <s v="Redes sociales, Promoción en puntos de venta"/>
    <s v="Papa Fresca (sin lavar)"/>
    <x v="0"/>
    <x v="4"/>
    <s v="No compra papa frita"/>
    <x v="0"/>
    <s v="No compra papa precocida"/>
    <s v="No compra papa precocida saborizada"/>
    <s v="Supermercados"/>
    <s v="Plátano"/>
  </r>
  <r>
    <d v="2022-02-25T07:45:28"/>
    <s v="Profesional"/>
    <s v="De 18 a 30 años"/>
    <s v="Mujer"/>
    <n v="3"/>
    <n v="4"/>
    <s v="Fisioterapeuta "/>
    <s v="Semanalmente"/>
    <s v="Entre 5 y 10 libras"/>
    <s v="Papa Guata, Papa Yema de huevo"/>
    <s v="Papa Fresca (sin lavar), Papa Frita"/>
    <x v="1"/>
    <x v="0"/>
    <x v="1"/>
    <x v="1"/>
    <x v="1"/>
    <x v="4"/>
    <s v="Entre $1.400 - $1.600"/>
    <s v="Entre $1.400 - $1.600"/>
    <s v="Entre $1.800 - $2.000"/>
    <s v="Entre $1.800 - $2.000"/>
    <s v="Entre $2.200 - $2.400"/>
    <s v="Entre $2.200 - $2.400"/>
    <s v="Entre $1.800 - $2.000"/>
    <s v="Al Productor, Galerías"/>
    <s v="Redes sociales"/>
    <s v="Papa Fresca (sin lavar), Papa Fresca lavada"/>
    <x v="6"/>
    <x v="11"/>
    <s v="$ 6.700"/>
    <x v="6"/>
    <s v="No compra papa precocida"/>
    <s v="No compra papa precocida saborizada"/>
    <s v="Galerías, Tiendas de Barrio, Mercados Móviles"/>
    <s v="Plátano, Ulluco"/>
  </r>
  <r>
    <d v="2022-02-25T08:40:05"/>
    <s v="Maestría"/>
    <s v="De 18 a 30 años"/>
    <s v="Mujer"/>
    <n v="1"/>
    <n v="2"/>
    <s v="Estudiante"/>
    <s v="Cada trimestre o más"/>
    <s v="Entre 5 y 10 libras"/>
    <s v="Papa Colorada, Papa Yema de huevo"/>
    <s v="Papa Fresca (sin lavar)"/>
    <x v="2"/>
    <x v="1"/>
    <x v="2"/>
    <x v="0"/>
    <x v="2"/>
    <x v="4"/>
    <s v="Entre $1.400 - $1.600"/>
    <s v="Entre $1.400 - $1.600"/>
    <s v="Entre $1.800 - $2.000"/>
    <s v="Entre $1.000 - $1.200"/>
    <s v="Entre $1.000 - $1.200"/>
    <s v="Entre $1.800 - $2.000"/>
    <s v="Entre $1.400 - $1.600"/>
    <s v="Al Productor"/>
    <s v="Redes sociales, Medios de comunicación (tv, radio)"/>
    <s v="Papa Fresca (sin lavar)"/>
    <x v="0"/>
    <x v="4"/>
    <s v="No compra papa frita"/>
    <x v="8"/>
    <s v="No compra papa precocida"/>
    <s v="No compra papa precocida saborizada"/>
    <s v="Galerías, Placitas Campesinas"/>
    <s v="Plátano, Maíz"/>
  </r>
  <r>
    <d v="2022-02-25T08:55:23"/>
    <s v="Secundaria"/>
    <s v="De 18 a 30 años"/>
    <s v="Mujer"/>
    <n v="1"/>
    <n v="5"/>
    <s v="Estudiante"/>
    <s v="Cada 15 días"/>
    <s v="Entre 16 y 20 libras"/>
    <s v="Papa Parda, Papa Criolla, Papa Amarilla"/>
    <s v="Papa Fresca (sin lavar)"/>
    <x v="1"/>
    <x v="0"/>
    <x v="0"/>
    <x v="2"/>
    <x v="1"/>
    <x v="4"/>
    <s v="Entre $2.200 - $2.400"/>
    <s v="Más de $3.400"/>
    <s v="No compramos de este tipo de papa"/>
    <s v="Más de $3.400"/>
    <s v="No compramos de este tipo de papa"/>
    <s v="No compramos de este tipo de papa"/>
    <s v="No compramos de este tipo de papa"/>
    <s v="Al Productor, Supermercado, Placitas Campesinas, Tiendas de Barrio, Galerías"/>
    <s v="Redes sociales, Promoción en puntos de venta"/>
    <s v="Papa Fresca (sin lavar)"/>
    <x v="0"/>
    <x v="11"/>
    <s v="No compra papa frita"/>
    <x v="1"/>
    <s v="No compra papa precocida"/>
    <s v="$ 5.500"/>
    <s v="Galerías, Tiendas de Barrio, Placitas Campesinas, Supermercados"/>
    <s v="Yuca, Plátano"/>
  </r>
  <r>
    <d v="2022-02-25T09:01:57"/>
    <s v="Maestría"/>
    <s v="De 31 a 40 años"/>
    <s v="Mujer"/>
    <n v="2"/>
    <n v="2"/>
    <s v="Docente "/>
    <s v="Cada 15 días"/>
    <s v="Entre 5 y 10 libras"/>
    <s v="Papa Amarilla, Papa Yema de huevo"/>
    <s v="Papa Fresca (sin lavar)"/>
    <x v="1"/>
    <x v="0"/>
    <x v="1"/>
    <x v="1"/>
    <x v="1"/>
    <x v="2"/>
    <s v="Entre $1.000 - $1.200"/>
    <s v="Entre $1.400 - $1.600"/>
    <s v="Entre $1.400 - $1.600"/>
    <s v="Entre $1.400 - $1.600"/>
    <s v="No compramos de este tipo de papa"/>
    <s v="No compramos de este tipo de papa"/>
    <s v="No compramos de este tipo de papa"/>
    <s v="Al Productor"/>
    <s v="Redes sociales"/>
    <s v="Papa Fresca (sin lavar)"/>
    <x v="0"/>
    <x v="1"/>
    <n v="3000"/>
    <x v="0"/>
    <s v="No compra papa precocida"/>
    <s v="No compra papa precocida saborizada"/>
    <s v="Directamente al Productor"/>
    <s v="Yuca, Plátano"/>
  </r>
  <r>
    <d v="2022-02-25T09:30:01"/>
    <s v="Maestría"/>
    <s v="Más de 50 años"/>
    <s v="Mujer"/>
    <n v="4"/>
    <n v="2"/>
    <s v="contadora publica"/>
    <s v="Cada 2 meses"/>
    <s v="Entre 5 y 10 libras"/>
    <s v="Papa Parda, Papa Criolla"/>
    <s v="Papa Fresca (sin lavar)"/>
    <x v="4"/>
    <x v="4"/>
    <x v="1"/>
    <x v="0"/>
    <x v="1"/>
    <x v="4"/>
    <s v="Entre $1.000 - $1.200"/>
    <s v="Entre $1.000 - $1.200"/>
    <s v="Entre $1.000 - $1.200"/>
    <s v="Entre $1.000 - $1.200"/>
    <s v="Entre $1.000 - $1.200"/>
    <s v="Entre $1.000 - $1.200"/>
    <s v="Entre $1.000 - $1.200"/>
    <s v="Al Productor"/>
    <s v="Promoción en puntos de venta"/>
    <s v="Papa Fresca (sin lavar)"/>
    <x v="0"/>
    <x v="0"/>
    <s v="No compra papa frita"/>
    <x v="6"/>
    <s v="No compra papa precocida"/>
    <s v="No compra papa precocida saborizada"/>
    <s v="Galerías"/>
    <s v="Yuca"/>
  </r>
  <r>
    <d v="2022-02-25T09:47:45"/>
    <s v="Profesional"/>
    <s v="Más de 50 años"/>
    <s v="Mujer"/>
    <n v="4"/>
    <n v="2"/>
    <s v="Ingeniera de Sistemas"/>
    <s v="Semanalmente"/>
    <s v="Entre 5 y 10 libras"/>
    <s v="Papa Parda, Papa Criolla, Papa Pastusa, Papa Amarilla, Papa Colorada, Papa Guata, Papa Yema de huevo"/>
    <s v="Papa Fresca (sin lavar), Papa Fresca Lavada, Papa Frita, Papa Congelada"/>
    <x v="1"/>
    <x v="4"/>
    <x v="1"/>
    <x v="1"/>
    <x v="1"/>
    <x v="1"/>
    <s v="Entre $1.000 - $1.200"/>
    <s v="Entre $1.000 - $1.200"/>
    <s v="Entre $1.000 - $1.200"/>
    <s v="Entre $1.000 - $1.200"/>
    <s v="Entre $1.000 - $1.200"/>
    <s v="Entre $1.000 - $1.200"/>
    <s v="Entre $1.000 - $1.200"/>
    <s v="Al Productor, Supermercado, Placitas Campesinas, Galerías"/>
    <s v="Redes sociales, Promoción en puntos de venta"/>
    <s v="Papa Congelada, Papa Fresca (sin lavar), Papa Frita, Papa Fresca lavada"/>
    <x v="0"/>
    <x v="1"/>
    <s v="$ 6.500"/>
    <x v="0"/>
    <s v="$ 3.500"/>
    <s v="$ 5.500"/>
    <s v="Galerías, Placitas Campesinas, Supermercados, Directamente al Productor, Mercados Móviles"/>
    <s v="Yuca, Plátano, Ulluco, Maíz"/>
  </r>
  <r>
    <d v="2022-02-25T09:52:23"/>
    <s v="Secundaria"/>
    <s v="De 18 a 30 años"/>
    <s v="Mujer"/>
    <n v="2"/>
    <s v="Más de 6 personas"/>
    <s v="Estudiante "/>
    <s v="Semanalmente"/>
    <s v="Entre 5 y 10 libras"/>
    <s v="Papa Criolla, Papa Amarilla, Papa Colorada"/>
    <s v="Papa Fresca (sin lavar), Papa Fresca Lavada"/>
    <x v="2"/>
    <x v="0"/>
    <x v="0"/>
    <x v="0"/>
    <x v="1"/>
    <x v="1"/>
    <s v="No compramos de este tipo de papa"/>
    <s v="Entre $1.800 - $2.000"/>
    <s v="No compramos de este tipo de papa"/>
    <s v="Entre $1.800 - $2.000"/>
    <s v="Entre $1.800 - $2.000"/>
    <s v="Entre $2.200 - $2.400"/>
    <s v="No compramos de este tipo de papa"/>
    <s v="Tiendas de Barrio, Galerías"/>
    <s v="Redes sociales, Medios de comunicación (tv, radio)"/>
    <s v="Papa lavada"/>
    <x v="1"/>
    <x v="2"/>
    <s v="$ 6.500"/>
    <x v="1"/>
    <s v="$ 3.500"/>
    <s v="No compra papa precocida saborizada"/>
    <s v="Galerías, Tiendas de Barrio, Placitas Campesinas"/>
    <s v="Plátano"/>
  </r>
  <r>
    <d v="2022-02-25T10:07:37"/>
    <s v="Secundaria"/>
    <s v="De 18 a 30 años"/>
    <s v="Mujer"/>
    <n v="3"/>
    <n v="5"/>
    <s v="Estudiante"/>
    <s v="Semanalmente"/>
    <s v="Entre 16 y 20 libras"/>
    <s v="Papa Parda, Papa Colorada"/>
    <s v="Papa Fresca (sin lavar)"/>
    <x v="1"/>
    <x v="0"/>
    <x v="1"/>
    <x v="1"/>
    <x v="1"/>
    <x v="3"/>
    <s v="Entre $1.800 - $2.000"/>
    <s v="Entre $1.000 - $1.200"/>
    <s v="Entre $1.800 - $2.000"/>
    <s v="Entre $1.000 - $1.200"/>
    <s v="Entre $1.400 - $1.600"/>
    <s v="Entre $1.800 - $2.000"/>
    <s v="Entre $1.000 - $1.200"/>
    <s v="Galerías"/>
    <s v="Tiendas especializadas"/>
    <s v="Papa Fresca (sin lavar)"/>
    <x v="0"/>
    <x v="1"/>
    <s v="No compra papa frita"/>
    <x v="3"/>
    <s v="No compra papa precocida"/>
    <s v="No compra papa precocida saborizada"/>
    <s v="Galerías"/>
    <s v="Yuca, Maíz"/>
  </r>
  <r>
    <d v="2022-02-25T10:12:36"/>
    <s v="Doctorado"/>
    <s v="De 41 a 50 años"/>
    <s v="Mujer"/>
    <n v="4"/>
    <n v="3"/>
    <s v="economista"/>
    <s v="Cada 15 días"/>
    <s v="Entre 5 y 10 libras"/>
    <s v="Papa Parda, Papa Amarilla"/>
    <s v="Papa Fresca (sin lavar)"/>
    <x v="1"/>
    <x v="1"/>
    <x v="3"/>
    <x v="3"/>
    <x v="1"/>
    <x v="2"/>
    <s v="Entre $1.400 - $1.600"/>
    <s v="No compramos de este tipo de papa"/>
    <s v="No compramos de este tipo de papa"/>
    <s v="Entre $1.800 - $2.000"/>
    <s v="No compramos de este tipo de papa"/>
    <s v="No compramos de este tipo de papa"/>
    <s v="No compramos de este tipo de papa"/>
    <s v="Supermercado, Placitas Campesinas"/>
    <s v="Promoción en puntos de venta"/>
    <s v="Papa Fresca (sin lavar), Papa Fresca lavada"/>
    <x v="0"/>
    <x v="0"/>
    <s v="No compra papa frita"/>
    <x v="6"/>
    <s v="No compra papa precocida"/>
    <s v="No compra papa precocida saborizada"/>
    <s v="Placitas Campesinas, Supermercados"/>
    <s v="Plátano"/>
  </r>
  <r>
    <d v="2022-02-25T10:16:46"/>
    <s v="Profesional"/>
    <s v="Más de 50 años"/>
    <s v="Mujer"/>
    <n v="3"/>
    <n v="4"/>
    <s v="Ama de cass"/>
    <s v="Semanalmente"/>
    <s v="Más de 25 libras"/>
    <s v="Papa Parda, Papa Criolla, Papa Pastusa, Papa Amarilla, Papa Colorada, Papa Guata, Papa Yema de huevo"/>
    <s v="Papa Fresca Lavada"/>
    <x v="1"/>
    <x v="0"/>
    <x v="1"/>
    <x v="1"/>
    <x v="1"/>
    <x v="3"/>
    <s v="Entre $2.600 - $2.800"/>
    <s v="Entre $2.200 - $2.400"/>
    <s v="Entre $2.200 - $2.400"/>
    <s v="Entre $2.600 - $2.800"/>
    <s v="Entre $2.600 - $2.800"/>
    <s v="Entre $2.200 - $2.400"/>
    <s v="Entre $2.600 - $2.800"/>
    <s v="Supermercado, Placitas Campesinas, Galerías"/>
    <s v="Medios de comunicación (tv, radio), Promoción en puntos de venta"/>
    <s v="Papa Fresca lavada"/>
    <x v="0"/>
    <x v="2"/>
    <s v="No compra papa frita"/>
    <x v="8"/>
    <s v="No compra papa precocida"/>
    <s v="No compra papa precocida saborizada"/>
    <s v="Galerías, Supermercados, Mercados Móviles"/>
    <s v="Plátano, Maíz"/>
  </r>
  <r>
    <d v="2022-02-25T10:51:48"/>
    <s v="Profesional"/>
    <s v="De 18 a 30 años"/>
    <s v="Mujer"/>
    <n v="2"/>
    <n v="5"/>
    <s v="Estudiante"/>
    <s v="Semanalmente"/>
    <s v="Entre 11 y 15 libras"/>
    <s v="Papa Parda, Papa Colorada, Papa Guata"/>
    <s v="Papa Fresca (sin lavar)"/>
    <x v="2"/>
    <x v="0"/>
    <x v="1"/>
    <x v="2"/>
    <x v="1"/>
    <x v="4"/>
    <s v="Entre $1.800 - $2.000"/>
    <s v="No compramos de este tipo de papa"/>
    <s v="No compramos de este tipo de papa"/>
    <s v="No compramos de este tipo de papa"/>
    <s v="Entre $1.800 - $2.000"/>
    <s v="Entre $1.800 - $2.000"/>
    <s v="Entre $2.200 - $2.400"/>
    <s v="Al Productor, Placitas Campesinas, Galerías"/>
    <s v="Medios de comunicación (tv, radio), Promoción en puntos de venta"/>
    <s v="Papa Fresca (sin lavar)"/>
    <x v="0"/>
    <x v="0"/>
    <s v="$ 6.500"/>
    <x v="3"/>
    <s v="No compra papa precocida"/>
    <s v="No compra papa precocida saborizada"/>
    <s v="Galerías, Placitas Campesinas"/>
    <s v="Yuca, Plátano"/>
  </r>
  <r>
    <d v="2022-02-25T11:11:04"/>
    <s v="Técnico o tecnólogo"/>
    <s v="De 18 a 30 años"/>
    <s v="Mujer"/>
    <n v="2"/>
    <n v="4"/>
    <s v="estudiante"/>
    <s v="Cada 15 días"/>
    <s v="Entre 5 y 10 libras"/>
    <s v="Papa Parda, Papa Pastusa, Papa Amarilla, Papa Colorada, Papa Yema de huevo"/>
    <s v="Papa Fresca (sin lavar), Papa Fresca Lavada"/>
    <x v="1"/>
    <x v="0"/>
    <x v="1"/>
    <x v="0"/>
    <x v="1"/>
    <x v="3"/>
    <s v="Entre $2.200 - $2.400"/>
    <s v="Entre $1.400 - $1.600"/>
    <s v="Entre $2.200 - $2.400"/>
    <s v="Entre $1.400 - $1.600"/>
    <s v="Entre $1.800 - $2.000"/>
    <s v="Entre $1.400 - $1.600"/>
    <s v="Entre $1.000 - $1.200"/>
    <s v="Al Productor, Placitas Campesinas, Tiendas de Barrio, Galerías"/>
    <s v="Redes sociales, Promoción en puntos de venta"/>
    <s v="Papa Fresca (sin lavar), Papa Fresca lavada"/>
    <x v="0"/>
    <x v="1"/>
    <s v="$ 6.500"/>
    <x v="4"/>
    <s v="No compra papa precocida"/>
    <s v="No compra papa precocida saborizada"/>
    <s v="Galerías, Tiendas de Barrio, Placitas Campesinas"/>
    <s v="Plátano, Maíz"/>
  </r>
  <r>
    <d v="2022-02-25T11:18:20"/>
    <s v="Técnico o tecnólogo"/>
    <s v="De 18 a 30 años"/>
    <s v="Mujer"/>
    <n v="2"/>
    <n v="4"/>
    <s v="Estudiante"/>
    <s v="Cada 15 días"/>
    <s v="Entre 5 y 10 libras"/>
    <s v="Papa Parda, Papa Amarilla"/>
    <s v="Papa Fresca (sin lavar)"/>
    <x v="2"/>
    <x v="0"/>
    <x v="1"/>
    <x v="0"/>
    <x v="2"/>
    <x v="1"/>
    <s v="Entre $1.000 - $1.200"/>
    <s v="Entre $1.400 - $1.600"/>
    <s v="No compramos de este tipo de papa"/>
    <s v="Entre $1.400 - $1.600"/>
    <s v="No compramos de este tipo de papa"/>
    <s v="Entre $1.000 - $1.200"/>
    <s v="No compramos de este tipo de papa"/>
    <s v="Al Productor, Placitas Campesinas, Galerías"/>
    <s v="Redes sociales, Promoción en puntos de venta"/>
    <s v="Papa Fresca (sin lavar), Papa Fresca lavada"/>
    <x v="0"/>
    <x v="0"/>
    <s v="$ 6.500"/>
    <x v="6"/>
    <s v="$ 3.700"/>
    <s v="$ 5.500"/>
    <s v="Galerías, Placitas Campesinas"/>
    <s v="Yuca, Plátano"/>
  </r>
  <r>
    <d v="2022-02-25T11:52:54"/>
    <s v="Secundaria"/>
    <s v="De 18 a 30 años"/>
    <s v="Mujer"/>
    <n v="1"/>
    <n v="3"/>
    <s v="Estudiante"/>
    <s v="Cada 15 días"/>
    <s v="Más de 25 libras"/>
    <s v="Papa Parda, Papa Pastusa, Papa Amarilla, Papa Colorada"/>
    <s v="Papa Fresca (sin lavar)"/>
    <x v="0"/>
    <x v="0"/>
    <x v="0"/>
    <x v="2"/>
    <x v="2"/>
    <x v="2"/>
    <s v="Entre $2.200 - $2.400"/>
    <s v="Entre $2.600 - $2.800"/>
    <s v="Entre $2.600 - $2.800"/>
    <s v="Entre $2.600 - $2.800"/>
    <s v="Entre $2.200 - $2.400"/>
    <s v="No compramos de este tipo de papa"/>
    <s v="No compramos de este tipo de papa"/>
    <s v="Al Productor, Placitas Campesinas, Galerías"/>
    <s v="Redes sociales, Medios de comunicación (tv, radio), Promoción en puntos de venta"/>
    <s v="Papa Fresca (sin lavar)"/>
    <x v="0"/>
    <x v="11"/>
    <s v="No compra papa frita"/>
    <x v="0"/>
    <s v="No compra papa precocida"/>
    <s v="No compra papa precocida saborizada"/>
    <s v="Galerías"/>
    <s v="Yuca, Plátano, Ulluco, Maíz"/>
  </r>
  <r>
    <d v="2022-02-25T12:04:31"/>
    <s v="Maestría"/>
    <s v="De 41 a 50 años"/>
    <s v="Mujer"/>
    <n v="4"/>
    <n v="1"/>
    <s v="Docente universitaria"/>
    <s v="Cada 15 días"/>
    <s v="Entre 5 y 10 libras"/>
    <s v="Papa Pastusa, Papa Colorada"/>
    <s v="Papa Fresca (sin lavar), Papa Fresca Lavada"/>
    <x v="0"/>
    <x v="2"/>
    <x v="1"/>
    <x v="2"/>
    <x v="1"/>
    <x v="2"/>
    <s v="No tengo claro cuál es la papa parda"/>
    <s v="No tengo claro cuál es la papa criolla"/>
    <s v="Entre $1.400 - $1.600"/>
    <s v="Entre $1.000 - $1.200"/>
    <s v="Entre $1.400 - $1.600"/>
    <s v="Entre $1.400 - $1.600"/>
    <s v="Entre $1.400 - $1.600"/>
    <s v="Al Productor, Placitas Campesinas, Tiendas de Barrio"/>
    <s v="Redes sociales"/>
    <s v="Papa Fresca lavada"/>
    <x v="0"/>
    <x v="0"/>
    <s v="No compra papa frita"/>
    <x v="4"/>
    <s v="No compra papa precocida"/>
    <s v="No compra papa precocida saborizada"/>
    <s v="Placitas Campesinas, Supermercados"/>
    <s v="Plátano, Ulluco"/>
  </r>
  <r>
    <d v="2022-02-25T13:05:05"/>
    <s v="Profesional"/>
    <s v="De 18 a 30 años"/>
    <s v="Mujer"/>
    <n v="1"/>
    <n v="3"/>
    <s v="Independiente "/>
    <s v="Semanalmente"/>
    <s v="Entre 16 y 20 libras"/>
    <s v="Papa Criolla, Papa Amarilla, Papa Colorada, Papa Guata"/>
    <s v="Papa Fresca (sin lavar)"/>
    <x v="1"/>
    <x v="3"/>
    <x v="1"/>
    <x v="2"/>
    <x v="1"/>
    <x v="2"/>
    <s v="No compramos de este tipo de papa"/>
    <s v="1600 - 1800"/>
    <s v="No compramos de este tipo de papa"/>
    <s v="Entre $1.400 - $1.600"/>
    <s v="1600 1800"/>
    <s v="Entre $1.800 - $2.000"/>
    <s v="Entre $1.800 - $2.000"/>
    <s v="Al Productor, Supermercado, Placitas Campesinas, Tiendas de Barrio, Galerías"/>
    <s v="Redes sociales, Medios de comunicación (tv, radio)"/>
    <s v="Papa Fresca (sin lavar), Papa Fresca lavada"/>
    <x v="0"/>
    <x v="11"/>
    <s v="No compra papa frita"/>
    <x v="0"/>
    <s v="No compra papa precocida"/>
    <s v="No compra papa precocida saborizada"/>
    <s v="Galerías, Tiendas de Barrio, Placitas Campesinas, Directamente al Productor"/>
    <s v="Yuca"/>
  </r>
  <r>
    <d v="2022-02-25T13:15:46"/>
    <s v="Profesional"/>
    <s v="De 41 a 50 años"/>
    <s v="Mujer"/>
    <n v="2"/>
    <n v="4"/>
    <s v="Contador publico"/>
    <s v="Semanalmente"/>
    <s v="Entre 16 y 20 libras"/>
    <s v="Papa Parda, Papa Criolla, Papa Colorada, Papa Yema de huevo"/>
    <s v="Papa Fresca (sin lavar), Papa Fresca Lavada"/>
    <x v="1"/>
    <x v="0"/>
    <x v="1"/>
    <x v="1"/>
    <x v="1"/>
    <x v="3"/>
    <s v="Entre $1.800 - $2.000"/>
    <s v="Entre $1.000 - $1.200"/>
    <s v="No compramos de este tipo de papa"/>
    <s v="Entre $1.000 - $1.200"/>
    <s v="Entre $1.000 - $1.200"/>
    <s v="Entre $1.800 - $2.000"/>
    <s v="Entre $1.000 - $1.200"/>
    <s v="Al Productor"/>
    <s v="Medios de comunicación (tv, radio)"/>
    <s v="Papa Fresca lavada"/>
    <x v="0"/>
    <x v="0"/>
    <s v="No compra papa frita"/>
    <x v="1"/>
    <s v="No compra papa precocida"/>
    <s v="No compra papa precocida saborizada"/>
    <s v="Galerías, Tiendas de Barrio"/>
    <s v="Yuca, Plátano, Maíz"/>
  </r>
  <r>
    <d v="2022-02-25T13:46:16"/>
    <s v="Profesional"/>
    <s v="De 18 a 30 años"/>
    <s v="Mujer"/>
    <n v="1"/>
    <n v="2"/>
    <s v="Estudiante"/>
    <s v="Cada 15 días"/>
    <s v="Entre 5 y 10 libras"/>
    <s v="Papa Parda, Papa Colorada, Papa Guata"/>
    <s v="Papa Fresca Lavada"/>
    <x v="2"/>
    <x v="0"/>
    <x v="0"/>
    <x v="2"/>
    <x v="2"/>
    <x v="2"/>
    <s v="Entre $1.800 - $2.000"/>
    <s v="No compramos de este tipo de papa"/>
    <s v="No compramos de este tipo de papa"/>
    <s v="No compramos de este tipo de papa"/>
    <s v="Entre $1.800 - $2.000"/>
    <s v="Entre $1.800 - $2.000"/>
    <s v="No compramos de este tipo de papa"/>
    <s v="Placitas Campesinas, Tiendas de Barrio"/>
    <s v="Redes sociales, Medios de comunicación (tv, radio), Promoción en puntos de venta"/>
    <s v="Papa Fresca (sin lavar), Papa Fresca lavada, Papa Saborizada"/>
    <x v="0"/>
    <x v="4"/>
    <s v="No compra papa frita"/>
    <x v="0"/>
    <s v="No compra papa precocida"/>
    <s v="$ 6.000"/>
    <s v="Placitas Campesinas"/>
    <s v="Yuca, Plátano"/>
  </r>
  <r>
    <d v="2022-02-25T14:27:28"/>
    <s v="Profesional"/>
    <s v="De 41 a 50 años"/>
    <s v="Mujer"/>
    <n v="3"/>
    <n v="4"/>
    <s v="Contadora"/>
    <s v="Mensualmente"/>
    <s v="Entre 11 y 15 libras"/>
    <s v="Papa Colorada, Papa Guata, Papa Yema de huevo"/>
    <s v="Papa Fresca (sin lavar)"/>
    <x v="1"/>
    <x v="0"/>
    <x v="1"/>
    <x v="1"/>
    <x v="1"/>
    <x v="3"/>
    <s v="No compramos de este tipo de papa"/>
    <s v="No compramos de este tipo de papa"/>
    <s v="No compramos de este tipo de papa"/>
    <s v="Entre $1.400 - $1.600"/>
    <s v="Entre $1.400 - $1.600"/>
    <s v="Entre $1.000 - $1.200"/>
    <s v="Entre $1.400 - $1.600"/>
    <s v="Al Productor, Tiendas de Barrio"/>
    <s v="Redes sociales, Promoción en puntos de venta"/>
    <s v="Papa Fresca (sin lavar)"/>
    <x v="0"/>
    <x v="4"/>
    <s v="No compra papa frita"/>
    <x v="3"/>
    <s v="No compra papa precocida"/>
    <s v="No compra papa precocida saborizada"/>
    <s v="Galerías, Tiendas de Barrio"/>
    <s v="Plátano, Ulluco"/>
  </r>
  <r>
    <d v="2022-02-25T14:33:24"/>
    <s v="Técnico o tecnólogo"/>
    <s v="Más de 50 años"/>
    <s v="Mujer"/>
    <n v="2"/>
    <n v="5"/>
    <s v="Técnico Administrativo"/>
    <s v="Cada 15 días"/>
    <s v="Entre 5 y 10 libras"/>
    <s v="Papa Parda, Papa Criolla, Papa Amarilla, Papa Colorada, Papa Guata"/>
    <s v="Papa Fresca (sin lavar), Papa Fresca Lavada"/>
    <x v="0"/>
    <x v="1"/>
    <x v="0"/>
    <x v="1"/>
    <x v="1"/>
    <x v="1"/>
    <s v="Entre $3.000 - $3.200"/>
    <s v="Entre $2.600 - $2.800"/>
    <s v="No compramos de este tipo de papa"/>
    <s v="Entre $2.600 - $2.800"/>
    <s v="Entre $2.600 - $2.800"/>
    <s v="Entre $3.000 - $3.200"/>
    <s v="No compramos de este tipo de papa"/>
    <s v="Al Productor, Placitas Campesinas, Tiendas de Barrio, Galerías"/>
    <s v="Redes sociales, Medios de comunicación (tv, radio), Promoción en puntos de venta"/>
    <s v="Papa Fresca lavada"/>
    <x v="0"/>
    <x v="11"/>
    <s v="$ 6.500"/>
    <x v="0"/>
    <s v="No compra papa precocida"/>
    <s v="No compra papa precocida saborizada"/>
    <s v="Tiendas de Barrio, Placitas Campesinas"/>
    <s v="Yuca, Plátano, Ulluco, Maíz"/>
  </r>
  <r>
    <d v="2022-02-25T14:55:19"/>
    <s v="Maestría"/>
    <s v="De 41 a 50 años"/>
    <s v="Mujer"/>
    <n v="1"/>
    <n v="5"/>
    <s v="Docente"/>
    <s v="Semanalmente"/>
    <s v="Entre 16 y 20 libras"/>
    <s v="Papa Amarilla, Papa Guata, Papa Yema de huevo"/>
    <s v="Papa Fresca (sin lavar), Papa Fresca Lavada"/>
    <x v="1"/>
    <x v="3"/>
    <x v="2"/>
    <x v="1"/>
    <x v="1"/>
    <x v="2"/>
    <s v="No compramos de este tipo de papa"/>
    <s v="No compramos de este tipo de papa"/>
    <s v="No compramos de este tipo de papa"/>
    <s v="Entre $1.400 - $1.600"/>
    <s v="No compramos de este tipo de papa"/>
    <s v="Entre $1.800 - $2.000"/>
    <s v="Entre $1.000 - $1.200"/>
    <s v="Al Productor, Placitas Campesinas, Tiendas de Barrio"/>
    <s v="Redes sociales, Medios de comunicación (tv, radio), Promoción en puntos de venta"/>
    <s v="Papa Fresca (sin lavar), Papa Fresca lavada"/>
    <x v="0"/>
    <x v="0"/>
    <s v="No compra papa frita"/>
    <x v="2"/>
    <s v="No compra papa precocida"/>
    <s v="No compra papa precocida saborizada"/>
    <s v="Galerías, Tiendas de Barrio, Placitas Campesinas"/>
    <s v="Yuca, Plátano, Maíz"/>
  </r>
  <r>
    <d v="2022-02-25T16:50:54"/>
    <s v="Profesional"/>
    <s v="De 18 a 30 años"/>
    <s v="Mujer"/>
    <n v="2"/>
    <n v="2"/>
    <s v="Estudiante de administración de empresas "/>
    <s v="Semanalmente"/>
    <s v="Entre 5 y 10 libras"/>
    <s v="Papa Parda, Papa Guata"/>
    <s v="Papa Fresca (sin lavar)"/>
    <x v="1"/>
    <x v="0"/>
    <x v="1"/>
    <x v="1"/>
    <x v="1"/>
    <x v="4"/>
    <s v="Entre $1.000 - $1.200"/>
    <s v="No compramos de este tipo de papa"/>
    <s v="No compramos de este tipo de papa"/>
    <s v="Entre $1.000 - $1.200"/>
    <s v="No compramos de este tipo de papa"/>
    <s v="Entre $1.400 - $1.600"/>
    <s v="No compramos de este tipo de papa"/>
    <s v="Al Productor, Placitas Campesinas, Galerías"/>
    <s v="Medios de comunicación (tv, radio), Promoción en puntos de venta"/>
    <s v="Papa Fresca (sin lavar), Papa Fresca lavada"/>
    <x v="0"/>
    <x v="0"/>
    <s v="No compra papa frita"/>
    <x v="3"/>
    <s v="No compra papa precocida"/>
    <s v="No compra papa precocida saborizada"/>
    <s v="Galerías"/>
    <s v="Yuca, Plátano"/>
  </r>
  <r>
    <d v="2022-02-25T17:08:50"/>
    <s v="Profesional"/>
    <s v="De 18 a 30 años"/>
    <s v="Mujer"/>
    <n v="1"/>
    <n v="6"/>
    <s v="Estudiante"/>
    <s v="Mensualmente"/>
    <s v="Entre 11 y 15 libras"/>
    <s v="Papa Parda, Papa Criolla, Papa Pastusa, Papa Amarilla"/>
    <s v="Papa Fresca (sin lavar), Papa Frita"/>
    <x v="4"/>
    <x v="1"/>
    <x v="0"/>
    <x v="2"/>
    <x v="1"/>
    <x v="0"/>
    <s v="Entre $2.200 - $2.400"/>
    <s v="Entre $1.800 - $2.000"/>
    <s v="Entre $1.800 - $2.000"/>
    <s v="Entre $1.400 - $1.600"/>
    <s v="Entre $2.200 - $2.400"/>
    <s v="Entre $2.200 - $2.400"/>
    <s v="Entre $2.200 - $2.400"/>
    <s v="Placitas Campesinas"/>
    <s v="Promoción en puntos de venta"/>
    <s v="Papa Fresca (sin lavar)"/>
    <x v="1"/>
    <x v="2"/>
    <s v="$ 6.500"/>
    <x v="1"/>
    <s v="$ 3.500"/>
    <s v="$ 5.500"/>
    <s v="Galerías"/>
    <s v="Plátano"/>
  </r>
  <r>
    <d v="2022-02-25T18:08:28"/>
    <s v="Profesional"/>
    <s v="De 18 a 30 años"/>
    <s v="Mujer"/>
    <n v="1"/>
    <s v="Más de 6 personas"/>
    <s v="Estudiante. "/>
    <s v="Semanalmente"/>
    <s v="Entre 16 y 20 libras"/>
    <s v="Papa Parda, Papa Criolla, Papa Pastusa, Papa Amarilla, Papa Colorada"/>
    <s v="Papa Fresca (sin lavar)"/>
    <x v="1"/>
    <x v="0"/>
    <x v="1"/>
    <x v="1"/>
    <x v="1"/>
    <x v="3"/>
    <s v="Entre $1.000 - $1.200"/>
    <s v="Entre $1.000 - $1.200"/>
    <s v="Entre $1.000 - $1.200"/>
    <s v="Entre $1.000 - $1.200"/>
    <s v="Entre $1.000 - $1.200"/>
    <s v="Entre $1.000 - $1.200"/>
    <s v="Entre $1.000 - $1.200"/>
    <s v="Al Productor, Supermercado, Placitas Campesinas, Tiendas de Barrio, Galerías"/>
    <s v="Redes sociales, Medios de comunicación (tv, radio), Promoción en puntos de venta"/>
    <s v="Papa Fresca lavada"/>
    <x v="0"/>
    <x v="0"/>
    <s v="$ 6.500"/>
    <x v="8"/>
    <s v="No compra papa precocida"/>
    <s v="No compra papa precocida saborizada"/>
    <s v="Galerías, Tiendas de Barrio, Placitas Campesinas, Supermercados, Directamente al Productor"/>
    <s v="Yuca, Plátano, Maíz"/>
  </r>
  <r>
    <d v="2022-02-25T19:18:16"/>
    <s v="Doctorado"/>
    <s v="Más de 50 años"/>
    <s v="Mujer"/>
    <n v="4"/>
    <n v="4"/>
    <s v="docente universitaria"/>
    <s v="Semanalmente"/>
    <s v="Entre 5 y 10 libras"/>
    <s v="Papa Parda, Papa Criolla, Papa Pastusa"/>
    <s v="Papa Fresca (sin lavar), Papa Fresca Lavada, Papa Congelada"/>
    <x v="3"/>
    <x v="2"/>
    <x v="2"/>
    <x v="0"/>
    <x v="2"/>
    <x v="1"/>
    <s v="Entre $2.600 - $2.800"/>
    <s v="Entre $3.000 - $3.200"/>
    <s v="Entre $2.600 - $2.800"/>
    <s v="No compramos de este tipo de papa"/>
    <s v="No compramos de este tipo de papa"/>
    <s v="No compramos de este tipo de papa"/>
    <s v="No compramos de este tipo de papa"/>
    <s v="Al Productor"/>
    <s v="Redes sociales, Promoción en puntos de venta"/>
    <s v="Papa Fresca (sin lavar), Papa Fresca lavada"/>
    <x v="6"/>
    <x v="11"/>
    <s v="No compra papa frita"/>
    <x v="8"/>
    <s v="No compra papa precocida"/>
    <s v="No compra papa precocida saborizada"/>
    <s v="Supermercados"/>
    <s v="Yuca, Plátano, Ulluco, Maíz, Habas"/>
  </r>
  <r>
    <d v="2022-02-25T19:26:56"/>
    <s v="Maestría"/>
    <s v="Más de 50 años"/>
    <s v="Mujer"/>
    <n v="5"/>
    <n v="3"/>
    <s v="Fonoaudiologa"/>
    <s v="Cada 15 días"/>
    <s v="Entre 5 y 10 libras"/>
    <s v="Papa Parda, Papa Amarilla, Papa Guata"/>
    <s v="Papa Fresca (sin lavar), Papa Congelada"/>
    <x v="1"/>
    <x v="0"/>
    <x v="1"/>
    <x v="1"/>
    <x v="1"/>
    <x v="1"/>
    <s v="No compramos de este tipo de papa"/>
    <s v="No compramos de este tipo de papa"/>
    <s v="No compramos de este tipo de papa"/>
    <s v="Entre $1.400 - $1.600"/>
    <s v="No compramos de este tipo de papa"/>
    <s v="Entre $1.000 - $1.200"/>
    <s v="No compramos de este tipo de papa"/>
    <s v="Al Productor, Placitas Campesinas"/>
    <s v="Redes sociales, Medios de comunicación (tv, radio), Promoción en puntos de venta"/>
    <s v="Papa Fresca (sin lavar), Papa Precocida"/>
    <x v="1"/>
    <x v="1"/>
    <s v="$ 6.500"/>
    <x v="0"/>
    <s v="$ 3.500"/>
    <s v="No compra papa precocida saborizada"/>
    <s v="Placitas Campesinas, Supermercados"/>
    <s v="Yuca, Plátano, Ulluco"/>
  </r>
  <r>
    <d v="2022-02-25T19:41:11"/>
    <s v="Profesional"/>
    <s v="De 31 a 40 años"/>
    <s v="Mujer"/>
    <n v="1"/>
    <s v="Más de 6 personas"/>
    <s v="abogada"/>
    <s v="Semanalmente"/>
    <s v="Más de 25 libras"/>
    <s v="Papa Parda, Papa Criolla, Papa Pastusa, Papa Amarilla"/>
    <s v="Papa Fresca (sin lavar), Papa Fresca Lavada"/>
    <x v="1"/>
    <x v="3"/>
    <x v="0"/>
    <x v="2"/>
    <x v="0"/>
    <x v="0"/>
    <s v="Más de $3.400"/>
    <s v="Entre $1.800 - $2.000"/>
    <s v="Más de $3.400"/>
    <s v="Entre $1.800 - $2.000"/>
    <s v="Más de $ 3.400"/>
    <s v="No compramos de este tipo de papa"/>
    <s v="No compramos de este tipo de papa"/>
    <s v="Al Productor, Tiendas de Barrio"/>
    <s v="Redes sociales, Medios de comunicación (tv, radio), Tiendas especializadas"/>
    <s v="Papa Fresca (sin lavar)"/>
    <x v="0"/>
    <x v="0"/>
    <s v="No compra papa frita"/>
    <x v="3"/>
    <s v="No compra papa precocida"/>
    <s v="No compra papa precocida saborizada"/>
    <s v="Tiendas de Barrio"/>
    <s v="Yuca, Plátano"/>
  </r>
  <r>
    <d v="2022-02-25T20:01:27"/>
    <s v="Profesional"/>
    <s v="De 18 a 30 años"/>
    <s v="Mujer"/>
    <n v="2"/>
    <n v="4"/>
    <s v="AUXILIAR CONTABLE"/>
    <s v="Semanalmente"/>
    <s v="Entre 11 y 15 libras"/>
    <s v="Papa Parda, Papa Criolla, Papa Pastusa, Papa Amarilla, Papa Guata"/>
    <s v="Papa Fresca (sin lavar), Papa Fresca Lavada"/>
    <x v="2"/>
    <x v="0"/>
    <x v="2"/>
    <x v="0"/>
    <x v="0"/>
    <x v="2"/>
    <s v="Entre $1.800 - $2.000"/>
    <s v="Entre $1.400 - $1.600"/>
    <s v="Entre $2.200 - $2.400"/>
    <s v="Entre $1.800 - $2.000"/>
    <s v="Entre $1.800 - $2.000"/>
    <s v="Entre $1.800 - $2.000"/>
    <s v="No compramos de este tipo de papa"/>
    <s v="Al Productor, Galerías"/>
    <s v="Redes sociales, Medios de comunicación (tv, radio)"/>
    <s v="Papa Fresca (sin lavar), Papa Fresca lavada"/>
    <x v="0"/>
    <x v="1"/>
    <s v="No compra papa frita"/>
    <x v="0"/>
    <s v="No compra papa precocida"/>
    <s v="No compra papa precocida saborizada"/>
    <s v="Galerías, Placitas Campesinas"/>
    <s v="Yuca, Plátano, Ulluco"/>
  </r>
  <r>
    <d v="2022-02-25T21:07:14"/>
    <s v="Maestría"/>
    <s v="De 31 a 40 años"/>
    <s v="Mujer"/>
    <n v="3"/>
    <n v="2"/>
    <s v="Docente"/>
    <s v="Semanalmente"/>
    <s v="Entre 11 y 15 libras"/>
    <s v="Papa Parda, Papa Criolla, Papa Amarilla, Papa Yema de huevo"/>
    <s v="Papa Fresca (sin lavar)"/>
    <x v="4"/>
    <x v="1"/>
    <x v="2"/>
    <x v="0"/>
    <x v="2"/>
    <x v="4"/>
    <s v="Entre $3.000 - $3.200"/>
    <s v="Entre $3.000 - $3.200"/>
    <s v="No compramos de este tipo de papa"/>
    <s v="Entre $2.600 - $2.800"/>
    <s v="No compramos de este tipo de papa"/>
    <s v="No compramos de este tipo de papa"/>
    <s v="Entre $3.000 - $3.200"/>
    <s v="Al Productor, Galerías"/>
    <s v="Redes sociales, Tiendas especializadas"/>
    <s v="Papa Fresca (sin lavar), Papa Fresca lavada"/>
    <x v="10"/>
    <x v="0"/>
    <n v="5000"/>
    <x v="4"/>
    <n v="2000"/>
    <n v="3000"/>
    <s v="Galerías, Placitas Campesinas"/>
    <s v="Plátano"/>
  </r>
  <r>
    <d v="2022-02-25T22:23:56"/>
    <s v="Profesional"/>
    <s v="De 18 a 30 años"/>
    <s v="Mujer"/>
    <n v="3"/>
    <n v="2"/>
    <s v="Docente de primaria"/>
    <s v="Mensualmente"/>
    <s v="Entre 16 y 20 libras"/>
    <s v="Papa Parda, Papa Criolla, Papa Pastusa, Papa Amarilla"/>
    <s v="Papa Fresca (sin lavar), Papa Fresca Lavada"/>
    <x v="4"/>
    <x v="0"/>
    <x v="3"/>
    <x v="0"/>
    <x v="1"/>
    <x v="4"/>
    <s v="Entre $1.400 - $1.600"/>
    <s v="Entre $1.800 - $2.000"/>
    <s v="Entre $1.800 - $2.000"/>
    <s v="Entre $1.800 - $2.000"/>
    <s v="No compramos de este tipo de papa"/>
    <s v="No compramos de este tipo de papa"/>
    <s v="No compramos de este tipo de papa"/>
    <s v="Al Productor, Placitas Campesinas, Tiendas de Barrio, Galerías"/>
    <s v="Redes sociales, Promoción en puntos de venta"/>
    <s v="Papa Fresca (sin lavar), Papa Fresca lavada"/>
    <x v="11"/>
    <x v="4"/>
    <s v="$ 6.500"/>
    <x v="5"/>
    <s v="No compra papa precocida"/>
    <s v="No compra papa precocida saborizada"/>
    <s v="Tiendas de Barrio, Placitas Campesinas"/>
    <s v="Yuca, Plátano, Maíz"/>
  </r>
  <r>
    <d v="2022-02-26T14:47:21"/>
    <s v="Profesional"/>
    <s v="De 31 a 40 años"/>
    <s v="Mujer"/>
    <n v="1"/>
    <n v="6"/>
    <s v="Estudiante universitario de pregrado "/>
    <s v="Semanalmente"/>
    <s v="Entre 11 y 15 libras"/>
    <s v="Papa Parda, Papa Colorada, Papa Guata"/>
    <s v="Papa Fresca (sin lavar), Papa Fresca Lavada"/>
    <x v="0"/>
    <x v="1"/>
    <x v="1"/>
    <x v="1"/>
    <x v="1"/>
    <x v="2"/>
    <s v="Entre $1.800 - $2.000"/>
    <s v="No compramos de este tipo de papa"/>
    <s v="No compramos de este tipo de papa"/>
    <s v="No compramos de este tipo de papa"/>
    <s v="Entre $1.800 - $2.000"/>
    <s v="Entre $1.800 - $2.000"/>
    <s v="No compramos de este tipo de papa"/>
    <s v="Al Productor, Galerías"/>
    <s v="Promoción en puntos de venta, Tiendas especializadas"/>
    <s v="Papa Fresca (sin lavar), Papa Fresca lavada"/>
    <x v="0"/>
    <x v="1"/>
    <s v="No compra papa frita"/>
    <x v="5"/>
    <s v="No compra papa precocida"/>
    <s v="No compra papa precocida saborizada"/>
    <s v="Galerías"/>
    <s v="Yuca, Plátano"/>
  </r>
  <r>
    <d v="2022-02-27T08:29:01"/>
    <s v="Profesional"/>
    <s v="De 18 a 30 años"/>
    <s v="Mujer"/>
    <n v="2"/>
    <n v="2"/>
    <s v="Fisioterapeuta "/>
    <s v="Semanalmente"/>
    <s v="Entre 5 y 10 libras"/>
    <s v="Papa Parda, Papa Amarilla"/>
    <s v="Papa Fresca (sin lavar)"/>
    <x v="1"/>
    <x v="0"/>
    <x v="1"/>
    <x v="1"/>
    <x v="1"/>
    <x v="0"/>
    <s v="Entre $1.800 - $2.000"/>
    <s v="No compramos de este tipo de papa"/>
    <s v="No compramos de este tipo de papa"/>
    <s v="Entre $1.800 - $2.000"/>
    <s v="No compramos de este tipo de papa"/>
    <s v="No compramos de este tipo de papa"/>
    <s v="No compramos de este tipo de papa"/>
    <s v="Al Productor, Placitas Campesinas, Tiendas de Barrio"/>
    <s v="Redes sociales, Medios de comunicación (tv, radio)"/>
    <s v="Papa Fresca (sin lavar)"/>
    <x v="0"/>
    <x v="4"/>
    <s v="No compra papa frita"/>
    <x v="3"/>
    <s v="No compra papa precocida"/>
    <s v="No compra papa precocida saborizada"/>
    <s v="Galerías, Tiendas de Barrio, Placitas Campesinas, Supermercados, Mercados Móviles"/>
    <s v="Plátano"/>
  </r>
  <r>
    <d v="2022-02-27T08:45:14"/>
    <s v="Maestría"/>
    <s v="De 31 a 40 años"/>
    <s v="Mujer"/>
    <n v="3"/>
    <n v="3"/>
    <s v="Coordinadora de proyectos"/>
    <s v="Cada 15 días"/>
    <s v="Entre 5 y 10 libras"/>
    <s v="Papa Amarilla, Papa Yema de huevo"/>
    <s v="Papa Fresca Lavada"/>
    <x v="2"/>
    <x v="2"/>
    <x v="3"/>
    <x v="0"/>
    <x v="0"/>
    <x v="4"/>
    <s v="No compramos de este tipo de papa"/>
    <s v="Entre $1.000 - $1.200"/>
    <s v="No compramos de este tipo de papa"/>
    <s v="Entre $1.000 - $1.200"/>
    <s v="Entre $1.000 - $1.200"/>
    <s v="No compramos de este tipo de papa"/>
    <s v="Entre $1.000 - $1.200"/>
    <s v="Al Productor, Placitas Campesinas, Galerías"/>
    <s v="Redes sociales, Medios de comunicación (tv, radio), Promoción en puntos de venta"/>
    <s v="Papa Fresca lavada"/>
    <x v="0"/>
    <x v="1"/>
    <s v="No compra papa frita"/>
    <x v="7"/>
    <s v="No compra papa precocida"/>
    <s v="No compra papa precocida saborizada"/>
    <s v="Galerías, Placitas Campesinas"/>
    <s v="Yuca, Ulluco, Habas"/>
  </r>
  <r>
    <d v="2022-02-27T17:12:10"/>
    <s v="Técnico o tecnólogo"/>
    <s v="De 18 a 30 años"/>
    <s v="Mujer"/>
    <n v="1"/>
    <n v="3"/>
    <s v="comerciante "/>
    <s v="Cada 15 días"/>
    <s v="Entre 5 y 10 libras"/>
    <s v="Papa Parda, Papa Amarilla"/>
    <s v="Papa Fresca (sin lavar)"/>
    <x v="2"/>
    <x v="0"/>
    <x v="2"/>
    <x v="2"/>
    <x v="2"/>
    <x v="0"/>
    <s v="Entre $3.000 - $3.200"/>
    <s v="No compramos de este tipo de papa"/>
    <s v="No compramos de este tipo de papa"/>
    <s v="Más de $3.400"/>
    <s v="No compramos de este tipo de papa"/>
    <s v="No compramos de este tipo de papa"/>
    <s v="No compramos de este tipo de papa"/>
    <s v="Galerías"/>
    <s v="Promoción en puntos de venta"/>
    <s v="Papa Fresca (sin lavar)"/>
    <x v="6"/>
    <x v="6"/>
    <s v="No compra papa frita"/>
    <x v="0"/>
    <s v="No compra papa precocida"/>
    <s v="No compra papa precocida saborizada"/>
    <s v="Galerías"/>
    <s v="Yuca"/>
  </r>
  <r>
    <d v="2022-02-27T18:22:21"/>
    <s v="Secundaria"/>
    <s v="De 18 a 30 años"/>
    <s v="Mujer"/>
    <n v="4"/>
    <n v="2"/>
    <s v="Estudiante"/>
    <s v="Cada 15 días"/>
    <s v="Entre 5 y 10 libras"/>
    <s v="Papa Pastusa, Papa Amarilla"/>
    <s v="Papa Fresca (sin lavar)"/>
    <x v="4"/>
    <x v="1"/>
    <x v="0"/>
    <x v="1"/>
    <x v="1"/>
    <x v="2"/>
    <s v="No compramos de este tipo de papa"/>
    <s v="No compramos de este tipo de papa"/>
    <s v="Entre $2.200 - $2.400"/>
    <s v="Entre $2.600 - $2.800"/>
    <s v="No compramos de este tipo de papa"/>
    <s v="No compramos de este tipo de papa"/>
    <s v="No compramos de este tipo de papa"/>
    <s v="Supermercado, Placitas Campesinas"/>
    <s v="Redes sociales, Medios de comunicación (tv, radio)"/>
    <s v="Papa Fresca (sin lavar)"/>
    <x v="1"/>
    <x v="11"/>
    <s v="$ 6.500"/>
    <x v="1"/>
    <s v="$ 3.500"/>
    <s v="$ 6.000"/>
    <s v="Placitas Campesinas"/>
    <s v="Yuca, Maíz"/>
  </r>
  <r>
    <d v="2022-02-27T19:13:58"/>
    <s v="Técnico o tecnólogo"/>
    <s v="De 18 a 30 años"/>
    <s v="Mujer"/>
    <n v="1"/>
    <n v="4"/>
    <s v="ESTUDIANTE"/>
    <s v="Semanalmente"/>
    <s v="Entre 5 y 10 libras"/>
    <s v="Papa Parda, Papa Criolla, Papa Amarilla"/>
    <s v="Papa Fresca (sin lavar)"/>
    <x v="0"/>
    <x v="0"/>
    <x v="0"/>
    <x v="4"/>
    <x v="2"/>
    <x v="3"/>
    <s v="Entre $1.400 - $1.600"/>
    <s v="Entre $1.000 - $1.200"/>
    <s v="No compramos de este tipo de papa"/>
    <s v="Entre $1.000 - $1.200"/>
    <s v="No compramos de este tipo de papa"/>
    <s v="No compramos de este tipo de papa"/>
    <s v="No compramos de este tipo de papa"/>
    <s v="Al Productor"/>
    <s v="Medios de comunicación (tv, radio), Promoción en puntos de venta"/>
    <s v="Papa Fresca (sin lavar)"/>
    <x v="0"/>
    <x v="0"/>
    <s v="No compra papa frita"/>
    <x v="6"/>
    <s v="No compra papa precocida"/>
    <s v="No compra papa precocida saborizada"/>
    <s v="Tiendas de Barrio, Directamente al Productor, Mercados Móviles"/>
    <s v="Yuca, Plátano"/>
  </r>
  <r>
    <d v="2022-02-27T23:12:31"/>
    <s v="Secundaria"/>
    <s v="De 18 a 30 años"/>
    <s v="Mujer"/>
    <n v="2"/>
    <n v="2"/>
    <s v="Estudiante"/>
    <s v="Semanalmente"/>
    <s v="Entre 5 y 10 libras"/>
    <s v="Papa Parda, Papa Pastusa, Papa Amarilla"/>
    <s v="Papa Frita, Papa Precocida, Papa Cortada en trozos"/>
    <x v="2"/>
    <x v="2"/>
    <x v="0"/>
    <x v="2"/>
    <x v="2"/>
    <x v="1"/>
    <s v="Entre $2.200 - $2.400"/>
    <s v="Entre $1.800 - $2.000"/>
    <s v="Entre $2.200 - $2.400"/>
    <s v="Entre $1.400 - $1.600"/>
    <s v="No compramos de este tipo de papa"/>
    <s v="No compramos de este tipo de papa"/>
    <s v="No compramos de este tipo de papa"/>
    <s v="Al Productor, Supermercado, Placitas Campesinas, Tiendas de Barrio, Galerías"/>
    <s v="Redes sociales, Promoción en puntos de venta"/>
    <s v="Papa Fresca (sin lavar), Papa Fresca lavada"/>
    <x v="0"/>
    <x v="1"/>
    <s v="No compra papa frita"/>
    <x v="5"/>
    <s v="No compra papa precocida"/>
    <s v="No compra papa precocida saborizada"/>
    <s v="Galerías, Placitas Campesinas"/>
    <s v="Yuca, Plátano, Maíz"/>
  </r>
  <r>
    <d v="2022-02-28T08:36:02"/>
    <s v="Técnico o tecnólogo"/>
    <s v="De 31 a 40 años"/>
    <s v="Mujer"/>
    <n v="2"/>
    <n v="3"/>
    <s v="Cocinera y estudiante antropología"/>
    <s v="Cada 15 días"/>
    <s v="Entre 5 y 10 libras"/>
    <s v="Papa Parda, Papa Amarilla, Papa Colorada, Papa Guata, Papa Yema de huevo"/>
    <s v="Papa Fresca (sin lavar)"/>
    <x v="3"/>
    <x v="4"/>
    <x v="3"/>
    <x v="3"/>
    <x v="3"/>
    <x v="0"/>
    <s v="Entre $1.000 - $1.200"/>
    <s v="Entre $1.400 - $1.600"/>
    <s v="Entre $1.400 - $1.600"/>
    <s v="Entre $1.800 - $2.000"/>
    <s v="Entre $1.400 - $1.600"/>
    <s v="Entre $1.000 - $1.200"/>
    <s v="Entre $1.800 - $2.000"/>
    <s v="Al Productor, Compra a través de internet, Galerías"/>
    <s v="Redes sociales, Medios de comunicación (tv, radio)"/>
    <s v="Papa Fresca (sin lavar)"/>
    <x v="1"/>
    <x v="1"/>
    <s v="No compra papa frita"/>
    <x v="5"/>
    <s v="$ 3.500"/>
    <s v="$ 5.500"/>
    <s v="Galerías, Placitas Campesinas, Mercados Móviles"/>
    <s v="Yuca, Plátano"/>
  </r>
  <r>
    <d v="2022-02-28T09:14:24"/>
    <s v="Técnico o tecnólogo"/>
    <s v="De 41 a 50 años"/>
    <s v="Mujer"/>
    <n v="2"/>
    <n v="6"/>
    <s v="ADMINISTRATIVO"/>
    <s v="Semanalmente"/>
    <s v="Entre 11 y 15 libras"/>
    <s v="Papa Parda, Papa Criolla, Papa Pastusa, Papa Amarilla, Papa Colorada, Papa Guata"/>
    <s v="Papa Fresca (sin lavar)"/>
    <x v="0"/>
    <x v="1"/>
    <x v="0"/>
    <x v="2"/>
    <x v="2"/>
    <x v="1"/>
    <s v="Entre $2.200 - $2.400"/>
    <s v="Entre $1.800 - $2.000"/>
    <s v="Entre $2.200 - $2.400"/>
    <s v="Entre $1.800 - $2.000"/>
    <s v="Entre $2.200 - $2.400"/>
    <s v="Entre $1.800 - $2.000"/>
    <s v="Entre $1.400 - $1.600"/>
    <s v="Galerías"/>
    <s v="Promoción en puntos de venta"/>
    <s v="Papa Fresca (sin lavar)"/>
    <x v="0"/>
    <x v="4"/>
    <s v="No compra papa frita"/>
    <x v="8"/>
    <s v="No compra papa precocida"/>
    <s v="No compra papa precocida saborizada"/>
    <s v="Galerías"/>
    <s v="Yuca, Plátano, Ulluco, Maíz, Habas"/>
  </r>
  <r>
    <d v="2022-02-28T10:36:33"/>
    <s v="Profesional"/>
    <s v="De 18 a 30 años"/>
    <s v="Mujer"/>
    <n v="2"/>
    <n v="3"/>
    <s v="Politóloga "/>
    <s v="Semanalmente"/>
    <s v="Entre 5 y 10 libras"/>
    <s v="Papa Parda, Papa Amarilla, Papa Colorada"/>
    <s v="Papa Fresca (sin lavar)"/>
    <x v="0"/>
    <x v="1"/>
    <x v="0"/>
    <x v="4"/>
    <x v="4"/>
    <x v="1"/>
    <s v="Entre $1.400 - $1.600"/>
    <s v="Entre $1.400 - $1.600"/>
    <s v="Entre $1.800 - $2.000"/>
    <s v="Entre $1.800 - $2.000"/>
    <s v="Entre $1.800 - $2.000"/>
    <s v="Entre $1.400 - $1.600"/>
    <s v="Entre $1.000 - $1.200"/>
    <s v="Al Productor, Placitas Campesinas, Tiendas de Barrio, Galerías"/>
    <s v="Redes sociales, Promoción en puntos de venta, Tiendas especializadas"/>
    <s v="Papa Fresca (sin lavar)"/>
    <x v="0"/>
    <x v="4"/>
    <s v="No compra papa frita"/>
    <x v="0"/>
    <s v="No compra papa precocida"/>
    <s v="No compra papa precocida saborizada"/>
    <s v="Galerías, Tiendas de Barrio, Placitas Campesinas, Directamente al Productor"/>
    <s v="Plátano, Ulluco"/>
  </r>
  <r>
    <d v="2022-02-28T10:45:12"/>
    <s v="Técnico o tecnólogo"/>
    <s v="De 18 a 30 años"/>
    <s v="Mujer"/>
    <n v="2"/>
    <n v="4"/>
    <s v="Estudiante "/>
    <s v="Semanalmente"/>
    <s v="Entre 21 y 25 libras"/>
    <s v="Papa Amarilla, Papa Colorada, Papa Guata"/>
    <s v="Papa Fresca (sin lavar)"/>
    <x v="2"/>
    <x v="0"/>
    <x v="1"/>
    <x v="1"/>
    <x v="1"/>
    <x v="3"/>
    <s v="No compramos de este tipo de papa"/>
    <s v="No compramos de este tipo de papa"/>
    <s v="No compramos de este tipo de papa"/>
    <s v="Entre $1.800 - $2.000"/>
    <s v="Entre $1.800 - $2.000"/>
    <s v="Entre $1.800 - $2.000"/>
    <s v="No compramos de este tipo de papa"/>
    <s v="Al Productor, Placitas Campesinas, Tiendas de Barrio, Galerías"/>
    <s v="Redes sociales, Promoción en puntos de venta, Tiendas especializadas"/>
    <s v="Papa Fresca (sin lavar), Papa Fresca lavada"/>
    <x v="0"/>
    <x v="4"/>
    <s v="No compra papa frita"/>
    <x v="3"/>
    <s v="No compra papa precocida"/>
    <s v="No compra papa precocida saborizada"/>
    <s v="Tiendas de Barrio, Placitas Campesinas"/>
    <s v="Yuca, Plátano, Maíz"/>
  </r>
  <r>
    <d v="2022-02-28T15:34:17"/>
    <s v="Maestría"/>
    <s v="Más de 50 años"/>
    <s v="Mujer"/>
    <n v="4"/>
    <n v="1"/>
    <s v="Docente"/>
    <s v="Mensualmente"/>
    <s v="Entre 5 y 10 libras"/>
    <s v="Papa Parda, Papa Amarilla, Papa Colorada"/>
    <s v="Papa Fresca (sin lavar)"/>
    <x v="1"/>
    <x v="0"/>
    <x v="1"/>
    <x v="2"/>
    <x v="1"/>
    <x v="2"/>
    <s v="Entre $1.400 - $1.600"/>
    <s v="No compramos de este tipo de papa"/>
    <s v="No compramos de este tipo de papa"/>
    <s v="Entre $1.000 - $1.200"/>
    <s v="Entre $1.400 - $1.600"/>
    <s v="No compramos de este tipo de papa"/>
    <s v="No compramos de este tipo de papa"/>
    <s v="Al Productor"/>
    <s v="Redes sociales, Promoción en puntos de venta, Tiendas especializadas"/>
    <s v="Papa Fresca (sin lavar)"/>
    <x v="0"/>
    <x v="0"/>
    <s v="No compra papa frita"/>
    <x v="4"/>
    <s v="No compra papa precocida"/>
    <s v="No compra papa precocida saborizada"/>
    <s v="Placitas Campesinas, Supermercados, Mercados Móviles"/>
    <s v="Plátano, Ulluco, Habas"/>
  </r>
  <r>
    <d v="2022-02-28T16:54:25"/>
    <s v="Secundaria"/>
    <s v="De 41 a 50 años"/>
    <s v="Mujer"/>
    <n v="1"/>
    <n v="5"/>
    <s v="hogar"/>
    <s v="Semanalmente"/>
    <s v="Entre 5 y 10 libras"/>
    <s v="Papa Parda, Papa Pastusa, Papa Amarilla"/>
    <s v="Papa Fresca (sin lavar)"/>
    <x v="0"/>
    <x v="2"/>
    <x v="2"/>
    <x v="0"/>
    <x v="2"/>
    <x v="4"/>
    <s v="Entre $1.000 - $1.200"/>
    <s v="Entre $1.000 - $1.200"/>
    <s v="Entre $1.400 - $1.600"/>
    <s v="Entre $1.400 - $1.600"/>
    <s v="Entre $1.800 - $2.000"/>
    <s v="Entre $1.400 - $1.600"/>
    <s v="Entre $1.000 - $1.200"/>
    <s v="Al Productor, Placitas Campesinas, Galerías"/>
    <s v="Medios de comunicación (tv, radio)"/>
    <s v="Papa Fresca (sin lavar)"/>
    <x v="0"/>
    <x v="1"/>
    <s v="No compra papa frita"/>
    <x v="4"/>
    <s v="No compra papa precocida"/>
    <s v="No compra papa precocida saborizada"/>
    <s v="Galerías, Tiendas de Barrio, Mercados Móviles"/>
    <s v="Yuca, Plátano, Ulluco, Maíz, Habas"/>
  </r>
  <r>
    <d v="2022-02-28T19:48:24"/>
    <s v="Maestría"/>
    <s v="De 31 a 40 años"/>
    <s v="Mujer"/>
    <n v="5"/>
    <n v="2"/>
    <s v="Fonoaudióloga"/>
    <s v="Semanalmente"/>
    <s v="Entre 5 y 10 libras"/>
    <s v="Papa Criolla, Papa Pastusa"/>
    <s v="Papa Fresca (sin lavar), Papa Fresca Lavada"/>
    <x v="1"/>
    <x v="0"/>
    <x v="1"/>
    <x v="1"/>
    <x v="1"/>
    <x v="3"/>
    <s v="Entre $2.200 - $2.400"/>
    <s v="Entre $1.800 - $2.000"/>
    <s v="Entre $2.200 - $2.400"/>
    <s v="Entre $1.800 - $2.000"/>
    <s v="Entre $2.200 - $2.400"/>
    <s v="No compramos de este tipo de papa"/>
    <s v="No compramos de este tipo de papa"/>
    <s v="Al Productor, Placitas Campesinas"/>
    <s v="Redes sociales, Promoción en puntos de venta"/>
    <s v="Papa Fresca (sin lavar), Papa Fresca lavada"/>
    <x v="0"/>
    <x v="2"/>
    <s v="No compra papa frita"/>
    <x v="0"/>
    <s v="No compra papa precocida"/>
    <s v="No compra papa precocida saborizada"/>
    <s v="Placitas Campesinas, Directamente al Productor"/>
    <s v="Yuca, Plátano, Maíz"/>
  </r>
  <r>
    <d v="2022-03-01T16:55:29"/>
    <s v="Secundaria"/>
    <s v="De 18 a 30 años"/>
    <s v="Mujer"/>
    <n v="2"/>
    <n v="4"/>
    <s v="Esrudiante"/>
    <s v="Cada 15 días"/>
    <s v="Entre 5 y 10 libras"/>
    <s v="Papa Guata"/>
    <s v="Papa Fresca (sin lavar)"/>
    <x v="3"/>
    <x v="0"/>
    <x v="1"/>
    <x v="1"/>
    <x v="2"/>
    <x v="2"/>
    <s v="Entre $1.400 - $1.600"/>
    <s v="No compramos de este tipo de papa"/>
    <s v="No compramos de este tipo de papa"/>
    <s v="Entre $1.400 - $1.600"/>
    <s v="No compramos de este tipo de papa"/>
    <s v="Entre $1.800 - $2.000"/>
    <s v="No compramos de este tipo de papa"/>
    <s v="Al Productor, Placitas Campesinas"/>
    <s v="Promoción en puntos de venta"/>
    <s v="Papa Fresca (sin lavar)"/>
    <x v="0"/>
    <x v="1"/>
    <s v="No compra papa frita"/>
    <x v="3"/>
    <s v="No compra papa precocida"/>
    <s v="No compra papa precocida saborizada"/>
    <s v="Galerías, Tiendas de Barrio"/>
    <s v="Yuca, Maíz"/>
  </r>
  <r>
    <d v="2022-03-02T11:34:54"/>
    <s v="Secundaria"/>
    <s v="De 18 a 30 años"/>
    <s v="Mujer"/>
    <n v="1"/>
    <s v="Más de 6 personas"/>
    <s v="Estudiante"/>
    <s v="Cada 15 días"/>
    <s v="Entre 11 y 15 libras"/>
    <s v="Papa Parda, Papa Pastusa, Papa Guata"/>
    <s v="Papa Fresca (sin lavar)"/>
    <x v="0"/>
    <x v="1"/>
    <x v="0"/>
    <x v="4"/>
    <x v="1"/>
    <x v="2"/>
    <s v="Entre $1.400 - $1.600"/>
    <s v="Entre $1.000 - $1.200"/>
    <s v="Entre $1.400 - $1.600"/>
    <s v="Entre $1.400 - $1.600"/>
    <s v="Entre $1.800 - $2.000"/>
    <s v="Entre $1.000 - $1.200"/>
    <s v="No compramos de este tipo de papa"/>
    <s v="Al Productor, Tiendas de Barrio, Galerías"/>
    <s v="Redes sociales, Medios de comunicación (tv, radio)"/>
    <s v="Papa Congelada, Papa Fresca (sin lavar), Papa Frita"/>
    <x v="2"/>
    <x v="0"/>
    <s v="$ 6.700"/>
    <x v="0"/>
    <s v="$ 3.700"/>
    <s v="$ 6.500"/>
    <s v="Galerías, Tiendas de Barrio"/>
    <s v="Yuca, Plátano"/>
  </r>
  <r>
    <d v="2022-03-04T10:48:44"/>
    <s v="Maestría"/>
    <s v="De 31 a 40 años"/>
    <s v="Mujer"/>
    <n v="5"/>
    <n v="3"/>
    <s v="Ingeniera quimica"/>
    <s v="Cada 15 días"/>
    <s v="Entre 5 y 10 libras"/>
    <s v="Papa Parda, Papa Criolla, Papa Pastusa"/>
    <s v="Papa Fresca (sin lavar)"/>
    <x v="0"/>
    <x v="0"/>
    <x v="1"/>
    <x v="2"/>
    <x v="2"/>
    <x v="4"/>
    <s v="Entre $1.800 - $2.000"/>
    <s v="Entre $1.800 - $2.000"/>
    <s v="Entre $1.800 - $2.000"/>
    <s v="Entre $1.400 - $1.600"/>
    <s v="No compramos de este tipo de papa"/>
    <s v="No compramos de este tipo de papa"/>
    <s v="No compramos de este tipo de papa"/>
    <s v="Al Productor"/>
    <s v="Promoción en puntos de venta"/>
    <s v="Papa Fresca (sin lavar)"/>
    <x v="0"/>
    <x v="0"/>
    <s v="$ 6.900"/>
    <x v="3"/>
    <s v="No compra papa precocida"/>
    <s v="$ 5.500"/>
    <s v="Placitas Campesinas"/>
    <s v="Plátano"/>
  </r>
  <r>
    <d v="2022-03-04T11:46:16"/>
    <s v="Técnico o tecnólogo"/>
    <s v="De 18 a 30 años"/>
    <s v="Mujer"/>
    <n v="1"/>
    <n v="3"/>
    <s v="Estudiante "/>
    <s v="Semanalmente"/>
    <s v="Entre 11 y 15 libras"/>
    <s v="Papa Parda, Papa Pastusa, Papa Amarilla"/>
    <s v="Papa Fresca (sin lavar)"/>
    <x v="0"/>
    <x v="0"/>
    <x v="0"/>
    <x v="2"/>
    <x v="1"/>
    <x v="4"/>
    <s v="Más de $3.400"/>
    <s v="Más de $3.400"/>
    <s v="Más de $3.400"/>
    <s v="Entre $3.000 - $3.200"/>
    <s v="No compramos de este tipo de papa"/>
    <s v="No compramos de este tipo de papa"/>
    <s v="No compramos de este tipo de papa"/>
    <s v="Al Productor, Placitas Campesinas, Tiendas de Barrio"/>
    <s v="Redes sociales, Tiendas especializadas"/>
    <s v="Papa Fresca (sin lavar)"/>
    <x v="0"/>
    <x v="11"/>
    <s v="No compra papa frita"/>
    <x v="3"/>
    <s v="No compra papa precocida"/>
    <s v="No compra papa precocida saborizada"/>
    <s v="Tiendas de Barrio, Placitas Campesinas, Mercados Móviles"/>
    <s v="Plátano"/>
  </r>
  <r>
    <d v="2022-03-05T12:54:11"/>
    <s v="Profesional"/>
    <s v="De 18 a 30 años"/>
    <s v="Mujer"/>
    <n v="3"/>
    <n v="2"/>
    <s v="comunicadora social"/>
    <s v="Semanalmente"/>
    <s v="Entre 5 y 10 libras"/>
    <s v="Papa Criolla, Papa Amarilla, Papa Colorada, Papa Guata"/>
    <s v="Papa Fresca (sin lavar)"/>
    <x v="1"/>
    <x v="0"/>
    <x v="1"/>
    <x v="1"/>
    <x v="1"/>
    <x v="3"/>
    <s v="Entre $1.400 - $1.600"/>
    <s v="Entre $1.800 - $2.000"/>
    <s v="Entre $1.800 - $2.000"/>
    <s v="Entre $1.800 - $2.000"/>
    <s v="Entre $1.800 - $2.000"/>
    <s v="Entre $1.800 - $2.000"/>
    <s v="No compramos de este tipo de papa"/>
    <s v="Al Productor, Compra a través de internet, Tiendas de Barrio"/>
    <s v="Redes sociales, Promoción en puntos de venta"/>
    <s v="Papa Fresca (sin lavar), Papa Fresca lavada"/>
    <x v="0"/>
    <x v="4"/>
    <s v="No compra papa frita"/>
    <x v="5"/>
    <s v="No compra papa precocida"/>
    <s v="No compra papa precocida saborizada"/>
    <s v="Tiendas de Barrio, Placitas Campesinas, Supermercados, Mercados Móviles"/>
    <s v="Yuca, Plátano, Maíz, arroz o quinoa"/>
  </r>
  <r>
    <d v="2022-03-06T15:51:08"/>
    <s v="Maestría"/>
    <s v="Más de 50 años"/>
    <s v="Mujer"/>
    <n v="3"/>
    <n v="5"/>
    <s v="Jubilado"/>
    <s v="Semanalmente"/>
    <s v="Entre 5 y 10 libras"/>
    <s v="Papa Colorada, Papa Guata"/>
    <s v="Papa Fresca (sin lavar), Papa Fresca Lavada"/>
    <x v="1"/>
    <x v="0"/>
    <x v="1"/>
    <x v="1"/>
    <x v="1"/>
    <x v="3"/>
    <s v="Entre $1.800 - $2.000"/>
    <s v="Entre $1.800 - $2.000"/>
    <s v="Entre $1.800 - $2.000"/>
    <s v="No compramos de este tipo de papa"/>
    <s v="Más de $ 3.400"/>
    <s v="No compramos de este tipo de papa"/>
    <s v="No compramos de este tipo de papa"/>
    <s v="Al Productor, Galerías"/>
    <s v="Ya sabemos que en la galería "/>
    <s v="Papa Fresca (sin lavar)"/>
    <x v="0"/>
    <x v="0"/>
    <s v="No compra papa frita"/>
    <x v="4"/>
    <s v="No compra papa precocida"/>
    <s v="No compra papa precocida saborizada"/>
    <s v="Galerías"/>
    <s v="Noooo, si quiero papá, quiero papa"/>
  </r>
  <r>
    <d v="2022-03-15T08:35:22"/>
    <s v="Secundaria"/>
    <s v="De 18 a 30 años"/>
    <s v="Mujer"/>
    <n v="2"/>
    <n v="3"/>
    <s v="Estudiante "/>
    <s v="Semanalmente"/>
    <s v="Entre 5 y 10 libras"/>
    <s v="Papa Amarilla, Papa Colorada, Papa Guata"/>
    <s v="Papa Fresca (sin lavar), Papa Precocida"/>
    <x v="1"/>
    <x v="2"/>
    <x v="0"/>
    <x v="2"/>
    <x v="2"/>
    <x v="1"/>
    <s v="Entre $1.000 - $1.200"/>
    <s v="Entre $1.000 - $1.200"/>
    <s v="Entre $1.000 - $1.200"/>
    <s v="Entre $1.400 - $1.600"/>
    <s v="Entre $1.400 - $1.600"/>
    <s v="Entre $1.400 - $1.600"/>
    <s v="Entre $1.800 - $2.000"/>
    <s v="Al Productor"/>
    <s v="Redes sociales, Promoción en puntos de venta"/>
    <s v="Papa Congelada, Papa Fresca (sin lavar)"/>
    <x v="2"/>
    <x v="1"/>
    <s v="$ 6.500"/>
    <x v="3"/>
    <s v="$ 4.300"/>
    <s v="No compra papa precocida saborizada"/>
    <s v="Galerías, Placitas Campesinas"/>
    <s v="Yuca, Maíz"/>
  </r>
  <r>
    <d v="2022-03-18T18:20:27"/>
    <s v="Secundaria"/>
    <s v="De 18 a 30 años"/>
    <s v="Mujer"/>
    <n v="1"/>
    <n v="2"/>
    <s v="Estudiante"/>
    <s v="Semanalmente"/>
    <s v="Entre 5 y 10 libras"/>
    <s v="Papa Parda, Papa Amarilla, Papa Colorada, Papa Guata"/>
    <s v="Papa Fresca (sin lavar), Papa Frita"/>
    <x v="2"/>
    <x v="3"/>
    <x v="2"/>
    <x v="0"/>
    <x v="0"/>
    <x v="0"/>
    <s v="Entre $1.800 - $2.000"/>
    <s v="Entre $1.000 - $1.200"/>
    <s v="No compramos de este tipo de papa"/>
    <s v="Entre $1.000 - $1.200"/>
    <s v="Entre $1.800 - $2.000"/>
    <s v="Entre $1.400 - $1.600"/>
    <s v="No compramos de este tipo de papa"/>
    <s v="Al Productor, Tiendas de Barrio, Galerías"/>
    <s v="Redes sociales, Medios de comunicación (tv, radio), Promoción en puntos de venta"/>
    <s v="Papa Congelada, Papa Fresca (sin lavar), Papa Fresca lavada"/>
    <x v="2"/>
    <x v="0"/>
    <s v="$ 6.700"/>
    <x v="5"/>
    <s v="No compra papa precocida"/>
    <s v="No compra papa precocida saborizada"/>
    <s v="Galerías, Placitas Campesinas"/>
    <s v="Yuca"/>
  </r>
  <r>
    <d v="2022-03-19T23:23:26"/>
    <s v="Técnico o tecnólogo"/>
    <s v="De 31 a 40 años"/>
    <s v="Mujer"/>
    <n v="1"/>
    <n v="5"/>
    <s v="estudiante"/>
    <s v="Semanalmente"/>
    <s v="Entre 16 y 20 libras"/>
    <s v="Papa Criolla, Papa Pastusa, Papa Amarilla"/>
    <s v="Papa Fresca (sin lavar)"/>
    <x v="1"/>
    <x v="0"/>
    <x v="3"/>
    <x v="3"/>
    <x v="0"/>
    <x v="2"/>
    <s v="No compramos de este tipo de papa"/>
    <s v="Entre $1.400 - $1.600"/>
    <s v="Entre $1.000 - $1.200"/>
    <s v="Entre $1.800 - $2.000"/>
    <s v="No compramos de este tipo de papa"/>
    <s v="No compramos de este tipo de papa"/>
    <s v="No compramos de este tipo de papa"/>
    <s v="Al Productor"/>
    <s v="Redes sociales, Medios de comunicación (tv, radio), Tiendas especializadas"/>
    <s v="Papa Fresca (sin lavar), Papa Fresca lavada, Papa Precocida"/>
    <x v="0"/>
    <x v="4"/>
    <s v="No compra papa frita"/>
    <x v="8"/>
    <s v="$ 3.900"/>
    <s v="No compra papa precocida saborizada"/>
    <s v="Galerías, Tiendas de Barrio"/>
    <s v="Yuca, cidra papa, zapallo"/>
  </r>
  <r>
    <d v="2022-03-24T13:23:45"/>
    <s v="Profesional"/>
    <s v="De 18 a 30 años"/>
    <s v="Mujer"/>
    <n v="3"/>
    <n v="3"/>
    <s v="Abogada"/>
    <s v="Semanalmente"/>
    <s v="Entre 11 y 15 libras"/>
    <s v="Papa Parda, Papa Colorada, Papa Guata, Papa Yema de huevo"/>
    <s v="Papa Fresca (sin lavar), Papa Congelada"/>
    <x v="1"/>
    <x v="1"/>
    <x v="1"/>
    <x v="0"/>
    <x v="1"/>
    <x v="4"/>
    <s v="Entre $1.400 - $1.600"/>
    <s v="Entre $1.400 - $1.600"/>
    <s v="Entre $1.400 - $1.600"/>
    <s v="Entre $1.400 - $1.600"/>
    <s v="Entre $1.400 - $1.600"/>
    <s v="Entre $1.400 - $1.600"/>
    <s v="Entre $1.800 - $2.000"/>
    <s v="Al Productor, Placitas Campesinas, Tiendas de Barrio"/>
    <s v="Redes sociales, Medios de comunicación (tv, radio), Promoción en puntos de venta"/>
    <s v="Papa Fresca (sin lavar), Papa Fresca lavada"/>
    <x v="6"/>
    <x v="4"/>
    <s v="$ 6.500"/>
    <x v="5"/>
    <s v="$ 4.100"/>
    <s v="$ 6.500"/>
    <s v="Tiendas de Barrio, Placitas Campesinas"/>
    <s v="Plátano, Maíz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5">
  <r>
    <d v="2022-02-10T21:48:13"/>
    <s v="Profesional"/>
    <s v="De 18 a 30 años"/>
    <s v="Hombre"/>
    <n v="3"/>
    <n v="4"/>
    <s v="Estudiante"/>
    <s v="Semanalmente"/>
    <s v="Entre 21 y 25 libras"/>
    <s v="Papa Parda, Papa Criolla, Papa Pastusa, Papa Amarilla, Papa Colorada, Papa Guata, Papa Yema de huevo"/>
    <s v="Papa Fresca (sin lavar), Papa Frita, Papa Fresca Lavada"/>
    <x v="0"/>
    <x v="0"/>
    <x v="0"/>
    <x v="0"/>
    <x v="0"/>
    <x v="0"/>
    <s v="Más de $2.200"/>
    <s v="Entre $1800 - $1900"/>
    <s v="Más de $ 2.200"/>
    <s v="Entre $1.600 - $1700"/>
    <s v="Entre $2.000 - $2.100"/>
    <s v="Entre $1800 - $1900"/>
    <s v="Entre $1800 - $1900"/>
    <s v="Al Productor, Supermercado, Placitas Campesinas, Compra a través de internet, Tiendas de Barrio, Galerías"/>
    <s v="Redes sociales, Medios de comunicación (tv, radio), Promoción en puntos de venta, Tiendas especializadas"/>
    <s v="Papa Congelada, Papa Fresca (sin lavar), Papa Frita, Papa Fresca lavada, Papa Precocida, Papa Saborizada"/>
    <x v="0"/>
    <x v="0"/>
    <s v="$ 7.500"/>
    <x v="0"/>
    <s v="$ 4.500"/>
    <s v="$ 8.500"/>
    <s v="Galerías, Placitas Campesinas, Supermercados, Mercados Móviles"/>
    <s v="Yuca, Plátano, Ulluco, Maíz"/>
  </r>
  <r>
    <d v="2022-02-24T09:34:41"/>
    <s v="Técnico o tecnólogo"/>
    <s v="De 18 a 30 años"/>
    <s v="Hombre"/>
    <n v="2"/>
    <n v="3"/>
    <s v="Geotecnologo"/>
    <s v="Semanalmente"/>
    <s v="Entre 16 y 20 libras"/>
    <s v="Papa Parda, Papa Criolla"/>
    <s v="Papa Fresca (sin lavar)"/>
    <x v="0"/>
    <x v="0"/>
    <x v="0"/>
    <x v="1"/>
    <x v="0"/>
    <x v="1"/>
    <s v="Entre $1.800 - $2.000"/>
    <s v="Entre $1.400 - $1.600"/>
    <s v="No compramos de este tipo de papa"/>
    <s v="Entre $1.800 - $2.000"/>
    <s v="No compramos de este tipo de papa"/>
    <s v="No compramos de este tipo de papa"/>
    <s v="No compramos de este tipo de papa"/>
    <s v="Al Productor, Tiendas de Barrio, Galerías"/>
    <s v="Promoción en puntos de venta"/>
    <s v="Papa Fresca (sin lavar)"/>
    <x v="1"/>
    <x v="1"/>
    <s v="No compra papa frita"/>
    <x v="1"/>
    <s v="No compra papa precocida"/>
    <s v="No compra papa precocida saborizada"/>
    <s v="Tiendas de Barrio"/>
    <s v="Yuca, Plátano"/>
  </r>
  <r>
    <d v="2022-02-24T09:35:26"/>
    <s v="Profesional"/>
    <s v="De 18 a 30 años"/>
    <s v="Hombre"/>
    <n v="3"/>
    <n v="5"/>
    <s v="Derecho"/>
    <s v="Semanalmente"/>
    <s v="Más de 25 libras"/>
    <s v="Papa Criolla, Papa Pastusa, Papa Amarilla, Papa Colorada"/>
    <s v="Papa Fresca (sin lavar)"/>
    <x v="0"/>
    <x v="1"/>
    <x v="1"/>
    <x v="2"/>
    <x v="1"/>
    <x v="1"/>
    <s v="Entre $1.400 - $1.600"/>
    <s v="Entre $1.400 - $1.600"/>
    <s v="Entre $1.800 - $2.000"/>
    <s v="Entre $1.000 - $1.200"/>
    <s v="Entre $1.400 - $1.600"/>
    <s v="No compramos de este tipo de papa"/>
    <s v="No compramos de este tipo de papa"/>
    <s v="Al Productor"/>
    <s v="Redes sociales, Promoción en puntos de venta"/>
    <s v="Papa Fresca (sin lavar)"/>
    <x v="1"/>
    <x v="2"/>
    <s v="$ 6.500"/>
    <x v="2"/>
    <s v="No compra papa precocida"/>
    <s v="No compra papa precocida saborizada"/>
    <s v="Galerías, Placitas Campesinas"/>
    <s v="Yuca, Plátano"/>
  </r>
  <r>
    <d v="2022-02-24T09:35:34"/>
    <s v="Profesional"/>
    <s v="De 18 a 30 años"/>
    <s v="Hombre"/>
    <n v="3"/>
    <n v="1"/>
    <s v="Estudiante"/>
    <s v="Mensualmente"/>
    <s v="Entre 5 y 10 libras"/>
    <s v="Papa Parda, Papa Pastusa, Papa Amarilla"/>
    <s v="Papa Fresca (sin lavar)"/>
    <x v="1"/>
    <x v="0"/>
    <x v="0"/>
    <x v="0"/>
    <x v="0"/>
    <x v="0"/>
    <s v="Entre $1.400 - $1.600"/>
    <s v="Entre $1.400 - $1.600"/>
    <s v="Entre $1.400 - $1.600"/>
    <s v="Entre $1.400 - $1.600"/>
    <s v="Entre $1.400 - $1.600"/>
    <s v="Entre $1.400 - $1.600"/>
    <s v="Entre $1.400 - $1.600"/>
    <s v="Al Productor, Placitas Campesinas"/>
    <s v="Redes sociales, Promoción en puntos de venta"/>
    <s v="Papa Fresca (sin lavar)"/>
    <x v="1"/>
    <x v="2"/>
    <s v="No compra papa frita"/>
    <x v="3"/>
    <s v="$ 3.500"/>
    <s v="$ 7.000"/>
    <s v="Placitas Campesinas"/>
    <s v="Plátano, Maíz"/>
  </r>
  <r>
    <d v="2022-02-24T09:35:55"/>
    <s v="Secundaria"/>
    <s v="De 18 a 30 años"/>
    <s v="Hombre"/>
    <n v="2"/>
    <n v="2"/>
    <s v="Estudiante"/>
    <s v="Cada 15 días"/>
    <s v="Entre 5 y 10 libras"/>
    <s v="Papa Parda, Papa Amarilla, Papa Colorada"/>
    <s v="Papa Fresca (sin lavar), Papa Frita"/>
    <x v="0"/>
    <x v="0"/>
    <x v="2"/>
    <x v="1"/>
    <x v="1"/>
    <x v="1"/>
    <s v="Entre $1.800 - $2.000"/>
    <s v="No compramos de este tipo de papa"/>
    <s v="No compramos de este tipo de papa"/>
    <s v="Entre $1.400 - $1.600"/>
    <s v="Entre $1.800 - $2.000"/>
    <s v="No compramos de este tipo de papa"/>
    <s v="No compramos de este tipo de papa"/>
    <s v="Placitas Campesinas"/>
    <s v="Medios de comunicación (tv, radio), Promoción en puntos de venta"/>
    <s v="Papa Fresca (sin lavar)"/>
    <x v="1"/>
    <x v="2"/>
    <s v="$ 6.500"/>
    <x v="4"/>
    <s v="No compra papa precocida"/>
    <s v="No compra papa precocida saborizada"/>
    <s v="Placitas Campesinas"/>
    <s v="Plátano, Maíz"/>
  </r>
  <r>
    <d v="2022-02-24T09:37:27"/>
    <s v="Profesional"/>
    <s v="De 18 a 30 años"/>
    <s v="Hombre"/>
    <n v="1"/>
    <n v="4"/>
    <s v="Estudiante"/>
    <s v="Mensualmente"/>
    <s v="Entre 5 y 10 libras"/>
    <s v="Papa Pastusa"/>
    <s v="Papa Fresca (sin lavar)"/>
    <x v="1"/>
    <x v="0"/>
    <x v="3"/>
    <x v="3"/>
    <x v="2"/>
    <x v="2"/>
    <s v="No compramos de este tipo de papa"/>
    <s v="No compramos de este tipo de papa"/>
    <s v="Entre $2.200 - $2.400"/>
    <s v="No compramos de este tipo de papa"/>
    <s v="No compramos de este tipo de papa"/>
    <s v="No compramos de este tipo de papa"/>
    <s v="No compramos de este tipo de papa"/>
    <s v="Placitas Campesinas"/>
    <s v="Medios de comunicación (tv, radio)"/>
    <s v="Papa Fresca (sin lavar)"/>
    <x v="1"/>
    <x v="2"/>
    <s v="No compra papa frita"/>
    <x v="3"/>
    <s v="No compra papa precocida"/>
    <s v="No compra papa precocida saborizada"/>
    <s v="Galerías, Placitas Campesinas"/>
    <s v="Plátano"/>
  </r>
  <r>
    <d v="2022-02-24T09:37:37"/>
    <s v="Maestría"/>
    <s v="De 31 a 40 años"/>
    <s v="Hombre"/>
    <n v="3"/>
    <n v="4"/>
    <s v="Administrador de Empresas"/>
    <s v="Semanalmente"/>
    <s v="Entre 5 y 10 libras"/>
    <s v="Papa Parda, Papa Criolla, Papa Pastusa, Papa Amarilla, Papa Colorada, Papa Guata, Papa Yema de huevo"/>
    <s v="Papa Fresca (sin lavar)"/>
    <x v="0"/>
    <x v="0"/>
    <x v="0"/>
    <x v="0"/>
    <x v="0"/>
    <x v="0"/>
    <s v="Entre $2.200 - $2.400"/>
    <s v="Entre $1.800 - $2.000"/>
    <s v="Entre $3.000 - $3.200"/>
    <s v="Entre $2.200 - $2.400"/>
    <s v="Entre $3.000 - $3.200"/>
    <s v="Entre $3.000 - $3.200"/>
    <s v="Entre $2.200 - $2.400"/>
    <s v="Al Productor"/>
    <s v="Redes sociales, Promoción en puntos de venta"/>
    <s v="Papa Fresca (sin lavar), Papa Fresca lavada"/>
    <x v="2"/>
    <x v="1"/>
    <s v="$ 6.500"/>
    <x v="3"/>
    <s v="No compra papa precocida"/>
    <s v="No compra papa precocida saborizada"/>
    <s v="Galerías"/>
    <s v="Yuca, Plátano"/>
  </r>
  <r>
    <d v="2022-02-24T09:37:42"/>
    <s v="Profesional"/>
    <s v="De 18 a 30 años"/>
    <s v="Hombre"/>
    <n v="1"/>
    <n v="4"/>
    <s v="Universitario"/>
    <s v="Semanalmente"/>
    <s v="Entre 16 y 20 libras"/>
    <s v="Papa Parda, Papa Amarilla"/>
    <s v="Papa Fresca Lavada"/>
    <x v="2"/>
    <x v="0"/>
    <x v="2"/>
    <x v="3"/>
    <x v="2"/>
    <x v="2"/>
    <s v="Entre $2.600 - $2.800"/>
    <s v="No compramos de este tipo de papa"/>
    <s v="No compramos de este tipo de papa"/>
    <s v="Entre $2.200 - $2.400"/>
    <s v="No compramos de este tipo de papa"/>
    <s v="No compramos de este tipo de papa"/>
    <s v="No compramos de este tipo de papa"/>
    <s v="Al Productor"/>
    <s v="Promoción en puntos de venta, Tiendas especializadas"/>
    <s v="Papa Fresca (sin lavar), Papa Fresca lavada"/>
    <x v="1"/>
    <x v="1"/>
    <s v="No compra papa frita"/>
    <x v="1"/>
    <s v="No compra papa precocida"/>
    <s v="No compra papa precocida saborizada"/>
    <s v="Galerías"/>
    <s v="Yuca, Plátano, Maíz"/>
  </r>
  <r>
    <d v="2022-02-24T09:37:46"/>
    <s v="Secundaria"/>
    <s v="De 18 a 30 años"/>
    <s v="Hombre"/>
    <n v="1"/>
    <n v="4"/>
    <s v="Estudiante"/>
    <s v="Semanalmente"/>
    <s v="Entre 5 y 10 libras"/>
    <s v="Papa Pastusa, Papa Amarilla"/>
    <s v="Papa Fresca (sin lavar), Papa Fresca Lavada"/>
    <x v="2"/>
    <x v="2"/>
    <x v="3"/>
    <x v="4"/>
    <x v="3"/>
    <x v="2"/>
    <s v="No compramos de este tipo de papa"/>
    <s v="No compramos de este tipo de papa"/>
    <s v="Entre $1.800 - $2.000"/>
    <s v="Entre $1.800 - $2.000"/>
    <s v="No compramos de este tipo de papa"/>
    <s v="No compramos de este tipo de papa"/>
    <s v="No compramos de este tipo de papa"/>
    <s v="Al Productor, Placitas Campesinas, Tiendas de Barrio, Galerías"/>
    <s v="Redes sociales, Medios de comunicación (tv, radio), Promoción en puntos de venta"/>
    <s v="Papa Fresca lavada"/>
    <x v="1"/>
    <x v="3"/>
    <s v="No compra papa frita"/>
    <x v="0"/>
    <s v="No compra papa precocida"/>
    <s v="No compra papa precocida saborizada"/>
    <s v="Galerías, Placitas Campesinas"/>
    <s v="Yuca, Plátano, Maíz"/>
  </r>
  <r>
    <d v="2022-02-24T09:37:52"/>
    <s v="Doctorado"/>
    <s v="De 41 a 50 años"/>
    <s v="Hombre"/>
    <n v="5"/>
    <n v="4"/>
    <s v="Docente universitario"/>
    <s v="Cada 15 días"/>
    <s v="Entre 5 y 10 libras"/>
    <s v="Papa Parda, Papa Criolla, Papa Guata"/>
    <s v="Papa Fresca (sin lavar)"/>
    <x v="1"/>
    <x v="3"/>
    <x v="0"/>
    <x v="0"/>
    <x v="0"/>
    <x v="3"/>
    <s v="Entre $1.400 - $1.600"/>
    <s v="Entre $1.400 - $1.600"/>
    <s v="Entre $1.400 - $1.600"/>
    <s v="Entre $1.400 - $1.600"/>
    <s v="Entre $1.400 - $1.600"/>
    <s v="Entre $1.400 - $1.600"/>
    <s v="No compramos de este tipo de papa"/>
    <s v="Al Productor, Galerías"/>
    <s v="Promoción en puntos de venta"/>
    <s v="Papa Fresca (sin lavar)"/>
    <x v="1"/>
    <x v="2"/>
    <s v="No compra papa frita"/>
    <x v="3"/>
    <s v="No compra papa precocida"/>
    <s v="No compra papa precocida saborizada"/>
    <s v="Galerías"/>
    <s v="Plátano, Ulluco, Maíz, Habas"/>
  </r>
  <r>
    <d v="2022-02-24T09:38:21"/>
    <s v="Profesional"/>
    <s v="De 18 a 30 años"/>
    <s v="Hombre"/>
    <n v="3"/>
    <n v="4"/>
    <s v="Abogado"/>
    <s v="Semanalmente"/>
    <s v="Entre 16 y 20 libras"/>
    <s v="Papa Parda, Papa Criolla, Papa Pastusa"/>
    <s v="Papa Fresca (sin lavar), Papa Fresca Lavada, Papa Frita, Papa Congelada"/>
    <x v="3"/>
    <x v="0"/>
    <x v="0"/>
    <x v="0"/>
    <x v="0"/>
    <x v="0"/>
    <s v="Entre $1.800 - $2.000"/>
    <s v="Entre $1.800 - $2.000"/>
    <s v="Entre $2.200 - $2.400"/>
    <s v="Entre $2.200 - $2.400"/>
    <s v="No compramos de este tipo de papa"/>
    <s v="No compramos de este tipo de papa"/>
    <s v="No compramos de este tipo de papa"/>
    <s v="Supermercado, Placitas Campesinas, Tiendas de Barrio, Galerías"/>
    <s v="Redes sociales"/>
    <s v="Papa Congelada, Papa Fresca (sin lavar), Papa Fresca lavada"/>
    <x v="3"/>
    <x v="2"/>
    <s v="$ 7.500"/>
    <x v="3"/>
    <s v="$ 4.100"/>
    <s v="No compra papa precocida saborizada"/>
    <s v="Galerías, Tiendas de Barrio, Placitas Campesinas, Supermercados"/>
    <s v="Yuca, Plátano, Maíz"/>
  </r>
  <r>
    <d v="2022-02-24T09:38:45"/>
    <s v="Profesional"/>
    <s v="De 18 a 30 años"/>
    <s v="Hombre"/>
    <n v="2"/>
    <n v="4"/>
    <s v="ing agroindustrial"/>
    <s v="Semanalmente"/>
    <s v="Entre 5 y 10 libras"/>
    <s v="Papa Parda, Papa Colorada, Papa Guata"/>
    <s v="Papa Fresca (sin lavar), Papa Fresca Lavada"/>
    <x v="0"/>
    <x v="4"/>
    <x v="0"/>
    <x v="3"/>
    <x v="1"/>
    <x v="2"/>
    <s v="Entre $1.400 - $1.600"/>
    <s v="No compramos de este tipo de papa"/>
    <s v="No compramos de este tipo de papa"/>
    <s v="No compramos de este tipo de papa"/>
    <s v="Entre $1.400 - $1.600"/>
    <s v="Entre $1.400 - $1.600"/>
    <s v="No compramos de este tipo de papa"/>
    <s v="Al Productor, Galerías"/>
    <s v="Redes sociales, Promoción en puntos de venta"/>
    <s v="Papa Fresca (sin lavar), Papa Fresca lavada"/>
    <x v="1"/>
    <x v="2"/>
    <s v="No compra papa frita"/>
    <x v="2"/>
    <s v="No compra papa precocida"/>
    <s v="No compra papa precocida saborizada"/>
    <s v="Galerías, Tiendas de Barrio"/>
    <s v="Yuca, Plátano"/>
  </r>
  <r>
    <d v="2022-02-24T09:39:00"/>
    <s v="Profesional"/>
    <s v="De 18 a 30 años"/>
    <s v="Hombre"/>
    <n v="1"/>
    <n v="3"/>
    <s v="Estudiante"/>
    <s v="Semanalmente"/>
    <s v="Más de 25 libras"/>
    <s v="Papa Parda, Papa Pastusa"/>
    <s v="Papa Fresca (sin lavar), Papa Fresca Lavada"/>
    <x v="3"/>
    <x v="0"/>
    <x v="1"/>
    <x v="0"/>
    <x v="0"/>
    <x v="3"/>
    <s v="Entre $2.200 - $2.400"/>
    <s v="Entre $1.800 - $2.000"/>
    <s v="Entre $1.800 - $2.000"/>
    <s v="Entre $1.800 - $2.000"/>
    <s v="Entre $1.800 - $2.000"/>
    <s v="No compramos de este tipo de papa"/>
    <s v="No compramos de este tipo de papa"/>
    <s v="Al Productor, Tiendas de Barrio, Galerías"/>
    <s v="Promoción en puntos de venta"/>
    <s v="Papa Fresca (sin lavar), Papa Fresca lavada"/>
    <x v="1"/>
    <x v="2"/>
    <s v="No compra papa frita"/>
    <x v="3"/>
    <s v="No compra papa precocida"/>
    <s v="No compra papa precocida saborizada"/>
    <s v="Galerías, Tiendas de Barrio"/>
    <s v="Yuca, Plátano"/>
  </r>
  <r>
    <d v="2022-02-24T09:39:09"/>
    <s v="Maestría"/>
    <s v="Más de 50 años"/>
    <s v="Hombre"/>
    <n v="6"/>
    <n v="2"/>
    <s v="Contador Público"/>
    <s v="Cada 15 días"/>
    <s v="Entre 11 y 15 libras"/>
    <s v="Papa Parda, Papa Criolla, Papa Pastusa, Papa Amarilla, Papa Guata"/>
    <s v="Papa Fresca (sin lavar), Papa Fresca Lavada"/>
    <x v="4"/>
    <x v="0"/>
    <x v="4"/>
    <x v="2"/>
    <x v="0"/>
    <x v="1"/>
    <s v="Entre $1.400 - $1.600"/>
    <s v="Entre $1.000 - $1.200"/>
    <s v="Entre $1.400 - $1.600"/>
    <s v="Entre $1.000 - $1.200"/>
    <s v="No compramos de este tipo de papa"/>
    <s v="Entre $1.000 - $1.200"/>
    <s v="No compramos de este tipo de papa"/>
    <s v="Al Productor, Supermercado, Placitas Campesinas"/>
    <s v="Redes sociales, Promoción en puntos de venta"/>
    <s v="Papa Fresca (sin lavar), Papa Fresca lavada"/>
    <x v="1"/>
    <x v="1"/>
    <s v="No compra papa frita"/>
    <x v="2"/>
    <s v="No compra papa precocida"/>
    <s v="No compra papa precocida saborizada"/>
    <s v="Placitas Campesinas, Supermercados"/>
    <s v="Yuca, Plátano, Maíz"/>
  </r>
  <r>
    <d v="2022-02-24T09:39:28"/>
    <s v="Secundaria"/>
    <s v="De 18 a 30 años"/>
    <s v="Hombre"/>
    <n v="2"/>
    <n v="4"/>
    <s v="Estudiante"/>
    <s v="Semanalmente"/>
    <s v="Más de 25 libras"/>
    <s v="Papa Parda, Papa Criolla, Papa Pastusa, Papa Colorada, Papa Guata"/>
    <s v="Papa Fresca (sin lavar)"/>
    <x v="2"/>
    <x v="0"/>
    <x v="1"/>
    <x v="2"/>
    <x v="0"/>
    <x v="3"/>
    <s v="Entre $2.200 - $2.400"/>
    <s v="Entre $1.800 - $2.000"/>
    <s v="Entre $2.600 - $2.800"/>
    <s v="Entre $2.200 - $2.400"/>
    <s v="Entre $2.200 - $2.400"/>
    <s v="Entre $2.200 - $2.400"/>
    <s v="No compramos de este tipo de papa"/>
    <s v="Placitas Campesinas, Tiendas de Barrio, Galerías"/>
    <s v="Redes sociales, Promoción en puntos de venta"/>
    <s v="Papa Fresca (sin lavar)"/>
    <x v="1"/>
    <x v="4"/>
    <s v="No compra papa frita"/>
    <x v="5"/>
    <s v="$ 3.900"/>
    <s v="No compra papa precocida saborizada"/>
    <s v="Galerías, Tiendas de Barrio, Placitas Campesinas"/>
    <s v="Yuca, Plátano, Maíz"/>
  </r>
  <r>
    <d v="2022-02-24T09:39:54"/>
    <s v="Técnico o tecnólogo"/>
    <s v="De 41 a 50 años"/>
    <s v="Hombre"/>
    <n v="3"/>
    <n v="2"/>
    <s v="Auxiliar De Enfermeria"/>
    <s v="Mensualmente"/>
    <s v="Entre 5 y 10 libras"/>
    <s v="Papa Amarilla, Papa Colorada, Papa Guata"/>
    <s v="Papa Fresca (sin lavar), Papa Fresca Lavada"/>
    <x v="0"/>
    <x v="0"/>
    <x v="3"/>
    <x v="0"/>
    <x v="0"/>
    <x v="4"/>
    <s v="No compramos de este tipo de papa"/>
    <s v="No compramos de este tipo de papa"/>
    <s v="Entre $1.800 - $2.000"/>
    <s v="Entre $1.800 - $2.000"/>
    <s v="Entre $1.800 - $2.000"/>
    <s v="Entre $1.800 - $2.000"/>
    <s v="No compramos de este tipo de papa"/>
    <s v="Al Productor, Placitas Campesinas, Tiendas de Barrio"/>
    <s v="Redes sociales, Promoción en puntos de venta"/>
    <s v="Papa Fresca (sin lavar), Papa Fresca lavada"/>
    <x v="1"/>
    <x v="1"/>
    <s v="No compra papa frita"/>
    <x v="2"/>
    <s v="No compra papa precocida"/>
    <s v="No compra papa precocida saborizada"/>
    <s v="Supermercados"/>
    <s v="Plátano, Maíz"/>
  </r>
  <r>
    <d v="2022-02-24T09:39:58"/>
    <s v="Profesional"/>
    <s v="De 31 a 40 años"/>
    <s v="Hombre"/>
    <n v="2"/>
    <n v="4"/>
    <s v="Licenciado en Educación Física"/>
    <s v="Semanalmente"/>
    <s v="Entre 11 y 15 libras"/>
    <s v="Papa Parda, Papa Criolla, Papa Pastusa, Papa Amarilla"/>
    <s v="Papa Fresca (sin lavar), Papa Frita"/>
    <x v="2"/>
    <x v="0"/>
    <x v="0"/>
    <x v="0"/>
    <x v="0"/>
    <x v="1"/>
    <s v="Entre $1.400 - $1.600"/>
    <s v="Entre $1.400 - $1.600"/>
    <s v="Entre $1.400 - $1.600"/>
    <s v="Entre $1.000 - $1.200"/>
    <s v="Entre $1.000 - $1.200"/>
    <s v="Entre $1.400 - $1.600"/>
    <s v="Entre $1.400 - $1.600"/>
    <s v="Al Productor, Compra a través de internet, Tiendas de Barrio"/>
    <s v="Redes sociales, Tiendas especializadas"/>
    <s v="Papa Congelada, Papa Fresca (sin lavar), Papa Frita"/>
    <x v="4"/>
    <x v="1"/>
    <s v="$ 6.500"/>
    <x v="6"/>
    <s v="$ 3.900"/>
    <s v="$ 6.000"/>
    <s v="Galerías"/>
    <s v="Yuca, Plátano, Maíz"/>
  </r>
  <r>
    <d v="2022-02-24T09:40:54"/>
    <s v="Profesional"/>
    <s v="De 18 a 30 años"/>
    <s v="Hombre"/>
    <n v="1"/>
    <n v="6"/>
    <s v="Estudiante"/>
    <s v="Semanalmente"/>
    <s v="Entre 16 y 20 libras"/>
    <s v="Papa Parda, Papa Criolla, Papa Pastusa, Papa Amarilla, Papa Guata"/>
    <s v="Papa Fresca (sin lavar)"/>
    <x v="3"/>
    <x v="2"/>
    <x v="1"/>
    <x v="2"/>
    <x v="0"/>
    <x v="0"/>
    <s v="Entre $1.400 - $1.600"/>
    <s v="Entre $1.000 - $1.200"/>
    <s v="No compramos de este tipo de papa"/>
    <s v="Entre $1.400 - $1.600"/>
    <s v="No compramos de este tipo de papa"/>
    <s v="Entre $1.400 - $1.600"/>
    <s v="No compramos de este tipo de papa"/>
    <s v="Placitas Campesinas, Galerías"/>
    <s v="Redes sociales, Promoción en puntos de venta"/>
    <s v="Papa Fresca (sin lavar), Papa Frita"/>
    <x v="1"/>
    <x v="5"/>
    <s v="$ 6.500"/>
    <x v="0"/>
    <s v="No compra papa precocida"/>
    <s v="No compra papa precocida saborizada"/>
    <s v="Galerías, Placitas Campesinas"/>
    <s v="Yuca, Plátano, Maíz"/>
  </r>
  <r>
    <d v="2022-02-24T09:41:26"/>
    <s v="Secundaria"/>
    <s v="De 18 a 30 años"/>
    <s v="Hombre"/>
    <n v="1"/>
    <n v="3"/>
    <s v="Estudiante de licenciatura en matemáticas"/>
    <s v="Semanalmente"/>
    <s v="Entre 16 y 20 libras"/>
    <s v="Papa Parda, Papa Guata"/>
    <s v="Papa Fresca (sin lavar)"/>
    <x v="2"/>
    <x v="4"/>
    <x v="2"/>
    <x v="3"/>
    <x v="2"/>
    <x v="1"/>
    <s v="Entre $1.400 - $1.600"/>
    <s v="Entre $1.400 - $1.600"/>
    <s v="No compramos de este tipo de papa"/>
    <s v="Entre $1.800 - $2.000"/>
    <s v="No compramos de este tipo de papa"/>
    <s v="No compramos de este tipo de papa"/>
    <s v="No compramos de este tipo de papa"/>
    <s v="Al Productor, Placitas Campesinas"/>
    <s v="Medios de comunicación (tv, radio), Promoción en puntos de venta"/>
    <s v="Papa Fresca (sin lavar)"/>
    <x v="1"/>
    <x v="2"/>
    <s v="No compra papa frita"/>
    <x v="4"/>
    <s v="No compra papa precocida"/>
    <s v="No compra papa precocida saborizada"/>
    <s v="Galerías"/>
    <s v="Yuca"/>
  </r>
  <r>
    <d v="2022-02-24T09:41:38"/>
    <s v="Maestría"/>
    <s v="De 41 a 50 años"/>
    <s v="Hombre"/>
    <n v="2"/>
    <n v="4"/>
    <s v="Educador"/>
    <s v="Semanalmente"/>
    <s v="Entre 5 y 10 libras"/>
    <s v="Papa Parda, Papa Amarilla"/>
    <s v="Papa Fresca Lavada"/>
    <x v="3"/>
    <x v="0"/>
    <x v="1"/>
    <x v="2"/>
    <x v="1"/>
    <x v="0"/>
    <s v="Entre $1.400 - $1.600"/>
    <s v="No compramos de este tipo de papa"/>
    <s v="No compramos de este tipo de papa"/>
    <s v="Entre $1.400 - $1.600"/>
    <s v="No compramos de este tipo de papa"/>
    <s v="No compramos de este tipo de papa"/>
    <s v="Entre $1.800 - $2.000"/>
    <s v="Al Productor, Placitas Campesinas"/>
    <s v="Promoción en puntos de venta"/>
    <s v="Papa Fresca (sin lavar), Papa Fresca lavada"/>
    <x v="1"/>
    <x v="2"/>
    <s v="No compra papa frita"/>
    <x v="2"/>
    <s v="No compra papa precocida"/>
    <s v="No compra papa precocida saborizada"/>
    <s v="Galerías"/>
    <s v="Yuca, Plátano"/>
  </r>
  <r>
    <d v="2022-02-24T09:42:29"/>
    <s v="Profesional"/>
    <s v="De 31 a 40 años"/>
    <s v="Hombre"/>
    <n v="3"/>
    <n v="3"/>
    <s v="Estudiante "/>
    <s v="Semanalmente"/>
    <s v="Entre 5 y 10 libras"/>
    <s v="Papa Parda, Papa Pastusa, Papa Amarilla, Papa Colorada"/>
    <s v="Papa Fresca (sin lavar), Papa Frita"/>
    <x v="1"/>
    <x v="3"/>
    <x v="2"/>
    <x v="4"/>
    <x v="2"/>
    <x v="2"/>
    <s v="Entre $1.400 - $1.600"/>
    <s v="Entre $1.400 - $1.600"/>
    <s v="Entre $1.400 - $1.600"/>
    <s v="Entre $1.800 - $2.000"/>
    <s v="Entre $1.400 - $1.600"/>
    <s v="Entre $1.400 - $1.600"/>
    <s v="No compramos de este tipo de papa"/>
    <s v="Placitas Campesinas, Galerías"/>
    <s v="Redes sociales, Promoción en puntos de venta"/>
    <s v="Papa Fresca (sin lavar)"/>
    <x v="1"/>
    <x v="1"/>
    <s v="No compra papa frita"/>
    <x v="7"/>
    <s v="No compra papa precocida"/>
    <s v="No compra papa precocida saborizada"/>
    <s v="Galerías, Placitas Campesinas, Mercados Móviles"/>
    <s v="Yuca, Plátano, Maíz, Habas"/>
  </r>
  <r>
    <d v="2022-02-24T09:42:31"/>
    <s v="Técnico o tecnólogo"/>
    <s v="De 18 a 30 años"/>
    <s v="Hombre"/>
    <n v="3"/>
    <n v="5"/>
    <s v="Ninguno"/>
    <s v="Semanalmente"/>
    <s v="Entre 5 y 10 libras"/>
    <s v="Papa Parda, Papa Guata"/>
    <s v="Papa Fresca (sin lavar)"/>
    <x v="1"/>
    <x v="3"/>
    <x v="0"/>
    <x v="4"/>
    <x v="0"/>
    <x v="3"/>
    <s v="Ni idea"/>
    <s v="Ni idea"/>
    <s v="Ni idea"/>
    <s v="Ni idea"/>
    <s v="No sé"/>
    <s v="Ni idea"/>
    <s v="No sé!"/>
    <s v="Supermercado"/>
    <s v="Redes sociales, Tiendas especializadas"/>
    <s v="Papa Fresca (sin lavar), Papa Frita, Papa Fresca lavada"/>
    <x v="4"/>
    <x v="6"/>
    <s v="No sé"/>
    <x v="2"/>
    <s v="No sé"/>
    <s v="No sé"/>
    <s v="Galerías"/>
    <s v="Plátano"/>
  </r>
  <r>
    <d v="2022-02-24T09:42:40"/>
    <s v="Técnico o tecnólogo"/>
    <s v="De 18 a 30 años"/>
    <s v="Hombre"/>
    <n v="3"/>
    <n v="1"/>
    <s v="programador/estudiante"/>
    <s v="Cada 15 días"/>
    <s v="Entre 5 y 10 libras"/>
    <s v="Papa Parda, Papa Criolla, Papa Amarilla"/>
    <s v="Papa Fresca (sin lavar), Papa Congelada"/>
    <x v="3"/>
    <x v="0"/>
    <x v="0"/>
    <x v="2"/>
    <x v="1"/>
    <x v="2"/>
    <s v="Entre $1.800 - $2.000"/>
    <s v="Entre $2.200 - $2.400"/>
    <s v="No compramos de este tipo de papa"/>
    <s v="Entre $2.200 - $2.400"/>
    <s v="No compramos de este tipo de papa"/>
    <s v="No compramos de este tipo de papa"/>
    <s v="No compramos de este tipo de papa"/>
    <s v="Al Productor, Placitas Campesinas, Tiendas de Barrio, Galerías"/>
    <s v="Redes sociales, Promoción en puntos de venta"/>
    <s v="Papa Fresca (sin lavar)"/>
    <x v="4"/>
    <x v="4"/>
    <s v="$ 6.500"/>
    <x v="3"/>
    <s v="$ 3.700"/>
    <s v="No compra papa precocida saborizada"/>
    <s v="Galerías, Tiendas de Barrio, Placitas Campesinas"/>
    <s v="Yuca, Plátano, Maíz"/>
  </r>
  <r>
    <d v="2022-02-24T09:42:47"/>
    <s v="Profesional"/>
    <s v="De 18 a 30 años"/>
    <s v="Hombre"/>
    <n v="2"/>
    <n v="5"/>
    <s v="Politólogo"/>
    <s v="Semanalmente"/>
    <s v="Más de 25 libras"/>
    <s v="Papa Parda, Papa Colorada"/>
    <s v="Papa Fresca (sin lavar)"/>
    <x v="0"/>
    <x v="2"/>
    <x v="0"/>
    <x v="0"/>
    <x v="0"/>
    <x v="0"/>
    <s v="Entre $1.800 - $2.000"/>
    <s v="No compramos de este tipo de papa"/>
    <s v="No compramos de este tipo de papa"/>
    <s v="Entre $1.800 - $2.000"/>
    <s v="Entre $1.800 - $2.000"/>
    <s v="No compramos de este tipo de papa"/>
    <s v="No compramos de este tipo de papa"/>
    <s v="Al Productor, Galerías"/>
    <s v="Redes sociales, Mercados campesinos e indígena"/>
    <s v="Papa Fresca (sin lavar)"/>
    <x v="1"/>
    <x v="2"/>
    <s v="No compra papa frita"/>
    <x v="4"/>
    <s v="No compra papa precocida"/>
    <s v="No compra papa precocida saborizada"/>
    <s v="Galerías"/>
    <s v="Yuca, Plátano"/>
  </r>
  <r>
    <d v="2022-02-24T09:42:54"/>
    <s v="Profesional"/>
    <s v="De 31 a 40 años"/>
    <s v="Hombre"/>
    <n v="4"/>
    <n v="2"/>
    <s v="Ingeniero de Sistemas Informaticos"/>
    <s v="Semanalmente"/>
    <s v="Entre 5 y 10 libras"/>
    <s v="Papa Amarilla, Papa Colorada, Papa Guata"/>
    <s v="Papa Fresca (sin lavar)"/>
    <x v="2"/>
    <x v="1"/>
    <x v="1"/>
    <x v="3"/>
    <x v="2"/>
    <x v="4"/>
    <s v="Entre $1.400 - $1.600"/>
    <s v="Entre $1.400 - $1.600"/>
    <s v="Entre $1.400 - $1.600"/>
    <s v="Entre $1.400 - $1.600"/>
    <s v="Entre $1.400 - $1.600"/>
    <s v="Entre $1.400 - $1.600"/>
    <s v="Entre $1.400 - $1.600"/>
    <s v="Al Productor"/>
    <s v="Promoción en puntos de venta"/>
    <s v="Papa Fresca (sin lavar)"/>
    <x v="1"/>
    <x v="2"/>
    <s v="No compra papa frita"/>
    <x v="3"/>
    <s v="No compra papa precocida"/>
    <s v="No compra papa precocida saborizada"/>
    <s v="Galerías, Directamente al Productor"/>
    <s v="Yuca, Plátano, Ulluco, Maíz"/>
  </r>
  <r>
    <d v="2022-02-24T09:43:03"/>
    <s v="Profesional"/>
    <s v="De 18 a 30 años"/>
    <s v="Hombre"/>
    <n v="2"/>
    <n v="3"/>
    <s v="Estudiante"/>
    <s v="Semanalmente"/>
    <s v="Entre 5 y 10 libras"/>
    <s v="Papa Criolla, Papa Amarilla"/>
    <s v="Papa Fresca (sin lavar)"/>
    <x v="4"/>
    <x v="0"/>
    <x v="2"/>
    <x v="2"/>
    <x v="0"/>
    <x v="1"/>
    <s v="No compramos de este tipo de papa"/>
    <s v="Entre $3.000 - $3.200"/>
    <s v="No compramos de este tipo de papa"/>
    <s v="Entre $3.000 - $3.200"/>
    <s v="No compramos de este tipo de papa"/>
    <s v="No compramos de este tipo de papa"/>
    <s v="No compramos de este tipo de papa"/>
    <s v="Al Productor, Placitas Campesinas, Galerías"/>
    <s v="Redes sociales, Tiendas especializadas"/>
    <s v="Papa Fresca (sin lavar), Papa Fresca lavada"/>
    <x v="1"/>
    <x v="4"/>
    <s v="No compra papa frita"/>
    <x v="2"/>
    <s v="No compra papa precocida"/>
    <s v="No compra papa precocida saborizada"/>
    <s v="Galerías, Placitas Campesinas"/>
    <s v="Plátano, Maíz"/>
  </r>
  <r>
    <d v="2022-02-24T09:43:41"/>
    <s v="Maestría"/>
    <s v="De 41 a 50 años"/>
    <s v="Hombre"/>
    <n v="2"/>
    <n v="2"/>
    <s v="Profesor "/>
    <s v="Cada 15 días"/>
    <s v="Entre 5 y 10 libras"/>
    <s v="Papa Parda, Papa Criolla, Papa Amarilla, Papa Colorada"/>
    <s v="Papa Fresca (sin lavar), Papa Fresca Lavada"/>
    <x v="0"/>
    <x v="3"/>
    <x v="1"/>
    <x v="0"/>
    <x v="0"/>
    <x v="4"/>
    <s v="Entre $1.400 - $1.600"/>
    <s v="Entre $1.400 - $1.600"/>
    <s v="Entre $1.400 - $1.600"/>
    <s v="Entre $1.800 - $2.000"/>
    <s v="Entre $1.800 - $2.000"/>
    <s v="No compramos de este tipo de papa"/>
    <s v="No compramos de este tipo de papa"/>
    <s v="Al Productor, Supermercado, Placitas Campesinas, Tiendas de Barrio, Galerías"/>
    <s v="Redes sociales, Medios de comunicación (tv, radio), Promoción en puntos de venta, Tiendas especializadas"/>
    <s v="Papa Fresca (sin lavar), Papa Fresca lavada"/>
    <x v="1"/>
    <x v="4"/>
    <s v="No compra papa frita"/>
    <x v="3"/>
    <s v="No compra papa precocida"/>
    <s v="No compra papa precocida saborizada"/>
    <s v="Galerías, Placitas Campesinas, Supermercados"/>
    <s v="Yuca, Plátano, Ulluco, Habas"/>
  </r>
  <r>
    <d v="2022-02-24T09:45:32"/>
    <s v="Maestría"/>
    <s v="De 31 a 40 años"/>
    <s v="Hombre"/>
    <n v="3"/>
    <n v="5"/>
    <s v="Docente"/>
    <s v="Semanalmente"/>
    <s v="Entre 5 y 10 libras"/>
    <s v="Papa Parda, Papa Criolla, Papa Amarilla, Papa Colorada, Papa Yema de huevo"/>
    <s v="Papa Fresca (sin lavar)"/>
    <x v="0"/>
    <x v="4"/>
    <x v="0"/>
    <x v="2"/>
    <x v="1"/>
    <x v="2"/>
    <s v="Entre $1.800 - $2.000"/>
    <s v="Entre $1.800 - $2.000"/>
    <s v="Entre $1.800 - $2.000"/>
    <s v="Entre $1.800 - $2.000"/>
    <s v="Entre $2.200 - $2.400"/>
    <s v="Entre $1.800 - $2.000"/>
    <s v="Entre $1.800 - $2.000"/>
    <s v="Al Productor, Placitas Campesinas, Compra a través de internet, Tiendas de Barrio"/>
    <s v="Redes sociales"/>
    <s v="Papa Fresca (sin lavar), Papa Fresca lavada"/>
    <x v="2"/>
    <x v="4"/>
    <s v="$ 6.900"/>
    <x v="6"/>
    <s v="$ 4.100"/>
    <s v="No compra papa precocida saborizada"/>
    <s v="Galerías, Tiendas de Barrio, Placitas Campesinas"/>
    <s v="Yuca, Plátano, Ulluco"/>
  </r>
  <r>
    <d v="2022-02-24T09:45:35"/>
    <s v="Maestría"/>
    <s v="De 31 a 40 años"/>
    <s v="Hombre"/>
    <n v="4"/>
    <n v="3"/>
    <s v="Profesor universitario"/>
    <s v="Cada 15 días"/>
    <s v="Entre 5 y 10 libras"/>
    <s v="Papa Parda, Papa Amarilla, Papa Colorada"/>
    <s v="Papa Fresca (sin lavar), Papa Congelada"/>
    <x v="1"/>
    <x v="4"/>
    <x v="2"/>
    <x v="4"/>
    <x v="2"/>
    <x v="1"/>
    <s v="Entre $1.400 - $1.600"/>
    <s v="No compramos de este tipo de papa"/>
    <s v="No compramos de este tipo de papa"/>
    <s v="Entre $1.800 - $2.000"/>
    <s v="Entre $1.800 - $2.000"/>
    <s v="Entre $1.400 - $1.600"/>
    <s v="No compramos de este tipo de papa"/>
    <s v="Al Productor, Placitas Campesinas, Galerías"/>
    <s v="Promoción en puntos de venta, Tiendas especializadas"/>
    <s v="Papa Congelada, Papa Fresca (sin lavar), Papa Fresca lavada"/>
    <x v="2"/>
    <x v="2"/>
    <s v="No compra papa frita"/>
    <x v="2"/>
    <s v="$ 3.500"/>
    <s v="No compra papa precocida saborizada"/>
    <s v="Galerías, Placitas Campesinas"/>
    <s v="Yuca, Plátano, Maíz"/>
  </r>
  <r>
    <d v="2022-02-24T09:46:04"/>
    <s v="Profesional"/>
    <s v="De 18 a 30 años"/>
    <s v="Hombre"/>
    <n v="4"/>
    <n v="3"/>
    <s v="Abogado"/>
    <s v="Semanalmente"/>
    <s v="Entre 5 y 10 libras"/>
    <s v="Papa Parda, Papa Amarilla"/>
    <s v="Papa Fresca (sin lavar), Papa Congelada"/>
    <x v="4"/>
    <x v="1"/>
    <x v="3"/>
    <x v="3"/>
    <x v="0"/>
    <x v="1"/>
    <s v="Entre $3.000 - $3.200"/>
    <s v="Entre $2.600 - $2.800"/>
    <s v="No compramos de este tipo de papa"/>
    <s v="Entre $3.000 - $3.200"/>
    <s v="No compramos de este tipo de papa"/>
    <s v="No compramos de este tipo de papa"/>
    <s v="No compramos de este tipo de papa"/>
    <s v="Al Productor, Galerías"/>
    <s v="Redes sociales, Promoción en puntos de venta"/>
    <s v="Papa Fresca (sin lavar)"/>
    <x v="4"/>
    <x v="7"/>
    <s v="$ 6.900"/>
    <x v="7"/>
    <s v="$ 3.900"/>
    <s v="$ 6.000"/>
    <s v="Galerías, Placitas Campesinas"/>
    <s v="Plátano, Ulluco"/>
  </r>
  <r>
    <d v="2022-02-24T09:46:23"/>
    <s v="Maestría"/>
    <s v="Más de 50 años"/>
    <s v="Hombre"/>
    <n v="6"/>
    <n v="5"/>
    <s v="Docente Universitario "/>
    <s v="Cada 15 días"/>
    <s v="Entre 5 y 10 libras"/>
    <s v="Papa Criolla, Papa Pastusa, Papa Amarilla"/>
    <s v="Papa Fresca Lavada, Papa Congelada"/>
    <x v="0"/>
    <x v="4"/>
    <x v="0"/>
    <x v="1"/>
    <x v="0"/>
    <x v="2"/>
    <s v="No compramos de este tipo de papa"/>
    <s v="Entre $1.800 - $2.000"/>
    <s v="Más de $3.400"/>
    <s v="Más de $3.400"/>
    <s v="No compramos de este tipo de papa"/>
    <s v="No compramos de este tipo de papa"/>
    <s v="No compramos de este tipo de papa"/>
    <s v="Al Productor"/>
    <s v="Redes sociales, Promoción en puntos de venta"/>
    <s v="Papa Fresca (sin lavar)"/>
    <x v="5"/>
    <x v="8"/>
    <s v="No compra papa frita"/>
    <x v="7"/>
    <s v="No compra papa precocida"/>
    <s v="No compra papa precocida saborizada"/>
    <s v="Supermercados"/>
    <s v="Yuca, Plátano"/>
  </r>
  <r>
    <d v="2022-02-24T09:46:27"/>
    <s v="Secundaria"/>
    <s v="De 18 a 30 años"/>
    <s v="Hombre"/>
    <n v="2"/>
    <n v="5"/>
    <s v="Estudiante"/>
    <s v="Semanalmente"/>
    <s v="Entre 5 y 10 libras"/>
    <s v="Papa Parda, Papa Criolla, Papa Amarilla, Papa Colorada, Papa Guata, Papa Yema de huevo"/>
    <s v="Papa Fresca (sin lavar)"/>
    <x v="0"/>
    <x v="0"/>
    <x v="0"/>
    <x v="0"/>
    <x v="0"/>
    <x v="1"/>
    <s v="Entre $1.800 - $2.000"/>
    <s v="Entre $1.400 - $1.600"/>
    <s v="No compramos de este tipo de papa"/>
    <s v="Entre $1.400 - $1.600"/>
    <s v="Entre $1.400 - $1.600"/>
    <s v="Entre $1.400 - $1.600"/>
    <s v="Entre $1.400 - $1.600"/>
    <s v="Supermercado, Placitas Campesinas, Tiendas de Barrio, Galerías"/>
    <s v="Medios de comunicación (tv, radio), Promoción en puntos de venta"/>
    <s v="Papa Fresca (sin lavar)"/>
    <x v="1"/>
    <x v="1"/>
    <s v="No compra papa frita"/>
    <x v="4"/>
    <s v="No compra papa precocida"/>
    <s v="No compra papa precocida saborizada"/>
    <s v="Galerías, Tiendas de Barrio, Placitas Campesinas, Supermercados"/>
    <s v="Yuca, Plátano, Maíz"/>
  </r>
  <r>
    <d v="2022-02-24T09:46:34"/>
    <s v="Profesional"/>
    <s v="De 41 a 50 años"/>
    <s v="Hombre"/>
    <n v="2"/>
    <n v="5"/>
    <s v="Comerciante"/>
    <s v="Semanalmente"/>
    <s v="Entre 5 y 10 libras"/>
    <s v="Papa Parda, Papa Criolla, Papa Colorada"/>
    <s v="Papa Fresca (sin lavar)"/>
    <x v="0"/>
    <x v="1"/>
    <x v="1"/>
    <x v="2"/>
    <x v="1"/>
    <x v="1"/>
    <s v="Entre $1.400 - $1.600"/>
    <s v="Entre $1.400 - $1.600"/>
    <s v="No compramos de este tipo de papa"/>
    <s v="No compramos de este tipo de papa"/>
    <s v="Entre $1.400 - $1.600"/>
    <s v="No compramos de este tipo de papa"/>
    <s v="No compramos de este tipo de papa"/>
    <s v="Al Productor, Tiendas de Barrio, Galerías"/>
    <s v="Redes sociales, Promoción en puntos de venta"/>
    <s v="Papa Fresca (sin lavar)"/>
    <x v="1"/>
    <x v="2"/>
    <s v="No compra papa frita"/>
    <x v="3"/>
    <s v="No compra papa precocida"/>
    <s v="No compra papa precocida saborizada"/>
    <s v="Galerías, Tiendas de Barrio"/>
    <s v="Yuca, Plátano"/>
  </r>
  <r>
    <d v="2022-02-24T09:46:42"/>
    <s v="Técnico o tecnólogo"/>
    <s v="De 18 a 30 años"/>
    <s v="Hombre"/>
    <n v="1"/>
    <n v="3"/>
    <s v="Estudiante"/>
    <s v="Semanalmente"/>
    <s v="Entre 11 y 15 libras"/>
    <s v="Papa Parda"/>
    <s v="Papa Fresca (sin lavar)"/>
    <x v="3"/>
    <x v="4"/>
    <x v="1"/>
    <x v="2"/>
    <x v="1"/>
    <x v="3"/>
    <s v="Entre $1.400 - $1.600"/>
    <s v="Entre $1.000 - $1.200"/>
    <s v="Entre $1.800 - $2.000"/>
    <s v="Entre $1.800 - $2.000"/>
    <s v="Entre $1.800 - $2.000"/>
    <s v="Entre $1.800 - $2.000"/>
    <s v="Entre $1.400 - $1.600"/>
    <s v="Al Productor, Supermercado, Placitas Campesinas, Galerías"/>
    <s v="Medios de comunicación (tv, radio)"/>
    <s v="Papa Fresca (sin lavar)"/>
    <x v="1"/>
    <x v="2"/>
    <s v="$ 6.500"/>
    <x v="2"/>
    <s v="No compra papa precocida"/>
    <s v="No compra papa precocida saborizada"/>
    <s v="Galerías, Placitas Campesinas"/>
    <s v="Yuca, Plátano, Ulluco"/>
  </r>
  <r>
    <d v="2022-02-24T09:48:42"/>
    <s v="Profesional"/>
    <s v="Más de 50 años"/>
    <s v="Hombre"/>
    <n v="2"/>
    <n v="4"/>
    <s v="Administrador de empresas. Esp en Mercadeo"/>
    <s v="Semanalmente"/>
    <s v="Entre 5 y 10 libras"/>
    <s v="Papa Amarilla, Papa Guata"/>
    <s v="Papa Fresca (sin lavar)"/>
    <x v="3"/>
    <x v="1"/>
    <x v="1"/>
    <x v="0"/>
    <x v="0"/>
    <x v="2"/>
    <s v="Entre $1.800 - $2.000"/>
    <s v="No compramos de este tipo de papa"/>
    <s v="No compramos de este tipo de papa"/>
    <s v="Entre $1.800 - $2.000"/>
    <s v="No compramos de este tipo de papa"/>
    <s v="Entre $1.800 - $2.000"/>
    <s v="No compramos de este tipo de papa"/>
    <s v="Al Productor, Supermercado, Tiendas de Barrio, Galerías"/>
    <s v="Redes sociales, Medios de comunicación (tv, radio), Promoción en puntos de venta"/>
    <s v="Papa Fresca (sin lavar), Papa Fresca lavada"/>
    <x v="1"/>
    <x v="1"/>
    <s v="No compra papa frita"/>
    <x v="2"/>
    <s v="No compra papa precocida"/>
    <s v="No compra papa precocida saborizada"/>
    <s v="Galerías, Supermercados"/>
    <s v="Plátano"/>
  </r>
  <r>
    <d v="2022-02-24T09:49:49"/>
    <s v="Profesional"/>
    <s v="De 18 a 30 años"/>
    <s v="Hombre"/>
    <n v="1"/>
    <n v="5"/>
    <s v="Estudiante "/>
    <s v="Cada 15 días"/>
    <s v="Entre 5 y 10 libras"/>
    <s v="Papa Parda, Papa Amarilla"/>
    <s v="Papa Fresca (sin lavar)"/>
    <x v="0"/>
    <x v="0"/>
    <x v="0"/>
    <x v="0"/>
    <x v="0"/>
    <x v="1"/>
    <s v="Entre $1.800 - $2.000"/>
    <s v="Entre $2.600 - $2.800"/>
    <s v="No compramos de este tipo de papa"/>
    <s v="No compramos de este tipo de papa"/>
    <s v="No compramos de este tipo de papa"/>
    <s v="No compramos de este tipo de papa"/>
    <s v="No compramos de este tipo de papa"/>
    <s v="Al Productor"/>
    <s v="Redes sociales, Medios de comunicación (tv, radio), Promoción en puntos de venta"/>
    <s v="Papa Fresca (sin lavar)"/>
    <x v="1"/>
    <x v="1"/>
    <s v="No compra papa frita"/>
    <x v="4"/>
    <s v="No compra papa precocida"/>
    <s v="No compra papa precocida saborizada"/>
    <s v="Placitas Campesinas"/>
    <s v="Yuca, Plátano"/>
  </r>
  <r>
    <d v="2022-02-24T09:49:59"/>
    <s v="Profesional"/>
    <s v="De 18 a 30 años"/>
    <s v="Hombre"/>
    <n v="1"/>
    <n v="5"/>
    <s v="Estudiante"/>
    <s v="Semanalmente"/>
    <s v="Más de 25 libras"/>
    <s v="Papa Parda, Papa Criolla, Papa Pastusa, Papa Amarilla, Papa Colorada, Papa Guata"/>
    <s v="Papa Fresca (sin lavar), Papa Fresca Lavada"/>
    <x v="2"/>
    <x v="0"/>
    <x v="0"/>
    <x v="1"/>
    <x v="0"/>
    <x v="0"/>
    <s v="Entre $3.000 - $3.200"/>
    <s v="Entre $2.200 - $2.400"/>
    <s v="Entre $1.800 - $2.000"/>
    <s v="Entre $1.800 - $2.000"/>
    <s v="Entre $1.800 - $2.000"/>
    <s v="Entre $2.200 - $2.400"/>
    <s v="No compramos de este tipo de papa"/>
    <s v="Al Productor, Placitas Campesinas, Tiendas de Barrio, Galerías"/>
    <s v="Medios de comunicación (tv, radio), Promoción en puntos de venta, Tiendas especializadas"/>
    <s v="Papa Fresca (sin lavar), Papa Frita, Papa Fresca lavada"/>
    <x v="1"/>
    <x v="3"/>
    <s v="No compra papa frita"/>
    <x v="4"/>
    <s v="No compra papa precocida"/>
    <s v="No compra papa precocida saborizada"/>
    <s v="Galerías, Tiendas de Barrio, Placitas Campesinas, Supermercados, Directamente al Productor"/>
    <s v="Yuca, Plátano, Ulluco, Maíz, Habas"/>
  </r>
  <r>
    <d v="2022-02-24T09:50:17"/>
    <s v="Secundaria"/>
    <s v="De 18 a 30 años"/>
    <s v="Hombre"/>
    <n v="1"/>
    <n v="3"/>
    <s v="Estudiante"/>
    <s v="Cada 2 meses"/>
    <s v="Entre 11 y 15 libras"/>
    <s v="Papa Parda, Papa Criolla"/>
    <s v="Papa Fresca (sin lavar)"/>
    <x v="2"/>
    <x v="1"/>
    <x v="1"/>
    <x v="2"/>
    <x v="0"/>
    <x v="4"/>
    <s v="Entre $2.200 - $2.400"/>
    <s v="Entre $2.200 - $2.400"/>
    <s v="Entre $3.000 - $3.200"/>
    <s v="No compramos de este tipo de papa"/>
    <s v="No compramos de este tipo de papa"/>
    <s v="No compramos de este tipo de papa"/>
    <s v="No compramos de este tipo de papa"/>
    <s v="Al Productor, Tiendas de Barrio, Galerías"/>
    <s v="Promoción en puntos de venta, Tiendas especializadas"/>
    <s v="Papa Fresca (sin lavar)"/>
    <x v="1"/>
    <x v="3"/>
    <s v="No compra papa frita"/>
    <x v="0"/>
    <s v="No compra papa precocida"/>
    <s v="No compra papa precocida saborizada"/>
    <s v="Galerías, Placitas Campesinas"/>
    <s v="Yuca, Ulluco"/>
  </r>
  <r>
    <d v="2022-02-24T09:50:58"/>
    <s v="Maestría"/>
    <s v="De 41 a 50 años"/>
    <s v="Hombre"/>
    <n v="4"/>
    <n v="2"/>
    <s v="Ingeniero"/>
    <s v="Mensualmente"/>
    <s v="Entre 5 y 10 libras"/>
    <s v="Papa Amarilla, Papa Guata"/>
    <s v="Papa Fresca Lavada, Papa Precocida, Papa Cortada en trozos"/>
    <x v="0"/>
    <x v="3"/>
    <x v="0"/>
    <x v="4"/>
    <x v="1"/>
    <x v="1"/>
    <s v="Ni la menor idea"/>
    <s v="Ni la menor idea"/>
    <s v="Ni la menor idea"/>
    <s v="Ni la menor idea"/>
    <s v="Ni la menor idea"/>
    <s v="Ni la menor idea"/>
    <s v="Ni la menor idea"/>
    <s v="Placitas Campesinas"/>
    <s v="Redes sociales"/>
    <s v="Papa Congelada, Papa Fresca (sin lavar), Papa Precocida"/>
    <x v="6"/>
    <x v="9"/>
    <s v="No lo se"/>
    <x v="8"/>
    <s v="No lo se"/>
    <s v="No lo se"/>
    <s v="Tiendas de Barrio, Placitas Campesinas, Supermercados"/>
    <s v="Yuca, Plátano"/>
  </r>
  <r>
    <d v="2022-02-24T09:50:59"/>
    <s v="Secundaria"/>
    <s v="De 18 a 30 años"/>
    <s v="Hombre"/>
    <n v="1"/>
    <n v="4"/>
    <s v="Estudiante "/>
    <s v="Cada trimestre o más"/>
    <s v="Entre 5 y 10 libras"/>
    <s v="Papa Pastusa"/>
    <s v="Papa Fresca (sin lavar)"/>
    <x v="0"/>
    <x v="0"/>
    <x v="0"/>
    <x v="3"/>
    <x v="2"/>
    <x v="3"/>
    <s v="Entre $2.600 - $2.800"/>
    <s v="Entre $2.600 - $2.800"/>
    <s v="Entre $2.600 - $2.800"/>
    <s v="Entre $3.000 - $3.200"/>
    <s v="Entre $2.200 - $2.400"/>
    <s v="Entre $1.400 - $1.600"/>
    <s v="Entre $1.800 - $2.000"/>
    <s v="Al Productor, Placitas Campesinas"/>
    <s v="Medios de comunicación (tv, radio), Promoción en puntos de venta"/>
    <s v="Papa Fresca (sin lavar)"/>
    <x v="1"/>
    <x v="7"/>
    <s v="$ 6.500"/>
    <x v="7"/>
    <s v="$ 3.500"/>
    <s v="$ 5.500"/>
    <s v="Galerías, Placitas Campesinas"/>
    <s v="Plátano, Maíz, Habas"/>
  </r>
  <r>
    <d v="2022-02-24T09:51:11"/>
    <s v="Maestría"/>
    <s v="De 18 a 30 años"/>
    <s v="Hombre"/>
    <n v="4"/>
    <n v="2"/>
    <s v="Músico "/>
    <s v="Cada 15 días"/>
    <s v="Entre 5 y 10 libras"/>
    <s v="Papa Parda, Papa Criolla, Papa Pastusa, Papa Amarilla, Papa Colorada, Papa Guata, Papa Yema de huevo"/>
    <s v="Papa Fresca (sin lavar), Papa Fresca Lavada"/>
    <x v="1"/>
    <x v="4"/>
    <x v="1"/>
    <x v="3"/>
    <x v="0"/>
    <x v="1"/>
    <s v="Entre $1.400 - $1.600"/>
    <s v="Entre $1.400 - $1.600"/>
    <s v="Entre $1.400 - $1.600"/>
    <s v="Entre $1.400 - $1.600"/>
    <s v="Entre $1.400 - $1.600"/>
    <s v="Entre $1.400 - $1.600"/>
    <s v="Entre $1.400 - $1.600"/>
    <s v="Al Productor, Placitas Campesinas, Galerías"/>
    <s v="Redes sociales, Promoción en puntos de venta, Tiendas especializadas"/>
    <s v="Papa Fresca (sin lavar), Papa Fresca lavada"/>
    <x v="1"/>
    <x v="2"/>
    <s v="No compra papa frita"/>
    <x v="2"/>
    <s v="No compra papa precocida"/>
    <s v="No compra papa precocida saborizada"/>
    <s v="Galerías, Placitas Campesinas, Supermercados"/>
    <s v="Plátano, Ulluco, Maíz"/>
  </r>
  <r>
    <d v="2022-02-24T09:51:24"/>
    <s v="Profesional"/>
    <s v="De 41 a 50 años"/>
    <s v="Hombre"/>
    <n v="2"/>
    <n v="2"/>
    <s v="Servidor Público"/>
    <s v="Semanalmente"/>
    <s v="Entre 5 y 10 libras"/>
    <s v="Papa Parda, Papa Yema de huevo"/>
    <s v="Papa Fresca (sin lavar)"/>
    <x v="0"/>
    <x v="4"/>
    <x v="1"/>
    <x v="2"/>
    <x v="1"/>
    <x v="0"/>
    <s v="Entre $1.400 - $1.600"/>
    <s v="Entre $1.400 - $1.600"/>
    <s v="Entre $1.000 - $1.200"/>
    <s v="Entre $1.000 - $1.200"/>
    <s v="Entre $1.400 - $1.600"/>
    <s v="Entre $1.400 - $1.600"/>
    <s v="Entre $1.400 - $1.600"/>
    <s v="Al Productor"/>
    <s v="Redes sociales"/>
    <s v="Papa Fresca (sin lavar)"/>
    <x v="1"/>
    <x v="2"/>
    <s v="$ 6.500"/>
    <x v="2"/>
    <s v="$ 3.500"/>
    <s v="$ 5.500"/>
    <s v="Placitas Campesinas"/>
    <s v="Yuca"/>
  </r>
  <r>
    <d v="2022-02-24T09:51:38"/>
    <s v="Profesional"/>
    <s v="Más de 50 años"/>
    <s v="Hombre"/>
    <n v="4"/>
    <n v="4"/>
    <s v="Médico"/>
    <s v="Semanalmente"/>
    <s v="Entre 5 y 10 libras"/>
    <s v="Papa Parda, Papa Amarilla, Papa Colorada"/>
    <s v="Papa Fresca (sin lavar), Papa Fresca Lavada, Papa Congelada"/>
    <x v="0"/>
    <x v="1"/>
    <x v="0"/>
    <x v="0"/>
    <x v="0"/>
    <x v="0"/>
    <s v="Entre $1.800 - $2.000"/>
    <s v="Entre $1.400 - $1.600"/>
    <s v="Entre $1.400 - $1.600"/>
    <s v="Entre $1.400 - $1.600"/>
    <s v="Entre $1.800 - $2.000"/>
    <s v="Entre $1.800 - $2.000"/>
    <s v="Entre $1.400 - $1.600"/>
    <s v="Supermercado, Galerías"/>
    <s v="Redes sociales"/>
    <s v="Papa Congelada, Papa Fresca (sin lavar), Papa Fresca lavada"/>
    <x v="2"/>
    <x v="1"/>
    <s v="$ 6.500"/>
    <x v="0"/>
    <s v="No compra papa precocida"/>
    <s v="No compra papa precocida saborizada"/>
    <s v="Galerías, Supermercados"/>
    <s v="Yuca, Plátano"/>
  </r>
  <r>
    <d v="2022-02-24T09:52:05"/>
    <s v="Profesional"/>
    <s v="De 18 a 30 años"/>
    <s v="Hombre"/>
    <n v="1"/>
    <n v="3"/>
    <s v="Estudiante"/>
    <s v="Semanalmente"/>
    <s v="Entre 11 y 15 libras"/>
    <s v="Papa Parda, Papa Amarilla, Papa Colorada, Papa Guata"/>
    <s v="Papa Fresca (sin lavar), Papa Congelada, Papa Precocida, Papa Cortada en trozos"/>
    <x v="0"/>
    <x v="0"/>
    <x v="0"/>
    <x v="0"/>
    <x v="0"/>
    <x v="0"/>
    <s v="Entre $1.800 - $2.000"/>
    <s v="No compramos de este tipo de papa"/>
    <s v="No compramos de este tipo de papa"/>
    <s v="Entre $1.400 - $1.600"/>
    <s v="Entre $2.600 - $2.800"/>
    <s v="Entre $1.000 - $1.200"/>
    <s v="No compramos de este tipo de papa"/>
    <s v="Al Productor, Galerías"/>
    <s v="Redes sociales, Medios de comunicación (tv, radio), Promoción en puntos de venta, Tiendas especializadas"/>
    <s v="Papa Fresca (sin lavar), Papa congelada y cortada a la francesa "/>
    <x v="2"/>
    <x v="2"/>
    <s v="$ 6.500"/>
    <x v="3"/>
    <s v="$ 3.500"/>
    <s v="$ 5.500"/>
    <s v="Galerías, Directamente al Productor, Mercados Móviles"/>
    <s v="Arracacha lo demás está caro "/>
  </r>
  <r>
    <d v="2022-02-24T09:52:25"/>
    <s v="Profesional"/>
    <s v="De 31 a 40 años"/>
    <s v="Hombre"/>
    <n v="5"/>
    <n v="2"/>
    <s v="Abogado"/>
    <s v="Cada 2 meses"/>
    <s v="Entre 5 y 10 libras"/>
    <s v="Papa Parda, Papa Amarilla"/>
    <s v="Papa Fresca (sin lavar)"/>
    <x v="4"/>
    <x v="0"/>
    <x v="4"/>
    <x v="1"/>
    <x v="0"/>
    <x v="1"/>
    <s v="Entre $1.800 - $2.000"/>
    <s v="No compramos de este tipo de papa"/>
    <s v="No compramos de este tipo de papa"/>
    <s v="Entre $1.800 - $2.000"/>
    <s v="No compramos de este tipo de papa"/>
    <s v="No compramos de este tipo de papa"/>
    <s v="No compramos de este tipo de papa"/>
    <s v="Al Productor"/>
    <s v="Redes sociales, Medios de comunicación (tv, radio), Promoción en puntos de venta, Tiendas especializadas"/>
    <s v="Papa Fresca (sin lavar)"/>
    <x v="1"/>
    <x v="3"/>
    <s v="No compra papa frita"/>
    <x v="4"/>
    <s v="No compra papa precocida"/>
    <s v="No compra papa precocida saborizada"/>
    <s v="Placitas Campesinas"/>
    <s v="Plátano"/>
  </r>
  <r>
    <d v="2022-02-24T09:53:08"/>
    <s v="Profesional"/>
    <s v="De 18 a 30 años"/>
    <s v="Hombre"/>
    <n v="1"/>
    <n v="5"/>
    <s v="Estudiante "/>
    <s v="Semanalmente"/>
    <s v="Entre 16 y 20 libras"/>
    <s v="Papa Parda, Papa Criolla, Papa Pastusa, Papa Amarilla, Papa Colorada, Papa Yema de huevo"/>
    <s v="Papa Fresca (sin lavar), Papa Fresca Lavada, Papa Frita"/>
    <x v="0"/>
    <x v="0"/>
    <x v="0"/>
    <x v="0"/>
    <x v="0"/>
    <x v="0"/>
    <s v="Entre $1.800 - $2.000"/>
    <s v="Entre $2.200 - $2.400"/>
    <s v="Entre $2.200 - $2.400"/>
    <s v="Entre $2.200 - $2.400"/>
    <s v="Entre $2.200 - $2.400"/>
    <s v="Entre $2.200 - $2.400"/>
    <s v="Entre $2.200 - $2.400"/>
    <s v="Placitas Campesinas, Tiendas de Barrio, Galerías"/>
    <s v="Redes sociales, Promoción en puntos de venta"/>
    <s v="Papa Fresca (sin lavar), Papa Fresca lavada"/>
    <x v="1"/>
    <x v="1"/>
    <s v="No compra papa frita"/>
    <x v="2"/>
    <s v="No compra papa precocida"/>
    <s v="No compra papa precocida saborizada"/>
    <s v="Galerías, Tiendas de Barrio, Placitas Campesinas"/>
    <s v="Yuca, Plátano, Ulluco, Maíz, Habas"/>
  </r>
  <r>
    <d v="2022-02-24T09:53:25"/>
    <s v="Profesional"/>
    <s v="De 18 a 30 años"/>
    <s v="Hombre"/>
    <n v="1"/>
    <n v="3"/>
    <s v="Profesor"/>
    <s v="Semanalmente"/>
    <s v="Entre 5 y 10 libras"/>
    <s v="Papa Parda, Papa Amarilla, Papa Guata"/>
    <s v="Papa Fresca (sin lavar), Papa Frita"/>
    <x v="3"/>
    <x v="0"/>
    <x v="0"/>
    <x v="0"/>
    <x v="0"/>
    <x v="0"/>
    <s v="Más de $3.400"/>
    <s v="Entre $3.000 - $3.200"/>
    <s v="Más de $3.400"/>
    <s v="Más de $3.400"/>
    <s v="Más de $ 3.400"/>
    <s v="Más de $ 3.400"/>
    <s v="Entre $2.600 - $2.800"/>
    <s v="Placitas Campesinas, Galerías"/>
    <s v="Redes sociales, Promoción en puntos de venta"/>
    <s v="Papa Fresca lavada"/>
    <x v="4"/>
    <x v="10"/>
    <s v="$ 6.500"/>
    <x v="0"/>
    <s v="$ 4.500"/>
    <s v="$ 6.000"/>
    <s v="Galerías, Supermercados"/>
    <s v="Yuca, Plátano, Maíz"/>
  </r>
  <r>
    <d v="2022-02-24T09:55:53"/>
    <s v="Técnico o tecnólogo"/>
    <s v="De 18 a 30 años"/>
    <s v="Hombre"/>
    <n v="1"/>
    <n v="3"/>
    <s v="Estudiante "/>
    <s v="Semanalmente"/>
    <s v="Entre 11 y 15 libras"/>
    <s v="Papa Pastusa, Papa Amarilla"/>
    <s v="Papa Fresca (sin lavar)"/>
    <x v="0"/>
    <x v="0"/>
    <x v="0"/>
    <x v="2"/>
    <x v="0"/>
    <x v="0"/>
    <s v="Entre $1.800 - $2.000"/>
    <s v="Entre $1.400 - $1.600"/>
    <s v="Entre $2.200 - $2.400"/>
    <s v="Entre $1.400 - $1.600"/>
    <s v="Entre $1.800 - $2.000"/>
    <s v="Entre $1.800 - $2.000"/>
    <s v="Entre $1.400 - $1.600"/>
    <s v="Placitas Campesinas, Tiendas de Barrio"/>
    <s v="Promoción en puntos de venta"/>
    <s v="Papa Fresca lavada"/>
    <x v="2"/>
    <x v="2"/>
    <s v="$ 6.500"/>
    <x v="6"/>
    <s v="$ 3.500"/>
    <s v="$ 5.500"/>
    <s v="Galerías"/>
    <s v="Plátano"/>
  </r>
  <r>
    <d v="2022-02-24T09:56:40"/>
    <s v="Secundaria"/>
    <s v="De 18 a 30 años"/>
    <s v="Hombre"/>
    <n v="1"/>
    <n v="3"/>
    <s v="Estudiante"/>
    <s v="Cada 15 días"/>
    <s v="Entre 16 y 20 libras"/>
    <s v="Papa Criolla, Papa Amarilla, Capiro"/>
    <s v="Papa Fresca (sin lavar)"/>
    <x v="0"/>
    <x v="0"/>
    <x v="0"/>
    <x v="2"/>
    <x v="1"/>
    <x v="4"/>
    <s v="Entre $2.200 - $2.400"/>
    <s v="Entre $2.600 - $2.800"/>
    <s v="Entre $2.600 - $2.800"/>
    <s v="Entre $2.200 - $2.400"/>
    <s v="Entre $2.600 - $2.800"/>
    <s v="No compramos de este tipo de papa"/>
    <s v="No compramos de este tipo de papa"/>
    <s v="Al Productor"/>
    <s v="Medios de comunicación (tv, radio), Promoción en puntos de venta"/>
    <s v="Papa Fresca (sin lavar)"/>
    <x v="1"/>
    <x v="7"/>
    <s v="$ 6.900"/>
    <x v="4"/>
    <s v="No compra papa precocida"/>
    <s v="No compra papa precocida saborizada"/>
    <s v="Tiendas de Barrio, Placitas Campesinas"/>
    <s v="Yuca, Plátano"/>
  </r>
  <r>
    <d v="2022-02-24T09:56:48"/>
    <s v="Secundaria"/>
    <s v="De 18 a 30 años"/>
    <s v="Hombre"/>
    <n v="2"/>
    <n v="4"/>
    <s v="Estudiante "/>
    <s v="Cada 15 días"/>
    <s v="Entre 16 y 20 libras"/>
    <s v="Papa Parda, Papa Amarilla"/>
    <s v="Papa Fresca (sin lavar)"/>
    <x v="3"/>
    <x v="0"/>
    <x v="2"/>
    <x v="2"/>
    <x v="1"/>
    <x v="4"/>
    <s v="Entre $1.800 - $2.000"/>
    <s v="No compramos de este tipo de papa"/>
    <s v="No compramos de este tipo de papa"/>
    <s v="Entre $2.200 - $2.400"/>
    <s v="No compramos de este tipo de papa"/>
    <s v="No compramos de este tipo de papa"/>
    <s v="No compramos de este tipo de papa"/>
    <s v="Al Productor, Supermercado, Placitas Campesinas, Tiendas de Barrio, Galerías"/>
    <s v="Redes sociales, Promoción en puntos de venta"/>
    <s v="Papa Fresca (sin lavar), Papa Fresca lavada"/>
    <x v="1"/>
    <x v="4"/>
    <s v="No compra papa frita"/>
    <x v="4"/>
    <s v="No compra papa precocida"/>
    <s v="No compra papa precocida saborizada"/>
    <s v="Tiendas de Barrio, Supermercados"/>
    <s v="Yuca, Ulluco"/>
  </r>
  <r>
    <d v="2022-02-24T09:56:49"/>
    <s v="Profesional"/>
    <s v="De 18 a 30 años"/>
    <s v="Hombre"/>
    <n v="1"/>
    <n v="4"/>
    <s v="Estudiante"/>
    <s v="Cada 15 días"/>
    <s v="Entre 5 y 10 libras"/>
    <s v="Papa Parda, Papa Criolla, Papa Amarilla, Papa Colorada, Papa Yema de huevo"/>
    <s v="Papa Fresca (sin lavar)"/>
    <x v="0"/>
    <x v="0"/>
    <x v="0"/>
    <x v="0"/>
    <x v="0"/>
    <x v="0"/>
    <s v="Entre $1.400 - $1.600"/>
    <s v="Entre $1.800 - $2.000"/>
    <s v="Entre $1.400 - $1.600"/>
    <s v="Entre $2.200 - $2.400"/>
    <s v="Entre $1.800 - $2.000"/>
    <s v="Entre $1.400 - $1.600"/>
    <s v="Entre $2.200 - $2.400"/>
    <s v="Al Productor"/>
    <s v="Promoción en puntos de venta"/>
    <s v="Papa Fresca (sin lavar)"/>
    <x v="1"/>
    <x v="1"/>
    <s v="No compra papa frita"/>
    <x v="6"/>
    <s v="No compra papa precocida"/>
    <s v="No compra papa precocida saborizada"/>
    <s v="Galerías, Tiendas de Barrio, Directamente al Productor"/>
    <s v="Yuca, Plátano"/>
  </r>
  <r>
    <d v="2022-02-24T09:56:55"/>
    <s v="Profesional"/>
    <s v="De 18 a 30 años"/>
    <s v="Hombre"/>
    <n v="1"/>
    <n v="3"/>
    <s v="Estudiante"/>
    <s v="Cada 15 días"/>
    <s v="Entre 16 y 20 libras"/>
    <s v="Papa Parda, Papa Criolla, Papa Pastusa, Papa Amarilla"/>
    <s v="Papa Fresca (sin lavar), Papa Fresca Lavada, Papa Frita"/>
    <x v="0"/>
    <x v="0"/>
    <x v="0"/>
    <x v="0"/>
    <x v="0"/>
    <x v="0"/>
    <s v="Entre $1.400 - $1.600"/>
    <s v="Más de $3.400"/>
    <s v="Entre $1.400 - $1.600"/>
    <s v="Más de $3.400"/>
    <s v="No compramos de este tipo de papa"/>
    <s v="No compramos de este tipo de papa"/>
    <s v="No compramos de este tipo de papa"/>
    <s v="Al Productor, Placitas Campesinas, Tiendas de Barrio, Galerías"/>
    <s v="Redes sociales, Medios de comunicación (tv, radio), Promoción en puntos de venta, Tiendas especializadas"/>
    <s v="Papa Fresca (sin lavar)"/>
    <x v="1"/>
    <x v="2"/>
    <s v="$ 6.500"/>
    <x v="2"/>
    <s v="No compra papa precocida"/>
    <s v="No compra papa precocida saborizada"/>
    <s v="Galerías"/>
    <s v="Yuca, Plátano, Ulluco, Maíz, Habas"/>
  </r>
  <r>
    <d v="2022-02-24T09:57:20"/>
    <s v="Doctorado"/>
    <s v="Más de 50 años"/>
    <s v="Hombre"/>
    <n v="5"/>
    <n v="4"/>
    <s v="Ingeniero electrónico"/>
    <s v="Semanalmente"/>
    <s v="Entre 5 y 10 libras"/>
    <s v="Papa Criolla, Papa Guata"/>
    <s v="Papa Fresca Lavada, Papa Congelada"/>
    <x v="4"/>
    <x v="4"/>
    <x v="0"/>
    <x v="3"/>
    <x v="0"/>
    <x v="1"/>
    <s v="No sé"/>
    <s v="No sé"/>
    <s v="No sé"/>
    <s v="No sé"/>
    <s v="No sé"/>
    <s v="No sé"/>
    <s v="No sé"/>
    <s v="Supermercado, Placitas Campesinas"/>
    <s v="Promoción en puntos de venta, Tiendas especializadas"/>
    <s v="Papa Congelada, Papa Fresca lavada"/>
    <x v="7"/>
    <x v="6"/>
    <s v="No sé"/>
    <x v="9"/>
    <s v="No sé"/>
    <s v="No sé"/>
    <s v="Placitas Campesinas, Supermercados"/>
    <s v="Ulluco"/>
  </r>
  <r>
    <d v="2022-02-24T09:58:15"/>
    <s v="Doctorado"/>
    <s v="Más de 50 años"/>
    <s v="Hombre"/>
    <n v="4"/>
    <n v="3"/>
    <s v="Docente"/>
    <s v="Semanalmente"/>
    <s v="Entre 5 y 10 libras"/>
    <s v="Papa Amarilla, Papa Guata"/>
    <s v="Papa Fresca Lavada"/>
    <x v="3"/>
    <x v="1"/>
    <x v="1"/>
    <x v="2"/>
    <x v="1"/>
    <x v="4"/>
    <s v="No compramos de este tipo de papa"/>
    <s v="No compramos de este tipo de papa"/>
    <s v="No compramos de este tipo de papa"/>
    <s v="Entre $1.400 - $1.600"/>
    <s v="No compramos de este tipo de papa"/>
    <s v="Entre $1.400 - $1.600"/>
    <s v="No compramos de este tipo de papa"/>
    <s v="Al Productor"/>
    <s v="Redes sociales"/>
    <s v="Papa Fresca lavada"/>
    <x v="1"/>
    <x v="1"/>
    <s v="No compra papa frita"/>
    <x v="6"/>
    <s v="No compra papa precocida"/>
    <s v="No compra papa precocida saborizada"/>
    <s v="Galerías"/>
    <s v="Ulluco"/>
  </r>
  <r>
    <d v="2022-02-24T10:00:13"/>
    <s v="Profesional"/>
    <s v="De 31 a 40 años"/>
    <s v="Hombre"/>
    <n v="3"/>
    <n v="4"/>
    <s v="Administrador de Empresas"/>
    <s v="Semanalmente"/>
    <s v="Entre 5 y 10 libras"/>
    <s v="Papa Parda, Papa Amarilla"/>
    <s v="Papa Fresca (sin lavar)"/>
    <x v="3"/>
    <x v="1"/>
    <x v="2"/>
    <x v="3"/>
    <x v="1"/>
    <x v="4"/>
    <s v="Entre $1.800 - $2.000"/>
    <s v="No compramos de este tipo de papa"/>
    <s v="No compramos de este tipo de papa"/>
    <s v="Entre $1.400 - $1.600"/>
    <s v="No compramos de este tipo de papa"/>
    <s v="No compramos de este tipo de papa"/>
    <s v="No compramos de este tipo de papa"/>
    <s v="Al Productor, Compra a través de internet, Galerías"/>
    <s v="Redes sociales, Promoción en puntos de venta"/>
    <s v="Papa Fresca lavada"/>
    <x v="1"/>
    <x v="2"/>
    <s v="No compra papa frita"/>
    <x v="2"/>
    <s v="No compra papa precocida"/>
    <s v="No compra papa precocida saborizada"/>
    <s v="Galerías, Mercados Móviles"/>
    <s v="Yuca, Plátano"/>
  </r>
  <r>
    <d v="2022-02-24T10:00:28"/>
    <s v="Técnico o tecnólogo"/>
    <s v="De 18 a 30 años"/>
    <s v="Hombre"/>
    <n v="2"/>
    <n v="4"/>
    <s v="Estudiante"/>
    <s v="Semanalmente"/>
    <s v="Entre 5 y 10 libras"/>
    <s v="Papa Parda"/>
    <s v="Papa Fresca (sin lavar)"/>
    <x v="1"/>
    <x v="0"/>
    <x v="0"/>
    <x v="0"/>
    <x v="0"/>
    <x v="2"/>
    <s v="Entre $1.400 - $1.600"/>
    <s v="Entre $1.800 - $2.000"/>
    <s v="No compramos de este tipo de papa"/>
    <s v="No compramos de este tipo de papa"/>
    <s v="Entre $2.200 - $2.400"/>
    <s v="No compramos de este tipo de papa"/>
    <s v="No compramos de este tipo de papa"/>
    <s v="Al Productor, Placitas Campesinas"/>
    <s v="Medios de comunicación (tv, radio), Promoción en puntos de venta"/>
    <s v="Papa Fresca (sin lavar)"/>
    <x v="1"/>
    <x v="1"/>
    <s v="No compra papa frita"/>
    <x v="2"/>
    <s v="No compra papa precocida"/>
    <s v="No compra papa precocida saborizada"/>
    <s v="Galerías, Placitas Campesinas, Supermercados"/>
    <s v="Maíz, Habas"/>
  </r>
  <r>
    <d v="2022-02-24T10:02:32"/>
    <s v="Profesional"/>
    <s v="De 18 a 30 años"/>
    <s v="Hombre"/>
    <n v="2"/>
    <n v="3"/>
    <s v="Ingeniero Agroindustrial"/>
    <s v="Semanalmente"/>
    <s v="Entre 5 y 10 libras"/>
    <s v="Papa Pastusa, Papa Amarilla"/>
    <s v="Papa Fresca (sin lavar)"/>
    <x v="2"/>
    <x v="0"/>
    <x v="0"/>
    <x v="0"/>
    <x v="0"/>
    <x v="0"/>
    <s v="Entre $1.400 - $1.600"/>
    <s v="No compramos de este tipo de papa"/>
    <s v="No compramos de este tipo de papa"/>
    <s v="Entre $1.400 - $1.600"/>
    <s v="No compramos de este tipo de papa"/>
    <s v="No compramos de este tipo de papa"/>
    <s v="No compramos de este tipo de papa"/>
    <s v="Al Productor, Supermercado, Placitas Campesinas, Tiendas de Barrio, Galerías"/>
    <s v="Redes sociales"/>
    <s v="Papa Fresca (sin lavar)"/>
    <x v="2"/>
    <x v="2"/>
    <s v="No compra papa frita"/>
    <x v="3"/>
    <s v="No compra papa precocida"/>
    <s v="No compra papa precocida saborizada"/>
    <s v="Galerías, Placitas Campesinas"/>
    <s v="Yuca, Plátano"/>
  </r>
  <r>
    <d v="2022-02-24T10:02:53"/>
    <s v="Técnico o tecnólogo"/>
    <s v="De 18 a 30 años"/>
    <s v="Hombre"/>
    <n v="1"/>
    <n v="4"/>
    <s v="Estudiante "/>
    <s v="Semanalmente"/>
    <s v="Entre 5 y 10 libras"/>
    <s v="Papa Parda, Papa Criolla, Papa Amarilla, Papa Guata"/>
    <s v="Papa Fresca (sin lavar), Papa Fresca Lavada"/>
    <x v="2"/>
    <x v="4"/>
    <x v="1"/>
    <x v="3"/>
    <x v="1"/>
    <x v="3"/>
    <s v="Entre $1.800 - $2.000"/>
    <s v="Entre $1.000 - $1.200"/>
    <s v="No compramos de este tipo de papa"/>
    <s v="Entre $1.000 - $1.200"/>
    <s v="Entre $1.400 - $1.600"/>
    <s v="Entre $2.200 - $2.400"/>
    <s v="Entre $1.400 - $1.600"/>
    <s v="Al Productor, Placitas Campesinas, Galerías"/>
    <s v="Redes sociales, Promoción en puntos de venta"/>
    <s v="Papa Congelada, Papa Fresca (sin lavar)"/>
    <x v="4"/>
    <x v="4"/>
    <s v="No compra papa frita"/>
    <x v="3"/>
    <s v="No compra papa precocida"/>
    <s v="No compra papa precocida saborizada"/>
    <s v="Galerías, Tiendas de Barrio, Placitas Campesinas, Directamente al Productor"/>
    <s v="Yuca, Plátano"/>
  </r>
  <r>
    <d v="2022-02-24T10:03:21"/>
    <s v="Secundaria"/>
    <s v="De 18 a 30 años"/>
    <s v="Hombre"/>
    <n v="1"/>
    <n v="3"/>
    <s v="Estudiante fisioterapia"/>
    <s v="Cada 15 días"/>
    <s v="Entre 11 y 15 libras"/>
    <s v="Papa Parda, Papa Amarilla, Papa Guata"/>
    <s v="Papa Fresca (sin lavar), Papa Fresca Lavada"/>
    <x v="3"/>
    <x v="0"/>
    <x v="0"/>
    <x v="2"/>
    <x v="2"/>
    <x v="4"/>
    <s v="Entre $2.600 - $2.800"/>
    <s v="No compramos de este tipo de papa"/>
    <s v="No compramos de este tipo de papa"/>
    <s v="Entre $3.000 - $3.200"/>
    <s v="Entre $3.000 - $3.200"/>
    <s v="Entre $2.600 - $2.800"/>
    <s v="No compramos de este tipo de papa"/>
    <s v="Al Productor, Supermercado, Placitas Campesinas"/>
    <s v="Redes sociales, Medios de comunicación (tv, radio), Promoción en puntos de venta"/>
    <s v="Papa Fresca (sin lavar), Papa Fresca lavada"/>
    <x v="1"/>
    <x v="2"/>
    <s v="No compra papa frita"/>
    <x v="2"/>
    <s v="No compra papa precocida"/>
    <s v="No compra papa precocida saborizada"/>
    <s v="Galerías, Placitas Campesinas"/>
    <s v="Plátano, Ulluco, Maíz"/>
  </r>
  <r>
    <d v="2022-02-24T10:06:04"/>
    <s v="Profesional"/>
    <s v="De 18 a 30 años"/>
    <s v="Hombre"/>
    <n v="1"/>
    <n v="2"/>
    <s v="Estudiante de Ciencia Política"/>
    <s v="Semanalmente"/>
    <s v="Entre 5 y 10 libras"/>
    <s v="Papa Parda, Papa Criolla, Papa Pastusa, Papa Amarilla, Papa Colorada, Papa Guata, Papa Yema de huevo"/>
    <s v="Papa Fresca (sin lavar), Papa Fresca Lavada, Papa Frita, Papa Congelada, Papa Precocida, Papa Cortada en trozos, Papa Pelada"/>
    <x v="0"/>
    <x v="0"/>
    <x v="2"/>
    <x v="3"/>
    <x v="0"/>
    <x v="2"/>
    <s v="Entre $1.400 - $1.600"/>
    <s v="Entre $1.400 - $1.600"/>
    <s v="Entre $1.400 - $1.600"/>
    <s v="Entre $1.400 - $1.600"/>
    <s v="Entre $1.400 - $1.600"/>
    <s v="Entre $1.400 - $1.600"/>
    <s v="Entre $1.400 - $1.600"/>
    <s v="Al Productor, Supermercado, Placitas Campesinas, Compra a través de internet, Tiendas de Barrio, Galerías"/>
    <s v="Promoción en puntos de venta, Tiendas especializadas"/>
    <s v="Papa Congelada, Papa Fresca (sin lavar), Papa Frita, Papa Fresca lavada, Papa Precocida, Papa Saborizada"/>
    <x v="2"/>
    <x v="2"/>
    <s v="$ 6.500"/>
    <x v="10"/>
    <s v="$ 3.500"/>
    <s v="No compra papa precocida saborizada"/>
    <s v="Galerías, Tiendas de Barrio, Placitas Campesinas, Supermercados"/>
    <s v="Yuca, Plátano, Ulluco, Maíz, Habas"/>
  </r>
  <r>
    <d v="2022-02-24T10:08:31"/>
    <s v="Técnico o tecnólogo"/>
    <s v="De 18 a 30 años"/>
    <s v="Hombre"/>
    <n v="2"/>
    <s v="Más de 6 personas"/>
    <s v="Empleado y Estudiante"/>
    <s v="Semanalmente"/>
    <s v="Más de 25 libras"/>
    <s v="Papa Parda, Papa Amarilla, Papa Guata, Papa Yema de huevo"/>
    <s v="Papa Fresca (sin lavar)"/>
    <x v="0"/>
    <x v="1"/>
    <x v="0"/>
    <x v="3"/>
    <x v="0"/>
    <x v="3"/>
    <s v="Entre $1.800 - $2.000"/>
    <s v="Entre $1.400 - $1.600"/>
    <s v="No compramos de este tipo de papa"/>
    <s v="Entre $1.800 - $2.000"/>
    <s v="No compramos de este tipo de papa"/>
    <s v="Entre $1.800 - $2.000"/>
    <s v="No compramos de este tipo de papa"/>
    <s v="Al Productor, Placitas Campesinas, Galerías"/>
    <s v="Redes sociales"/>
    <s v="Papa Fresca (sin lavar)"/>
    <x v="1"/>
    <x v="2"/>
    <s v="No compra papa frita"/>
    <x v="4"/>
    <s v="No compra papa precocida"/>
    <s v="No compra papa precocida saborizada"/>
    <s v="Galerías, Placitas Campesinas"/>
    <s v="Yuca, Plátano, Ulluco, Maíz"/>
  </r>
  <r>
    <d v="2022-02-24T10:08:44"/>
    <s v="Profesional"/>
    <s v="De 18 a 30 años"/>
    <s v="Hombre"/>
    <n v="4"/>
    <n v="2"/>
    <s v="Enfermera "/>
    <s v="Semanalmente"/>
    <s v="Entre 11 y 15 libras"/>
    <s v="Papa Parda, Papa Criolla, Papa Pastusa, Papa Amarilla, Papa Colorada, Papa Guata, Papa Yema de huevo"/>
    <s v="Papa Fresca (sin lavar)"/>
    <x v="0"/>
    <x v="3"/>
    <x v="0"/>
    <x v="2"/>
    <x v="0"/>
    <x v="4"/>
    <s v="Entre $1.400 - $1.600"/>
    <s v="Entre $1.800 - $2.000"/>
    <s v="Entre $1.800 - $2.000"/>
    <s v="Entre $1.800 - $2.000"/>
    <s v="Entre $1.800 - $2.000"/>
    <s v="Entre $1.800 - $2.000"/>
    <s v="Entre $1.800 - $2.000"/>
    <s v="Supermercado, Placitas Campesinas, Tiendas de Barrio"/>
    <s v="Medios de comunicación (tv, radio), Promoción en puntos de venta"/>
    <s v="Papa Fresca (sin lavar), Papa Fresca lavada"/>
    <x v="3"/>
    <x v="7"/>
    <s v="$ 7.100"/>
    <x v="10"/>
    <s v="$ 4.500"/>
    <s v="$ 7.000"/>
    <s v="Galerías, Tiendas de Barrio, Placitas Campesinas, Supermercados"/>
    <s v="Plátano, Maíz"/>
  </r>
  <r>
    <d v="2022-02-24T10:09:23"/>
    <s v="Secundaria"/>
    <s v="De 18 a 30 años"/>
    <s v="Hombre"/>
    <n v="1"/>
    <n v="5"/>
    <s v="Estudiante"/>
    <s v="Cada 15 días"/>
    <s v="Entre 21 y 25 libras"/>
    <s v="Papa Parda, Papa Criolla"/>
    <s v="Papa Fresca (sin lavar)"/>
    <x v="2"/>
    <x v="1"/>
    <x v="2"/>
    <x v="4"/>
    <x v="1"/>
    <x v="4"/>
    <s v="Entre $1.400 - $1.600"/>
    <s v="Entre $2.200 - $2.400"/>
    <s v="No compramos de este tipo de papa"/>
    <s v="No compramos de este tipo de papa"/>
    <s v="No compramos de este tipo de papa"/>
    <s v="No compramos de este tipo de papa"/>
    <s v="No compramos de este tipo de papa"/>
    <s v="Al Productor, Placitas Campesinas, Galerías"/>
    <s v="Redes sociales, Promoción en puntos de venta"/>
    <s v="Papa Fresca (sin lavar)"/>
    <x v="1"/>
    <x v="1"/>
    <s v="No compra papa frita"/>
    <x v="4"/>
    <s v="No compra papa precocida"/>
    <s v="No compra papa precocida saborizada"/>
    <s v="Galerías, Placitas Campesinas"/>
    <s v="Yuca, Plátano, Maíz"/>
  </r>
  <r>
    <d v="2022-02-24T10:09:32"/>
    <s v="Profesional"/>
    <s v="De 18 a 30 años"/>
    <s v="Hombre"/>
    <n v="2"/>
    <n v="4"/>
    <s v="Estudiante"/>
    <s v="Semanalmente"/>
    <s v="Más de 25 libras"/>
    <s v="Papa Parda, Papa Pastusa, Papa Amarilla, Papa Guata"/>
    <s v="Papa Fresca (sin lavar), Papa Fresca Lavada"/>
    <x v="0"/>
    <x v="0"/>
    <x v="2"/>
    <x v="2"/>
    <x v="0"/>
    <x v="2"/>
    <s v="Entre $1.800 - $2.000"/>
    <s v="Entre $1.400 - $1.600"/>
    <s v="Entre $1.400 - $1.600"/>
    <s v="Entre $1.400 - $1.600"/>
    <s v="Entre $1.800 - $2.000"/>
    <s v="Entre $1.800 - $2.000"/>
    <s v="No compramos de este tipo de papa"/>
    <s v="Al Productor, Tiendas de Barrio, Galerías"/>
    <s v="Promoción en puntos de venta"/>
    <s v="Papa Fresca (sin lavar), Papa Fresca lavada"/>
    <x v="4"/>
    <x v="3"/>
    <s v="$ 6.500"/>
    <x v="6"/>
    <s v="$ 3.500"/>
    <s v="$ 5.500"/>
    <s v="Galerías, Tiendas de Barrio, Directamente al Productor"/>
    <s v="Yuca, Plátano, Maíz"/>
  </r>
  <r>
    <d v="2022-02-24T10:10:07"/>
    <s v="Técnico o tecnólogo"/>
    <s v="De 18 a 30 años"/>
    <s v="Hombre"/>
    <n v="2"/>
    <s v="Más de 6 personas"/>
    <s v=" Estudiante universitario"/>
    <s v="Semanalmente"/>
    <s v="Entre 16 y 20 libras"/>
    <s v="Papa Parda, Papa Pastusa, Papa Amarilla, Papa Guata"/>
    <s v="Papa Fresca (sin lavar), Papa Fresca Lavada, Papa Frita"/>
    <x v="1"/>
    <x v="2"/>
    <x v="2"/>
    <x v="3"/>
    <x v="2"/>
    <x v="1"/>
    <s v="Entre $1.800 - $2.000"/>
    <s v="Entre $1.000 - $1.200"/>
    <s v="Entre $1.800 - $2.000"/>
    <s v="Entre $1.000 - $1.200"/>
    <s v="Entre $1.400 - $1.600"/>
    <s v="Entre $1.800 - $2.000"/>
    <s v="Entre $1.400 - $1.600"/>
    <s v="Al Productor, Placitas Campesinas, Tiendas de Barrio, Galerías"/>
    <s v="Redes sociales, Promoción en puntos de venta"/>
    <s v="Papa Fresca (sin lavar), Papa Fresca lavada"/>
    <x v="1"/>
    <x v="2"/>
    <s v="$ 6.500"/>
    <x v="2"/>
    <s v="No compra papa precocida"/>
    <s v="No compra papa precocida saborizada"/>
    <s v="Galerías, Tiendas de Barrio, Placitas Campesinas, Directamente al Productor"/>
    <s v="Yuca, Plátano, Ulluco, Maíz"/>
  </r>
  <r>
    <d v="2022-02-24T10:11:19"/>
    <s v="Profesional"/>
    <s v="De 18 a 30 años"/>
    <s v="Hombre"/>
    <n v="1"/>
    <n v="2"/>
    <s v="independiente "/>
    <s v="Semanalmente"/>
    <s v="Entre 5 y 10 libras"/>
    <s v="Papa Parda, Papa Criolla, Papa Pastusa, Papa Amarilla, Papa Colorada, Papa Guata, Papa Yema de huevo"/>
    <s v="Papa Fresca (sin lavar), Papa Fresca Lavada"/>
    <x v="0"/>
    <x v="0"/>
    <x v="0"/>
    <x v="4"/>
    <x v="0"/>
    <x v="2"/>
    <s v="Entre $1.800 - $2.000"/>
    <s v="Entre $1.800 - $2.000"/>
    <s v="Entre $1.800 - $2.000"/>
    <s v="Entre $2.200 - $2.400"/>
    <s v="Entre $2.200 - $2.400"/>
    <s v="Entre $1.800 - $2.000"/>
    <s v="No compramos de este tipo de papa"/>
    <s v="Al Productor, Galerías"/>
    <s v="Redes sociales, Promoción en puntos de venta"/>
    <s v="Papa Fresca (sin lavar), Papa Fresca lavada"/>
    <x v="1"/>
    <x v="1"/>
    <s v="No compra papa frita"/>
    <x v="0"/>
    <s v="No compra papa precocida"/>
    <s v="$ 5.500"/>
    <s v="Galerías, Directamente al Productor"/>
    <s v="Yuca, Plátano, Maíz"/>
  </r>
  <r>
    <d v="2022-02-24T10:13:07"/>
    <s v="Profesional"/>
    <s v="Más de 50 años"/>
    <s v="Hombre"/>
    <n v="3"/>
    <n v="2"/>
    <s v="Abogado"/>
    <s v="Cada 2 meses"/>
    <s v="No compran papa"/>
    <s v="Papa Guata"/>
    <s v="Papa Fresca Lavada"/>
    <x v="3"/>
    <x v="0"/>
    <x v="0"/>
    <x v="0"/>
    <x v="0"/>
    <x v="0"/>
    <s v="Entre $1.000 - $1.200"/>
    <s v="Entre $1.000 - $1.200"/>
    <s v="No compramos de este tipo de papa"/>
    <s v="Entre $1.000 - $1.200"/>
    <s v="Entre $1.000 - $1.200"/>
    <s v="Entre $1.000 - $1.200"/>
    <s v="Entre $1.000 - $1.200"/>
    <s v="Placitas Campesinas"/>
    <s v="Redes sociales"/>
    <s v="Papa Fresca lavada"/>
    <x v="1"/>
    <x v="1"/>
    <s v="No compra papa frita"/>
    <x v="0"/>
    <s v="No compra papa precocida"/>
    <s v="No compra papa precocida saborizada"/>
    <s v="Placitas Campesinas"/>
    <s v="Yuca"/>
  </r>
  <r>
    <d v="2022-02-24T10:13:55"/>
    <s v="Profesional"/>
    <s v="De 31 a 40 años"/>
    <s v="Hombre"/>
    <n v="2"/>
    <n v="5"/>
    <s v="Independiente"/>
    <s v="Semanalmente"/>
    <s v="Entre 21 y 25 libras"/>
    <s v="Papa Parda, Papa Amarilla, Papa Guata, Papa Yema de huevo"/>
    <s v="Papa Fresca (sin lavar), Papa Fresca Lavada"/>
    <x v="0"/>
    <x v="1"/>
    <x v="1"/>
    <x v="0"/>
    <x v="0"/>
    <x v="2"/>
    <s v="Entre $1.400 - $1.600"/>
    <s v="No compramos de este tipo de papa"/>
    <s v="No compramos de este tipo de papa"/>
    <s v="Entre $1.800 - $2.000"/>
    <s v="Entre $1.800 - $2.000"/>
    <s v="Entre $1.800 - $2.000"/>
    <s v="Entre $1.000 - $1.200"/>
    <s v="Al Productor"/>
    <s v="Redes sociales, Medios de comunicación (tv, radio)"/>
    <s v="Papa Fresca (sin lavar)"/>
    <x v="1"/>
    <x v="1"/>
    <s v="No compra papa frita"/>
    <x v="1"/>
    <s v="No compra papa precocida"/>
    <s v="No compra papa precocida saborizada"/>
    <s v="Galerías, Tiendas de Barrio, Placitas Campesinas, Mercados Móviles"/>
    <s v="Yuca, Plátano, Batata"/>
  </r>
  <r>
    <d v="2022-02-24T10:13:59"/>
    <s v="Secundaria"/>
    <s v="De 18 a 30 años"/>
    <s v="Hombre"/>
    <n v="2"/>
    <n v="3"/>
    <s v="Estudiante"/>
    <s v="Semanalmente"/>
    <s v="Entre 5 y 10 libras"/>
    <s v="Papa Parda, Papa Criolla"/>
    <s v="Papa Fresca (sin lavar), Papa Fresca Lavada"/>
    <x v="1"/>
    <x v="4"/>
    <x v="3"/>
    <x v="4"/>
    <x v="2"/>
    <x v="4"/>
    <s v="Entre $1.800 - $2.000"/>
    <s v="Entre $2.200 - $2.400"/>
    <s v="No compramos de este tipo de papa"/>
    <s v="No compramos de este tipo de papa"/>
    <s v="No compramos de este tipo de papa"/>
    <s v="No compramos de este tipo de papa"/>
    <s v="No compramos de este tipo de papa"/>
    <s v="Al Productor, Supermercado, Placitas Campesinas, Tiendas de Barrio, Galerías"/>
    <s v="Medios de comunicación (tv, radio), Tiendas especializadas"/>
    <s v="Papa Fresca lavada"/>
    <x v="1"/>
    <x v="7"/>
    <s v="$ 6.500"/>
    <x v="0"/>
    <s v="No compra papa precocida"/>
    <s v="No compra papa precocida saborizada"/>
    <s v="Galerías, Tiendas de Barrio, Supermercados"/>
    <s v="Yuca, Plátano"/>
  </r>
  <r>
    <d v="2022-02-24T10:14:56"/>
    <s v="Profesional"/>
    <s v="De 18 a 30 años"/>
    <s v="Hombre"/>
    <n v="1"/>
    <n v="4"/>
    <s v="Estudiante"/>
    <s v="Semanalmente"/>
    <s v="Entre 5 y 10 libras"/>
    <s v="Papa Parda, Papa Criolla, Papa Amarilla, Papa Guata"/>
    <s v="Papa Fresca (sin lavar), Papa Fresca Lavada"/>
    <x v="0"/>
    <x v="0"/>
    <x v="0"/>
    <x v="1"/>
    <x v="0"/>
    <x v="1"/>
    <s v="Entre $1.800 - $2.000"/>
    <s v="Entre $1.000 - $1.200"/>
    <s v="No compramos de este tipo de papa"/>
    <s v="Entre $1.000 - $1.200"/>
    <s v="No compramos de este tipo de papa"/>
    <s v="Entre $1.400 - $1.600"/>
    <s v="No compramos de este tipo de papa"/>
    <s v="Al Productor, Compra a través de internet, Tiendas de Barrio, Galerías"/>
    <s v="Redes sociales, Medios de comunicación (tv, radio), Promoción en puntos de venta, Tiendas especializadas"/>
    <s v="Papa Congelada, Papa Fresca (sin lavar)"/>
    <x v="1"/>
    <x v="1"/>
    <s v="No compra papa frita"/>
    <x v="2"/>
    <s v="No compra papa precocida"/>
    <s v="No compra papa precocida saborizada"/>
    <s v="Galerías, Tiendas de Barrio"/>
    <s v="Yuca, Plátano, Ulluco, Maíz, Habas"/>
  </r>
  <r>
    <d v="2022-02-24T10:15:48"/>
    <s v="Profesional"/>
    <s v="De 18 a 30 años"/>
    <s v="Hombre"/>
    <n v="2"/>
    <n v="4"/>
    <s v="Ingeniero Civil"/>
    <s v="Semanalmente"/>
    <s v="Entre 5 y 10 libras"/>
    <s v="Papa Parda, Papa Pastusa, Papa Guata"/>
    <s v="Papa Fresca (sin lavar)"/>
    <x v="3"/>
    <x v="1"/>
    <x v="1"/>
    <x v="2"/>
    <x v="0"/>
    <x v="4"/>
    <s v="Entre $1.800 - $2.000"/>
    <s v="Entre $1.800 - $2.000"/>
    <s v="Entre $1.800 - $2.000"/>
    <s v="Entre $1.800 - $2.000"/>
    <s v="Entre $1.400 - $1.600"/>
    <s v="Entre $1.800 - $2.000"/>
    <s v="Entre $2.200 - $2.400"/>
    <s v="Al Productor, Placitas Campesinas, Tiendas de Barrio, Galerías"/>
    <s v="Redes sociales, Promoción en puntos de venta"/>
    <s v="Papa Fresca (sin lavar), Papa Fresca lavada"/>
    <x v="1"/>
    <x v="2"/>
    <s v="$ 7.100"/>
    <x v="7"/>
    <s v="$ 4.100"/>
    <s v="$ 7.000"/>
    <s v="Galerías, Tiendas de Barrio, Placitas Campesinas, Supermercados"/>
    <s v="Yuca, Plátano, Maíz"/>
  </r>
  <r>
    <d v="2022-02-24T10:16:31"/>
    <s v="Profesional"/>
    <s v="De 18 a 30 años"/>
    <s v="Hombre"/>
    <n v="1"/>
    <n v="5"/>
    <s v="Estudiante"/>
    <s v="Semanalmente"/>
    <s v="Entre 11 y 15 libras"/>
    <s v="Papa Criolla, Papa Colorada, Papa Guata"/>
    <s v="Papa Fresca (sin lavar)"/>
    <x v="3"/>
    <x v="0"/>
    <x v="0"/>
    <x v="0"/>
    <x v="0"/>
    <x v="4"/>
    <s v="Entre $1.000 - $1.200"/>
    <s v="Entre $1.000 - $1.200"/>
    <s v="Entre $1.000 - $1.200"/>
    <s v="Entre $1.000 - $1.200"/>
    <s v="Entre $1.000 - $1.200"/>
    <s v="Entre $1.000 - $1.200"/>
    <s v="Entre $1.400 - $1.600"/>
    <s v="Al Productor, Tiendas de Barrio, Galerías"/>
    <s v="Redes sociales, Medios de comunicación (tv, radio), Promoción en puntos de venta, Tiendas especializadas"/>
    <s v="Papa Fresca (sin lavar)"/>
    <x v="1"/>
    <x v="1"/>
    <s v="$ 7.100"/>
    <x v="3"/>
    <s v="$ 3.500"/>
    <s v="$ 5.500"/>
    <s v="Galerías, Tiendas de Barrio"/>
    <s v="Yuca, Plátano"/>
  </r>
  <r>
    <d v="2022-02-24T10:16:36"/>
    <s v="Secundaria"/>
    <s v="De 18 a 30 años"/>
    <s v="Hombre"/>
    <n v="3"/>
    <n v="2"/>
    <s v="Estudiante "/>
    <s v="Mensualmente"/>
    <s v="Entre 11 y 15 libras"/>
    <s v="Papa Criolla, Papa Pastusa, Papa Amarilla, Papa Colorada"/>
    <s v="Papa Fresca (sin lavar), Papa Fresca Lavada"/>
    <x v="1"/>
    <x v="1"/>
    <x v="2"/>
    <x v="3"/>
    <x v="0"/>
    <x v="2"/>
    <s v="Más de $3.400"/>
    <s v="Más de $3.400"/>
    <s v="Más de $3.400"/>
    <s v="Más de $3.400"/>
    <s v="Más de $ 3.400"/>
    <s v="No compramos de este tipo de papa"/>
    <s v="No compramos de este tipo de papa"/>
    <s v="Supermercado, Placitas Campesinas, Galerías"/>
    <s v="Redes sociales, Promoción en puntos de venta"/>
    <s v="Papa Fresca (sin lavar), Papa Fresca lavada"/>
    <x v="4"/>
    <x v="3"/>
    <s v="$ 6.500"/>
    <x v="3"/>
    <s v="No compra papa precocida"/>
    <s v="No compra papa precocida saborizada"/>
    <s v="Galerías, Placitas Campesinas, Supermercados"/>
    <s v="Yuca, Plátano, Maíz"/>
  </r>
  <r>
    <d v="2022-02-24T10:18:04"/>
    <s v="Profesional"/>
    <s v="De 18 a 30 años"/>
    <s v="Hombre"/>
    <n v="1"/>
    <n v="3"/>
    <s v="Biólogo"/>
    <s v="Semanalmente"/>
    <s v="Entre 11 y 15 libras"/>
    <s v="Papa Parda, Papa Criolla"/>
    <s v="Papa Fresca (sin lavar), Papa Fresca Lavada, Papa Frita"/>
    <x v="1"/>
    <x v="4"/>
    <x v="2"/>
    <x v="4"/>
    <x v="2"/>
    <x v="4"/>
    <s v="Entre $1.400 - $1.600"/>
    <s v="Entre $1.400 - $1.600"/>
    <s v="No compramos de este tipo de papa"/>
    <s v="No compramos de este tipo de papa"/>
    <s v="No compramos de este tipo de papa"/>
    <s v="No compramos de este tipo de papa"/>
    <s v="No compramos de este tipo de papa"/>
    <s v="Al Productor, Placitas Campesinas, Tiendas de Barrio, Galerías"/>
    <s v="Redes sociales, Medios de comunicación (tv, radio), Promoción en puntos de venta"/>
    <s v="Papa Fresca (sin lavar), Papa Fresca lavada"/>
    <x v="8"/>
    <x v="1"/>
    <s v="$ 6.700"/>
    <x v="1"/>
    <s v="$ 3.500"/>
    <s v="$ 5.500"/>
    <s v="Galerías, Tiendas de Barrio, Placitas Campesinas"/>
    <s v="Yuca, Plátano, Maíz, Habas"/>
  </r>
  <r>
    <d v="2022-02-24T10:20:42"/>
    <s v="Maestría"/>
    <s v="Más de 50 años"/>
    <s v="Hombre"/>
    <n v="4"/>
    <n v="2"/>
    <s v="Docente"/>
    <s v="Semanalmente"/>
    <s v="Entre 5 y 10 libras"/>
    <s v="Papa Parda, Papa Criolla"/>
    <s v="Papa Fresca (sin lavar)"/>
    <x v="3"/>
    <x v="1"/>
    <x v="1"/>
    <x v="2"/>
    <x v="1"/>
    <x v="4"/>
    <s v="Entre $1.800 - $2.000"/>
    <s v="Entre $1.400 - $1.600"/>
    <s v="No compramos de este tipo de papa"/>
    <s v="Entre $1.400 - $1.600"/>
    <s v="Entre $1.400 - $1.600"/>
    <s v="No compramos de este tipo de papa"/>
    <s v="No compramos de este tipo de papa"/>
    <s v="Galerías"/>
    <s v="Promoción en puntos de venta"/>
    <s v="Papa Fresca lavada"/>
    <x v="1"/>
    <x v="2"/>
    <s v="No compra papa frita"/>
    <x v="6"/>
    <s v="No compra papa precocida"/>
    <s v="No compra papa precocida saborizada"/>
    <s v="Galerías"/>
    <s v="Plátano, Maíz"/>
  </r>
  <r>
    <d v="2022-02-24T10:21:43"/>
    <s v="Profesional"/>
    <s v="De 18 a 30 años"/>
    <s v="Hombre"/>
    <n v="1"/>
    <n v="5"/>
    <s v="Estudiante de universidad"/>
    <s v="Semanalmente"/>
    <s v="Más de 25 libras"/>
    <s v="Papa Amarilla, Papa Guata"/>
    <s v="Papa Fresca (sin lavar)"/>
    <x v="0"/>
    <x v="4"/>
    <x v="3"/>
    <x v="4"/>
    <x v="1"/>
    <x v="3"/>
    <s v="No compramos de este tipo de papa"/>
    <s v="No compramos de este tipo de papa"/>
    <s v="No compramos de este tipo de papa"/>
    <s v="Entre $3.000 - $3.200"/>
    <s v="No compramos de este tipo de papa"/>
    <s v="Más de $ 3.400"/>
    <s v="No compramos de este tipo de papa"/>
    <s v="Placitas Campesinas, Galerías"/>
    <s v="Redes sociales, Promoción en puntos de venta"/>
    <s v="Papa Fresca (sin lavar), Papa Fresca lavada"/>
    <x v="1"/>
    <x v="3"/>
    <s v="No compra papa frita"/>
    <x v="0"/>
    <s v="No compra papa precocida"/>
    <s v="No compra papa precocida saborizada"/>
    <s v="Galerías"/>
    <s v="Yuca, Plátano, Maíz"/>
  </r>
  <r>
    <d v="2022-02-24T10:22:12"/>
    <s v="Maestría"/>
    <s v="De 31 a 40 años"/>
    <s v="Hombre"/>
    <n v="4"/>
    <n v="1"/>
    <s v="PROFESOR IDIOMAS"/>
    <s v="Mensualmente"/>
    <s v="Entre 5 y 10 libras"/>
    <s v="Papa Amarilla, Papa Colorada, Papa Guata"/>
    <s v="Papa Fresca (sin lavar), Papa Fresca Lavada"/>
    <x v="1"/>
    <x v="0"/>
    <x v="2"/>
    <x v="4"/>
    <x v="1"/>
    <x v="4"/>
    <s v="No compramos de este tipo de papa"/>
    <s v="No compramos de este tipo de papa"/>
    <s v="No compramos de este tipo de papa"/>
    <s v="Entre $2.600 - $2.800"/>
    <s v="Entre $3.000 - $3.200"/>
    <s v="Entre $3.000 - $3.200"/>
    <s v="No compramos de este tipo de papa"/>
    <s v="Al Productor, Placitas Campesinas, Compra a través de internet"/>
    <s v="Redes sociales, Medios de comunicación (tv, radio)"/>
    <s v="Papa Congelada, Papa Fresca lavada, Papa Precocida"/>
    <x v="2"/>
    <x v="2"/>
    <s v="$ 6.500"/>
    <x v="10"/>
    <s v="$ 3.500"/>
    <s v="$ 5.500"/>
    <s v="Galerías, Placitas Campesinas, Supermercados"/>
    <s v="Yuca, Plátano"/>
  </r>
  <r>
    <d v="2022-02-24T10:26:39"/>
    <s v="Doctorado"/>
    <s v="Más de 50 años"/>
    <s v="Hombre"/>
    <n v="4"/>
    <n v="4"/>
    <s v="DOCENTE"/>
    <s v="Semanalmente"/>
    <s v="Más de 25 libras"/>
    <s v="Papa Parda, Papa Criolla, Papa Amarilla"/>
    <s v="Papa Fresca (sin lavar)"/>
    <x v="3"/>
    <x v="4"/>
    <x v="1"/>
    <x v="3"/>
    <x v="0"/>
    <x v="2"/>
    <s v="Entre $1.400 - $1.600"/>
    <s v="Entre $1.800 - $2.000"/>
    <s v="No compramos de este tipo de papa"/>
    <s v="Entre $1.400 - $1.600"/>
    <s v="Entre $1.800 - $2.000"/>
    <s v="Entre $1.400 - $1.600"/>
    <s v="Entre $1.800 - $2.000"/>
    <s v="Al Productor, Placitas Campesinas, Galerías"/>
    <s v="Redes sociales, Promoción en puntos de venta"/>
    <s v="Papa Fresca (sin lavar)"/>
    <x v="1"/>
    <x v="2"/>
    <s v="No compra papa frita"/>
    <x v="4"/>
    <s v="No compra papa precocida"/>
    <s v="No compra papa precocida saborizada"/>
    <s v="Galerías, Placitas Campesinas"/>
    <s v="NO SE PUEDE REEMPLAZAR LA PAPA POR LOS PRODUCTOS QUE COLOCAN, CADA UNO TIENE UN USO DIFERENTE Y UN SABOR DIFERENTE"/>
  </r>
  <r>
    <d v="2022-02-24T10:27:39"/>
    <s v="Secundaria"/>
    <s v="De 18 a 30 años"/>
    <s v="Hombre"/>
    <n v="1"/>
    <s v="Más de 6 personas"/>
    <s v="Estudiante"/>
    <s v="Semanalmente"/>
    <s v="Más de 25 libras"/>
    <s v="Papa Parda, Papa Criolla, Papa Pastusa, Papa Amarilla, Papa Colorada"/>
    <s v="Papa Fresca (sin lavar)"/>
    <x v="4"/>
    <x v="0"/>
    <x v="2"/>
    <x v="4"/>
    <x v="0"/>
    <x v="1"/>
    <s v="Entre $2.200 - $2.400"/>
    <s v="Entre $1.400 - $1.600"/>
    <s v="Entre $2.200 - $2.400"/>
    <s v="Entre $1.400 - $1.600"/>
    <s v="Entre $2.200 - $2.400"/>
    <s v="No compramos de este tipo de papa"/>
    <s v="No compramos de este tipo de papa"/>
    <s v="Al Productor, Placitas Campesinas, Tiendas de Barrio, Galerías"/>
    <s v="Promoción en puntos de venta, Tiendas especializadas"/>
    <s v="Papa Fresca (sin lavar), Papa Fresca lavada"/>
    <x v="1"/>
    <x v="1"/>
    <s v="No compra papa frita"/>
    <x v="3"/>
    <s v="No compra papa precocida"/>
    <s v="No compra papa precocida saborizada"/>
    <s v="Galerías, Tiendas de Barrio, Placitas Campesinas"/>
    <s v="Yuca, Plátano"/>
  </r>
  <r>
    <d v="2022-02-24T10:28:34"/>
    <s v="Profesional"/>
    <s v="De 18 a 30 años"/>
    <s v="Hombre"/>
    <n v="1"/>
    <n v="3"/>
    <s v="Ingeniero agropecuario "/>
    <s v="Semanalmente"/>
    <s v="Más de 25 libras"/>
    <s v="Papa Parda, Papa Criolla, Papa Pastusa"/>
    <s v="Papa Fresca (sin lavar), Papa Frita"/>
    <x v="2"/>
    <x v="0"/>
    <x v="0"/>
    <x v="0"/>
    <x v="0"/>
    <x v="0"/>
    <s v="Entre $1.400 - $1.600"/>
    <s v="Entre $1.400 - $1.600"/>
    <s v="Entre $1.400 - $1.600"/>
    <s v="No compramos de este tipo de papa"/>
    <s v="No compramos de este tipo de papa"/>
    <s v="No compramos de este tipo de papa"/>
    <s v="No compramos de este tipo de papa"/>
    <s v="Al Productor, Placitas Campesinas, Galerías"/>
    <s v="Redes sociales, Medios de comunicación (tv, radio), Promoción en puntos de venta, Tiendas especializadas"/>
    <s v="Papa Fresca (sin lavar), Papa Fresca lavada"/>
    <x v="1"/>
    <x v="1"/>
    <s v="$ 6.500"/>
    <x v="2"/>
    <s v="No compra papa precocida"/>
    <s v="No compra papa precocida saborizada"/>
    <s v="Galerías, Placitas Campesinas"/>
    <s v="Yuca"/>
  </r>
  <r>
    <d v="2022-02-24T10:29:49"/>
    <s v="Profesional"/>
    <s v="De 18 a 30 años"/>
    <s v="Hombre"/>
    <n v="4"/>
    <n v="2"/>
    <s v="estudiante"/>
    <s v="Cada 15 días"/>
    <s v="Entre 5 y 10 libras"/>
    <s v="Papa Criolla, Papa Amarilla, Papa Guata"/>
    <s v="Papa Fresca (sin lavar), Papa Fresca Lavada"/>
    <x v="0"/>
    <x v="1"/>
    <x v="0"/>
    <x v="2"/>
    <x v="0"/>
    <x v="3"/>
    <s v="No compramos de este tipo de papa"/>
    <s v="Entre $1.400 - $1.600"/>
    <s v="No compramos de este tipo de papa"/>
    <s v="Entre $1.400 - $1.600"/>
    <s v="No compramos de este tipo de papa"/>
    <s v="Entre $1.400 - $1.600"/>
    <s v="No compramos de este tipo de papa"/>
    <s v="Al Productor, Supermercado, Placitas Campesinas, Galerías"/>
    <s v="Tiendas especializadas"/>
    <s v="Papa Fresca (sin lavar), Papa Fresca lavada"/>
    <x v="1"/>
    <x v="3"/>
    <s v="$ 6.500"/>
    <x v="6"/>
    <s v="No compra papa precocida"/>
    <s v="No compra papa precocida saborizada"/>
    <s v="Placitas Campesinas"/>
    <s v="Plátano"/>
  </r>
  <r>
    <d v="2022-02-24T10:35:30"/>
    <s v="Técnico o tecnólogo"/>
    <s v="De 18 a 30 años"/>
    <s v="Hombre"/>
    <n v="3"/>
    <n v="4"/>
    <s v="Estudiante"/>
    <s v="Semanalmente"/>
    <s v="Entre 21 y 25 libras"/>
    <s v="Papa Parda, Papa Amarilla, Papa Colorada, Papa Guata"/>
    <s v="Papa Fresca (sin lavar)"/>
    <x v="3"/>
    <x v="0"/>
    <x v="2"/>
    <x v="0"/>
    <x v="0"/>
    <x v="0"/>
    <s v="Entre $1.000 - $1.200"/>
    <s v="Entre $1.400 - $1.600"/>
    <s v="Entre $1.400 - $1.600"/>
    <s v="Entre $1.400 - $1.600"/>
    <s v="Entre $1.400 - $1.600"/>
    <s v="Entre $1.000 - $1.200"/>
    <s v="Entre $1.800 - $2.000"/>
    <s v="Al Productor, Placitas Campesinas, Galerías"/>
    <s v="Medios de comunicación (tv, radio)"/>
    <s v="Papa Fresca (sin lavar)"/>
    <x v="2"/>
    <x v="1"/>
    <s v="$ 6.500"/>
    <x v="6"/>
    <s v="$ 3.700"/>
    <s v="$ 6.000"/>
    <s v="Galerías"/>
    <s v="Yuca, Maíz"/>
  </r>
  <r>
    <d v="2022-02-24T10:37:42"/>
    <s v="Profesional"/>
    <s v="De 41 a 50 años"/>
    <s v="Hombre"/>
    <n v="3"/>
    <n v="6"/>
    <s v="Administrador de Empresas "/>
    <s v="Cada 15 días"/>
    <s v="Entre 5 y 10 libras"/>
    <s v="Papa Parda, Papa Criolla, Papa Amarilla, Papa Guata"/>
    <s v="Papa Fresca (sin lavar)"/>
    <x v="0"/>
    <x v="4"/>
    <x v="0"/>
    <x v="0"/>
    <x v="0"/>
    <x v="1"/>
    <s v="No compramos de este tipo de papa"/>
    <s v="No compramos de este tipo de papa"/>
    <s v="No compramos de este tipo de papa"/>
    <s v="Entre $2.200 - $2.400"/>
    <s v="No compramos de este tipo de papa"/>
    <s v="Entre $1.800 - $2.000"/>
    <s v="No compramos de este tipo de papa"/>
    <s v="Placitas Campesinas, Tiendas de Barrio"/>
    <s v="Promoción en puntos de venta"/>
    <s v="Papa Congelada, Papa Fresca lavada"/>
    <x v="9"/>
    <x v="4"/>
    <n v="4000"/>
    <x v="7"/>
    <s v="$ 3.500"/>
    <s v="$ 5.500"/>
    <s v="Tiendas de Barrio, Placitas Campesinas"/>
    <s v="Yuca"/>
  </r>
  <r>
    <d v="2022-02-24T10:39:32"/>
    <s v="Profesional"/>
    <s v="Más de 50 años"/>
    <s v="Hombre"/>
    <n v="3"/>
    <n v="5"/>
    <s v="EMPLEADO"/>
    <s v="Semanalmente"/>
    <s v="Entre 11 y 15 libras"/>
    <s v="Papa Parda, Papa Amarilla, Papa Colorada, Papa Guata"/>
    <s v="Papa Fresca (sin lavar)"/>
    <x v="0"/>
    <x v="1"/>
    <x v="0"/>
    <x v="4"/>
    <x v="0"/>
    <x v="3"/>
    <s v="Entre $1.800 - $2.000"/>
    <s v="No compramos de este tipo de papa"/>
    <s v="No compramos de este tipo de papa"/>
    <s v="Entre $1.800 - $2.000"/>
    <s v="Entre $1.400 - $1.600"/>
    <s v="Entre $1.800 - $2.000"/>
    <s v="No compramos de este tipo de papa"/>
    <s v="Galerías"/>
    <s v="Medios de comunicación (tv, radio)"/>
    <s v="Papa Fresca (sin lavar), Papa Fresca lavada"/>
    <x v="1"/>
    <x v="4"/>
    <s v="No compra papa frita"/>
    <x v="2"/>
    <s v="No compra papa precocida"/>
    <s v="No compra papa precocida saborizada"/>
    <s v="Galerías"/>
    <s v="Yuca"/>
  </r>
  <r>
    <d v="2022-02-24T10:43:17"/>
    <s v="Profesional"/>
    <s v="De 18 a 30 años"/>
    <s v="Hombre"/>
    <n v="3"/>
    <n v="4"/>
    <s v="Economista"/>
    <s v="Cada 15 días"/>
    <s v="Entre 5 y 10 libras"/>
    <s v="Papa Parda, Papa Criolla, Papa Amarilla, Papa Guata"/>
    <s v="Papa Fresca (sin lavar)"/>
    <x v="4"/>
    <x v="0"/>
    <x v="2"/>
    <x v="0"/>
    <x v="0"/>
    <x v="1"/>
    <s v="Entre $1.000 - $1.200"/>
    <s v="Entre $1.000 - $1.200"/>
    <s v="No compramos de este tipo de papa"/>
    <s v="Entre $1.000 - $1.200"/>
    <s v="No compramos de este tipo de papa"/>
    <s v="Entre $1.000 - $1.200"/>
    <s v="No compramos de este tipo de papa"/>
    <s v="Al Productor, Galerías"/>
    <s v="Redes sociales, Medios de comunicación (tv, radio), Promoción en puntos de venta, Tiendas especializadas"/>
    <s v="Papa Fresca (sin lavar)"/>
    <x v="1"/>
    <x v="1"/>
    <s v="No compra papa frita"/>
    <x v="2"/>
    <s v="No compra papa precocida"/>
    <s v="No compra papa precocida saborizada"/>
    <s v="Galerías, Placitas Campesinas"/>
    <s v="Plátano"/>
  </r>
  <r>
    <d v="2022-02-24T10:45:51"/>
    <s v="Profesional"/>
    <s v="De 18 a 30 años"/>
    <s v="Hombre"/>
    <n v="4"/>
    <n v="2"/>
    <s v="Estudiante"/>
    <s v="Cada 15 días"/>
    <s v="Entre 5 y 10 libras"/>
    <s v="Papa Parda, Papa Criolla, Papa Pastusa"/>
    <s v="Papa Fresca (sin lavar)"/>
    <x v="4"/>
    <x v="0"/>
    <x v="1"/>
    <x v="1"/>
    <x v="1"/>
    <x v="3"/>
    <s v="No compramos de este tipo de papa"/>
    <s v="Entre $2.600 - $2.800"/>
    <s v="Entre $2.200 - $2.400"/>
    <s v="Entre $2.600 - $2.800"/>
    <s v="No compramos de este tipo de papa"/>
    <s v="No compramos de este tipo de papa"/>
    <s v="No compramos de este tipo de papa"/>
    <s v="Al Productor, Placitas Campesinas, Compra a través de internet, Tiendas de Barrio, Galerías"/>
    <s v="Redes sociales, Promoción en puntos de venta"/>
    <s v="Papa Fresca lavada"/>
    <x v="1"/>
    <x v="8"/>
    <s v="Más de $ 7.500"/>
    <x v="2"/>
    <s v="Más de $ 4.500"/>
    <s v="No compra papa precocida saborizada"/>
    <s v="Tiendas de Barrio, Placitas Campesinas"/>
    <s v="Ulluco"/>
  </r>
  <r>
    <d v="2022-02-24T10:46:28"/>
    <s v="Profesional"/>
    <s v="De 18 a 30 años"/>
    <s v="Hombre"/>
    <n v="1"/>
    <n v="3"/>
    <s v="Estudiante de Administración de empresas"/>
    <s v="Semanalmente"/>
    <s v="Entre 11 y 15 libras"/>
    <s v="Papa Parda, Papa Criolla, Papa Amarilla, Papa Guata"/>
    <s v="Papa Fresca (sin lavar), Papa Fresca Lavada"/>
    <x v="2"/>
    <x v="0"/>
    <x v="0"/>
    <x v="3"/>
    <x v="0"/>
    <x v="2"/>
    <s v="Entre $1.400 - $1.600"/>
    <s v="Entre $1.000 - $1.200"/>
    <s v="No compramos de este tipo de papa"/>
    <s v="Entre $1.800 - $2.000"/>
    <s v="No compramos de este tipo de papa"/>
    <s v="Entre $1.800 - $2.000"/>
    <s v="No compramos de este tipo de papa"/>
    <s v="Al Productor, Compra a través de internet, Tiendas de Barrio"/>
    <s v="Promoción en puntos de venta, Tiendas especializadas"/>
    <s v="Papa Fresca (sin lavar), Papa Fresca lavada"/>
    <x v="1"/>
    <x v="1"/>
    <s v="No compra papa frita"/>
    <x v="2"/>
    <s v="No compra papa precocida"/>
    <s v="No compra papa precocida saborizada"/>
    <s v="Galerías, Tiendas de Barrio, Placitas Campesinas, Mercados Móviles"/>
    <s v="Yuca, Plátano, Ulluco"/>
  </r>
  <r>
    <d v="2022-02-24T10:48:39"/>
    <s v="Maestría"/>
    <s v="Más de 50 años"/>
    <s v="Hombre"/>
    <n v="3"/>
    <n v="2"/>
    <s v="Docente universitario "/>
    <s v="Semanalmente"/>
    <s v="Entre 5 y 10 libras"/>
    <s v="Papa Parda, Papa Colorada, Papa Guata, Papa Yema de huevo"/>
    <s v="Papa Fresca (sin lavar), Papa Fresca Lavada"/>
    <x v="2"/>
    <x v="1"/>
    <x v="0"/>
    <x v="0"/>
    <x v="0"/>
    <x v="3"/>
    <s v="Entre $1.400 - $1.600"/>
    <s v="No compramos de este tipo de papa"/>
    <s v="No compramos de este tipo de papa"/>
    <s v="Entre $1.000 - $1.200"/>
    <s v="Entre $1.000 - $1.200"/>
    <s v="Entre $1.400 - $1.600"/>
    <s v="Entre $1.000 - $1.200"/>
    <s v="Placitas Campesinas, Galerías"/>
    <s v="Redes sociales, Promoción en puntos de venta"/>
    <s v="Papa Fresca (sin lavar), Papa Fresca lavada, Papa Precocida"/>
    <x v="1"/>
    <x v="2"/>
    <s v="No compra papa frita"/>
    <x v="1"/>
    <s v="No compra papa precocida"/>
    <s v="No compra papa precocida saborizada"/>
    <s v="Galerías, Placitas Campesinas"/>
    <s v="Plátano, Maíz, Habas"/>
  </r>
  <r>
    <d v="2022-02-24T10:49:31"/>
    <s v="Secundaria"/>
    <s v="De 18 a 30 años"/>
    <s v="Hombre"/>
    <n v="2"/>
    <n v="3"/>
    <s v="estudiante "/>
    <s v="Cada 15 días"/>
    <s v="Entre 21 y 25 libras"/>
    <s v="Papa Criolla, Papa Pastusa, Papa Amarilla"/>
    <s v="Papa Fresca (sin lavar)"/>
    <x v="2"/>
    <x v="4"/>
    <x v="0"/>
    <x v="2"/>
    <x v="0"/>
    <x v="1"/>
    <s v="No compramos de este tipo de papa"/>
    <s v="Entre $1.800 - $2.000"/>
    <s v="Entre $2.200 - $2.400"/>
    <s v="Entre $1.400 - $1.600"/>
    <s v="No compramos de este tipo de papa"/>
    <s v="No compramos de este tipo de papa"/>
    <s v="No compramos de este tipo de papa"/>
    <s v="Al Productor, Galerías"/>
    <s v="Redes sociales, Medios de comunicación (tv, radio)"/>
    <s v="Papa Fresca (sin lavar), Papa Saborizada"/>
    <x v="4"/>
    <x v="4"/>
    <s v="$ 6.500"/>
    <x v="3"/>
    <s v="No compra papa precocida"/>
    <s v="$ 6.000"/>
    <s v="Galerías, Directamente al Productor"/>
    <s v="Plátano, Ulluco, Maíz"/>
  </r>
  <r>
    <d v="2022-02-24T10:49:51"/>
    <s v="Profesional"/>
    <s v="De 31 a 40 años"/>
    <s v="Hombre"/>
    <n v="3"/>
    <n v="1"/>
    <s v="Historiador"/>
    <s v="Cada 15 días"/>
    <s v="Entre 5 y 10 libras"/>
    <s v="Papa Criolla, Papa Pastusa"/>
    <s v="Papa Fresca (sin lavar)"/>
    <x v="4"/>
    <x v="0"/>
    <x v="4"/>
    <x v="3"/>
    <x v="1"/>
    <x v="1"/>
    <s v="No compramos de este tipo de papa"/>
    <s v="Entre $1.800 - $2.000"/>
    <s v="Entre $1.800 - $2.000"/>
    <s v="No compramos de este tipo de papa"/>
    <s v="No compramos de este tipo de papa"/>
    <s v="No compramos de este tipo de papa"/>
    <s v="No compramos de este tipo de papa"/>
    <s v="Placitas Campesinas, Tiendas de Barrio"/>
    <s v="Redes sociales, Medios de comunicación (tv, radio), Promoción en puntos de venta"/>
    <s v="Papa Fresca (sin lavar), Papa Frita, Papa Fresca lavada, Papa Precocida"/>
    <x v="1"/>
    <x v="4"/>
    <s v="$ 7.500"/>
    <x v="4"/>
    <s v="$ 3.500"/>
    <s v="$ 6.000"/>
    <s v="Galerías, Tiendas de Barrio, Placitas Campesinas"/>
    <s v="Yuca, Plátano, Maíz"/>
  </r>
  <r>
    <d v="2022-02-24T10:53:04"/>
    <s v="Profesional"/>
    <s v="De 18 a 30 años"/>
    <s v="Hombre"/>
    <n v="2"/>
    <n v="3"/>
    <s v="Docente "/>
    <s v="Cada 15 días"/>
    <s v="Entre 11 y 15 libras"/>
    <s v="Papa Parda, Papa Amarilla"/>
    <s v="Papa Fresca (sin lavar)"/>
    <x v="4"/>
    <x v="4"/>
    <x v="3"/>
    <x v="3"/>
    <x v="2"/>
    <x v="1"/>
    <s v="Entre $1.000 - $1.200"/>
    <s v="No compramos de este tipo de papa"/>
    <s v="No compramos de este tipo de papa"/>
    <s v="Entre $1.800 - $2.000"/>
    <s v="No compramos de este tipo de papa"/>
    <s v="No compramos de este tipo de papa"/>
    <s v="No compramos de este tipo de papa"/>
    <s v="Al Productor, Galerías"/>
    <s v="Redes sociales, Medios de comunicación (tv, radio), Promoción en puntos de venta, Tiendas especializadas"/>
    <s v="Papa Fresca (sin lavar)"/>
    <x v="1"/>
    <x v="2"/>
    <s v="No compra papa frita"/>
    <x v="2"/>
    <s v="No compra papa precocida"/>
    <s v="No compra papa precocida saborizada"/>
    <s v="Galerías"/>
    <s v="Ulluco"/>
  </r>
  <r>
    <d v="2022-02-24T10:56:18"/>
    <s v="Profesional"/>
    <s v="De 18 a 30 años"/>
    <s v="Hombre"/>
    <n v="3"/>
    <n v="3"/>
    <s v="Quimico"/>
    <s v="Cada 15 días"/>
    <s v="Entre 11 y 15 libras"/>
    <s v="Papa Amarilla, Papa Colorada, Papa Guata, Papa Yema de huevo"/>
    <s v="Papa Fresca (sin lavar), Papa Fresca Lavada"/>
    <x v="0"/>
    <x v="0"/>
    <x v="0"/>
    <x v="3"/>
    <x v="1"/>
    <x v="1"/>
    <s v="No compramos de este tipo de papa"/>
    <s v="Entre $1.400 - $1.600"/>
    <s v="No compramos de este tipo de papa"/>
    <s v="Entre $1.400 - $1.600"/>
    <s v="Entre $1.400 - $1.600"/>
    <s v="Entre $1.400 - $1.600"/>
    <s v="Entre $1.400 - $1.600"/>
    <s v="Al Productor, Galerías"/>
    <s v="Redes sociales, Promoción en puntos de venta"/>
    <s v="Papa Fresca (sin lavar), Papa Fresca lavada"/>
    <x v="1"/>
    <x v="2"/>
    <s v="No compra papa frita"/>
    <x v="2"/>
    <s v="No compra papa precocida"/>
    <s v="No compra papa precocida saborizada"/>
    <s v="Galerías"/>
    <s v="Yuca, Plátano"/>
  </r>
  <r>
    <d v="2022-02-24T10:58:08"/>
    <s v="Doctorado"/>
    <s v="Más de 50 años"/>
    <s v="Hombre"/>
    <n v="5"/>
    <n v="2"/>
    <s v="Ingeniero"/>
    <s v="Cada 15 días"/>
    <s v="Entre 5 y 10 libras"/>
    <s v="Papa Parda, Papa Amarilla, Papa Yema de huevo"/>
    <s v="Papa Fresca (sin lavar), Papa Fresca Lavada"/>
    <x v="3"/>
    <x v="4"/>
    <x v="1"/>
    <x v="2"/>
    <x v="1"/>
    <x v="2"/>
    <s v="Entre $1.000 - $1.200"/>
    <s v="No compramos de este tipo de papa"/>
    <s v="No compramos de este tipo de papa"/>
    <s v="No compramos de este tipo de papa"/>
    <s v="Entre $1.000 - $1.200"/>
    <s v="No compramos de este tipo de papa"/>
    <s v="Entre $1.400 - $1.600"/>
    <s v="Galerías"/>
    <s v="Medios de comunicación (tv, radio)"/>
    <s v="Papa Fresca (sin lavar)"/>
    <x v="1"/>
    <x v="2"/>
    <s v="No compra papa frita"/>
    <x v="11"/>
    <s v="No compra papa precocida"/>
    <s v="No compra papa precocida saborizada"/>
    <s v="Galerías"/>
    <s v="Yuca, Plátano"/>
  </r>
  <r>
    <d v="2022-02-24T10:59:21"/>
    <s v="Profesional"/>
    <s v="De 18 a 30 años"/>
    <s v="Hombre"/>
    <n v="1"/>
    <n v="4"/>
    <s v="Estudiante"/>
    <s v="Cada 15 días"/>
    <s v="Entre 11 y 15 libras"/>
    <s v="Papa Parda, Papa Criolla, Papa Pastusa, Papa Amarilla, Papa Guata, Papa Yema de huevo"/>
    <s v="Papa Fresca (sin lavar)"/>
    <x v="2"/>
    <x v="1"/>
    <x v="0"/>
    <x v="0"/>
    <x v="0"/>
    <x v="2"/>
    <s v="Entre $1.400 - $1.600"/>
    <s v="No compramos de este tipo de papa"/>
    <s v="No compramos de este tipo de papa"/>
    <s v="Entre $1.400 - $1.600"/>
    <s v="Entre $1.400 - $1.600"/>
    <s v="Entre $1.400 - $1.600"/>
    <s v="Entre $1.400 - $1.600"/>
    <s v="Placitas Campesinas, Galerías"/>
    <s v="Promoción en puntos de venta"/>
    <s v="Papa Fresca (sin lavar)"/>
    <x v="1"/>
    <x v="4"/>
    <s v="No compra papa frita"/>
    <x v="5"/>
    <s v="No compra papa precocida"/>
    <s v="No compra papa precocida saborizada"/>
    <s v="Galerías, Supermercados"/>
    <s v="Yuca, Plátano, Ulluco, Maíz, Habas"/>
  </r>
  <r>
    <d v="2022-02-24T10:59:55"/>
    <s v="Maestría"/>
    <s v="De 41 a 50 años"/>
    <s v="Hombre"/>
    <n v="4"/>
    <n v="2"/>
    <s v="Profesor"/>
    <s v="Semanalmente"/>
    <s v="Entre 5 y 10 libras"/>
    <s v="Papa Parda, Papa Criolla, Papa Pastusa, Papa Amarilla, Papa Colorada"/>
    <s v="Papa Fresca (sin lavar), Papa Fresca Lavada, Papa Frita, Papa Congelada, Papa Precocida"/>
    <x v="1"/>
    <x v="4"/>
    <x v="0"/>
    <x v="1"/>
    <x v="0"/>
    <x v="0"/>
    <s v="Entre $1.800 - $2.000"/>
    <s v="Más de $3.400"/>
    <s v="Entre $2.200 - $2.400"/>
    <s v="Más de $3.400"/>
    <s v="No compro"/>
    <s v="No compro"/>
    <s v="No compro"/>
    <s v="Al Productor, Placitas Campesinas, Galerías"/>
    <s v="Promoción en puntos de venta"/>
    <s v="Papa Congelada, Papa Fresca (sin lavar), Papa Fresca lavada, Papa Precocida"/>
    <x v="4"/>
    <x v="3"/>
    <s v="No compra papa frita"/>
    <x v="5"/>
    <s v="$ 4.500"/>
    <s v="No compra papa precocida saborizada"/>
    <s v="Tiendas de Barrio, Supermercados"/>
    <s v="Plátano"/>
  </r>
  <r>
    <d v="2022-02-24T11:00:48"/>
    <s v="Maestría"/>
    <s v="De 41 a 50 años"/>
    <s v="Hombre"/>
    <n v="4"/>
    <n v="3"/>
    <s v="Profesora "/>
    <s v="Cada 15 días"/>
    <s v="Entre 5 y 10 libras"/>
    <s v="Papa Criolla, Papa Amarilla"/>
    <s v="Papa Fresca Lavada, Papa Congelada"/>
    <x v="2"/>
    <x v="0"/>
    <x v="1"/>
    <x v="2"/>
    <x v="0"/>
    <x v="4"/>
    <s v="Entre $3.000 - $3.200"/>
    <s v="Entre $3.000 - $3.200"/>
    <s v="Entre $3.000 - $3.200"/>
    <s v="Entre $3.000 - $3.200"/>
    <s v="Entre $3.000 - $3.200"/>
    <s v="Entre $3.000 - $3.200"/>
    <s v="No compramos de este tipo de papa"/>
    <s v="Supermercado"/>
    <s v="Promoción en puntos de venta"/>
    <s v="Papa Fresca lavada, Papa Precocida"/>
    <x v="2"/>
    <x v="2"/>
    <s v="$ 6.500"/>
    <x v="0"/>
    <s v="$ 3.900"/>
    <s v="$ 5.500"/>
    <s v="Supermercados"/>
    <s v="Yuca, Plátano"/>
  </r>
  <r>
    <d v="2022-02-24T11:01:30"/>
    <s v="Técnico o tecnólogo"/>
    <s v="De 18 a 30 años"/>
    <s v="Hombre"/>
    <n v="2"/>
    <n v="5"/>
    <s v="Estudiante"/>
    <s v="Semanalmente"/>
    <s v="Entre 11 y 15 libras"/>
    <s v="Papa Parda, Papa Criolla, Papa Pastusa, Papa Amarilla, Papa Colorada, Papa Guata"/>
    <s v="Papa Fresca (sin lavar)"/>
    <x v="2"/>
    <x v="4"/>
    <x v="1"/>
    <x v="2"/>
    <x v="1"/>
    <x v="3"/>
    <s v="Entre $1.400 - $1.600"/>
    <s v="Entre $1.400 - $1.600"/>
    <s v="Entre $1.400 - $1.600"/>
    <s v="Entre $1.400 - $1.600"/>
    <s v="Entre $1.400 - $1.600"/>
    <s v="Entre $1.400 - $1.600"/>
    <s v="Entre $1.400 - $1.600"/>
    <s v="Al Productor, Galerías"/>
    <s v="Promoción en puntos de venta"/>
    <s v="Papa Fresca (sin lavar)"/>
    <x v="1"/>
    <x v="1"/>
    <s v="$ 6.500"/>
    <x v="3"/>
    <s v="No compra papa precocida"/>
    <s v="No compra papa precocida saborizada"/>
    <s v="Galerías"/>
    <s v="Yuca, Plátano, Maíz"/>
  </r>
  <r>
    <d v="2022-02-24T11:01:36"/>
    <s v="Técnico o tecnólogo"/>
    <s v="De 18 a 30 años"/>
    <s v="Hombre"/>
    <n v="3"/>
    <n v="5"/>
    <s v="Estudiante"/>
    <s v="Semanalmente"/>
    <s v="Más de 25 libras"/>
    <s v="Papa Parda, Papa Pastusa, Papa Amarilla, Papa Colorada, Papa Guata"/>
    <s v="Papa Fresca (sin lavar), Papa Frita, Papa Pelada"/>
    <x v="3"/>
    <x v="0"/>
    <x v="3"/>
    <x v="0"/>
    <x v="0"/>
    <x v="0"/>
    <s v="Entre $2.600 - $2.800"/>
    <s v="No compramos de este tipo de papa"/>
    <s v="Se cosecha"/>
    <s v="Entre $2.600 - $2.800"/>
    <s v="Entre $3.000 - $3.200"/>
    <s v="Entre $3.000 - $3.200"/>
    <s v="No compramos de este tipo de papa"/>
    <s v="Al Productor"/>
    <s v="Medios de comunicación (tv, radio)"/>
    <s v="Papa Fresca (sin lavar)"/>
    <x v="1"/>
    <x v="10"/>
    <s v="$ 6.500"/>
    <x v="6"/>
    <s v="$ 3.700"/>
    <s v="$ 6.000"/>
    <s v="Placitas Campesinas"/>
    <s v="Plátano"/>
  </r>
  <r>
    <d v="2022-02-24T11:02:07"/>
    <s v="Secundaria"/>
    <s v="De 18 a 30 años"/>
    <s v="Hombre"/>
    <n v="2"/>
    <n v="4"/>
    <s v="ESTUDIANTE"/>
    <s v="Semanalmente"/>
    <s v="Entre 11 y 15 libras"/>
    <s v="Papa Parda, Papa Criolla, Papa Amarilla, Papa Colorada"/>
    <s v="Papa Fresca (sin lavar), Papa Frita, Papa Congelada, Papa Precocida"/>
    <x v="3"/>
    <x v="0"/>
    <x v="1"/>
    <x v="0"/>
    <x v="0"/>
    <x v="3"/>
    <s v="Entre $2.200 - $2.400"/>
    <s v="Entre $2.200 - $2.400"/>
    <s v="No compramos de este tipo de papa"/>
    <s v="Entre $1.800 - $2.000"/>
    <s v="Entre $2.200 - $2.400"/>
    <s v="No compramos de este tipo de papa"/>
    <s v="No compramos de este tipo de papa"/>
    <s v="Al Productor, Placitas Campesinas, Tiendas de Barrio"/>
    <s v="Redes sociales, Promoción en puntos de venta"/>
    <s v="Papa Fresca (sin lavar), Papa Fresca lavada"/>
    <x v="2"/>
    <x v="2"/>
    <s v="$ 6.500"/>
    <x v="0"/>
    <s v="$ 3.500"/>
    <s v="$ 5.500"/>
    <s v="Tiendas de Barrio, Placitas Campesinas, Supermercados"/>
    <s v="Yuca, Plátano, Ulluco"/>
  </r>
  <r>
    <d v="2022-02-24T11:03:53"/>
    <s v="Técnico o tecnólogo"/>
    <s v="De 18 a 30 años"/>
    <s v="Hombre"/>
    <n v="2"/>
    <n v="2"/>
    <s v="Estudiante"/>
    <s v="Cada 15 días"/>
    <s v="Entre 5 y 10 libras"/>
    <s v="Papa Parda, Papa Criolla, Papa Amarilla"/>
    <s v="Papa Fresca (sin lavar), Papa Frita"/>
    <x v="2"/>
    <x v="0"/>
    <x v="1"/>
    <x v="2"/>
    <x v="1"/>
    <x v="3"/>
    <s v="Entre $1.400 - $1.600"/>
    <s v="Entre $1.000 - $1.200"/>
    <s v="Entre $1.400 - $1.600"/>
    <s v="Entre $1.800 - $2.000"/>
    <s v="Entre $1.400 - $1.600"/>
    <s v="Entre $1.000 - $1.200"/>
    <s v="No compramos de este tipo de papa"/>
    <s v="Al Productor, Placitas Campesinas, Tiendas de Barrio, Galerías"/>
    <s v="Redes sociales, Medios de comunicación (tv, radio)"/>
    <s v="Papa Fresca (sin lavar)"/>
    <x v="1"/>
    <x v="2"/>
    <s v="$ 6.500"/>
    <x v="6"/>
    <s v="No compra papa precocida"/>
    <s v="No compra papa precocida saborizada"/>
    <s v="Galerías, Placitas Campesinas"/>
    <s v="Plátano, Ulluco"/>
  </r>
  <r>
    <d v="2022-02-24T11:04:05"/>
    <s v="Profesional"/>
    <s v="De 41 a 50 años"/>
    <s v="Hombre"/>
    <n v="3"/>
    <n v="4"/>
    <s v="Profesional Universitario"/>
    <s v="Semanalmente"/>
    <s v="Entre 5 y 10 libras"/>
    <s v="Papa Amarilla, Papa Colorada, Papa Guata"/>
    <s v="Papa Fresca (sin lavar), Papa Fresca Lavada, Papa Frita"/>
    <x v="0"/>
    <x v="0"/>
    <x v="0"/>
    <x v="0"/>
    <x v="0"/>
    <x v="0"/>
    <s v="No compramos de este tipo de papa"/>
    <s v="Más de $3.400"/>
    <s v="No compramos de este tipo de papa"/>
    <s v="Entre $2.600 - $2.800"/>
    <s v="Más de $ 3.400"/>
    <s v="No compramos de este tipo de papa"/>
    <s v="No compramos de este tipo de papa"/>
    <s v="Al Productor, Supermercado, Placitas Campesinas, Tiendas de Barrio, Galerías"/>
    <s v="Redes sociales, Medios de comunicación (tv, radio), Promoción en puntos de venta"/>
    <s v="Papa Congelada, Papa Frita, Papa Fresca lavada"/>
    <x v="4"/>
    <x v="3"/>
    <s v="$ 6.500"/>
    <x v="5"/>
    <s v="$ 4.100"/>
    <s v="$ 6.000"/>
    <s v="Galerías, Placitas Campesinas, Supermercados"/>
    <s v="Yuca, Plátano"/>
  </r>
  <r>
    <d v="2022-02-24T11:06:58"/>
    <s v="Técnico o tecnólogo"/>
    <s v="De 18 a 30 años"/>
    <s v="Hombre"/>
    <n v="1"/>
    <n v="1"/>
    <s v="Estudiante"/>
    <s v="Cada 15 días"/>
    <s v="Entre 5 y 10 libras"/>
    <s v="Papa Parda, Papa Amarilla"/>
    <s v="Papa Fresca (sin lavar)"/>
    <x v="0"/>
    <x v="1"/>
    <x v="0"/>
    <x v="2"/>
    <x v="0"/>
    <x v="0"/>
    <s v="Entre $1.400 - $1.600"/>
    <s v="Entre $1.000 - $1.200"/>
    <s v="Entre $1.400 - $1.600"/>
    <s v="Entre $1.800 - $2.000"/>
    <s v="Entre $1.400 - $1.600"/>
    <s v="Entre $1.400 - $1.600"/>
    <s v="Entre $1.400 - $1.600"/>
    <s v="Al Productor, Placitas Campesinas"/>
    <s v="Redes sociales"/>
    <s v="Papa Fresca (sin lavar), Papa Saborizada"/>
    <x v="1"/>
    <x v="2"/>
    <s v="No compra papa frita"/>
    <x v="3"/>
    <s v="No compra papa precocida"/>
    <s v="$ 6.000"/>
    <s v="Galerías, Tiendas de Barrio"/>
    <s v="Yuca, Plátano, Ulluco"/>
  </r>
  <r>
    <d v="2022-02-24T11:08:04"/>
    <s v="Secundaria"/>
    <s v="De 18 a 30 años"/>
    <s v="Hombre"/>
    <n v="2"/>
    <n v="4"/>
    <s v="Estudiante pregrado"/>
    <s v="Semanalmente"/>
    <s v="Entre 11 y 15 libras"/>
    <s v="Papa Parda, Papa Criolla, Papa Amarilla, Papa Colorada"/>
    <s v="Papa Fresca (sin lavar), Papa Congelada"/>
    <x v="2"/>
    <x v="1"/>
    <x v="2"/>
    <x v="2"/>
    <x v="1"/>
    <x v="4"/>
    <s v="Entre $1.800 - $2.000"/>
    <s v="Entre $1.400 - $1.600"/>
    <s v="No compramos de este tipo de papa"/>
    <s v="Entre $1.400 - $1.600"/>
    <s v="Entre $1.400 - $1.600"/>
    <s v="No compramos de este tipo de papa"/>
    <s v="No compramos de este tipo de papa"/>
    <s v="Al Productor, Placitas Campesinas, Compra a través de internet, Galerías"/>
    <s v="Redes sociales, Medios de comunicación (tv, radio), Tiendas especializadas"/>
    <s v="Papa Congelada, Papa Fresca (sin lavar), Papa Fresca lavada, Papa Saborizada"/>
    <x v="4"/>
    <x v="3"/>
    <s v="$ 6.500"/>
    <x v="3"/>
    <s v="No compra papa precocida"/>
    <s v="$ 5.500"/>
    <s v="Placitas Campesinas, Supermercados"/>
    <s v="Plátano"/>
  </r>
  <r>
    <d v="2022-02-24T11:11:55"/>
    <s v="Secundaria"/>
    <s v="De 18 a 30 años"/>
    <s v="Hombre"/>
    <n v="1"/>
    <s v="Más de 6 personas"/>
    <s v="Estudiante"/>
    <s v="Cada 15 días"/>
    <s v="Más de 25 libras"/>
    <s v="Papa Parda, Papa Amarilla"/>
    <s v="Papa Fresca (sin lavar)"/>
    <x v="0"/>
    <x v="0"/>
    <x v="2"/>
    <x v="2"/>
    <x v="1"/>
    <x v="2"/>
    <s v="Entre $1.000 - $1.200"/>
    <s v="No compramos de este tipo de papa"/>
    <s v="No compramos de este tipo de papa"/>
    <s v="Entre $1.400 - $1.600"/>
    <s v="No compramos de este tipo de papa"/>
    <s v="No compramos de este tipo de papa"/>
    <s v="No compramos de este tipo de papa"/>
    <s v="Al Productor, Placitas Campesinas"/>
    <s v="Redes sociales"/>
    <s v="Papa Fresca lavada"/>
    <x v="1"/>
    <x v="1"/>
    <s v="No compra papa frita"/>
    <x v="2"/>
    <s v="No compra papa precocida"/>
    <s v="No compra papa precocida saborizada"/>
    <s v="Directamente al Productor"/>
    <s v="Yuca"/>
  </r>
  <r>
    <d v="2022-02-24T11:14:35"/>
    <s v="Profesional"/>
    <s v="De 41 a 50 años"/>
    <s v="Hombre"/>
    <n v="4"/>
    <n v="3"/>
    <s v="Docente"/>
    <s v="Semanalmente"/>
    <s v="Entre 5 y 10 libras"/>
    <s v="Papa Parda, Papa Criolla, Papa Amarilla"/>
    <s v="Papa Fresca (sin lavar), Papa Fresca Lavada"/>
    <x v="3"/>
    <x v="3"/>
    <x v="1"/>
    <x v="1"/>
    <x v="3"/>
    <x v="4"/>
    <s v="Entre $1.400 - $1.600"/>
    <s v="Entre $1.800 - $2.000"/>
    <s v="No compramos de este tipo de papa"/>
    <s v="Entre $1.000 - $1.200"/>
    <s v="No compramos de este tipo de papa"/>
    <s v="No compramos de este tipo de papa"/>
    <s v="No compramos de este tipo de papa"/>
    <s v="Placitas Campesinas"/>
    <s v="Promoción en puntos de venta"/>
    <s v="Papa Fresca (sin lavar)"/>
    <x v="1"/>
    <x v="2"/>
    <s v="No compra papa frita"/>
    <x v="2"/>
    <s v="No compra papa precocida"/>
    <s v="No compra papa precocida saborizada"/>
    <s v="Placitas Campesinas"/>
    <s v="Yuca, Ulluco"/>
  </r>
  <r>
    <d v="2022-02-24T11:15:05"/>
    <s v="Secundaria"/>
    <s v="De 18 a 30 años"/>
    <s v="Hombre"/>
    <n v="2"/>
    <n v="6"/>
    <s v="Estudiante"/>
    <s v="Semanalmente"/>
    <s v="Entre 21 y 25 libras"/>
    <s v="Papa Amarilla, Papa Colorada, Papa Guata"/>
    <s v="Papa Fresca (sin lavar)"/>
    <x v="0"/>
    <x v="0"/>
    <x v="0"/>
    <x v="2"/>
    <x v="1"/>
    <x v="2"/>
    <s v="Entre $1.800 - $2.000"/>
    <s v="Entre $1.400 - $1.600"/>
    <s v="Entre $1.800 - $2.000"/>
    <s v="Entre $1.400 - $1.600"/>
    <s v="Entre $1.400 - $1.600"/>
    <s v="Entre $1.800 - $2.000"/>
    <s v="Entre $1.400 - $1.600"/>
    <s v="Al Productor"/>
    <s v="Redes sociales, Medios de comunicación (tv, radio)"/>
    <s v="Papa Fresca (sin lavar)"/>
    <x v="2"/>
    <x v="1"/>
    <s v="$ 6.500"/>
    <x v="6"/>
    <s v="No compra papa precocida"/>
    <s v="No compra papa precocida saborizada"/>
    <s v="Galerías, Placitas Campesinas"/>
    <s v="Plátano"/>
  </r>
  <r>
    <d v="2022-02-24T11:16:15"/>
    <s v="Técnico o tecnólogo"/>
    <s v="De 31 a 40 años"/>
    <s v="Hombre"/>
    <n v="2"/>
    <s v="Más de 6 personas"/>
    <s v="comerciante"/>
    <s v="Semanalmente"/>
    <s v="Entre 16 y 20 libras"/>
    <s v="Papa Amarilla, Papa Guata"/>
    <s v="Papa Fresca (sin lavar)"/>
    <x v="2"/>
    <x v="1"/>
    <x v="3"/>
    <x v="2"/>
    <x v="1"/>
    <x v="4"/>
    <s v="No compramos de este tipo de papa"/>
    <s v="No compramos de este tipo de papa"/>
    <s v="No compramos de este tipo de papa"/>
    <s v="Entre $1.000 - $1.200"/>
    <s v="No compramos de este tipo de papa"/>
    <s v="Entre $1.400 - $1.600"/>
    <s v="No compramos de este tipo de papa"/>
    <s v="Al Productor, Placitas Campesinas, Tiendas de Barrio, Galerías"/>
    <s v="Promoción en puntos de venta"/>
    <s v="Papa Fresca (sin lavar)"/>
    <x v="1"/>
    <x v="2"/>
    <s v="No compra papa frita"/>
    <x v="1"/>
    <s v="No compra papa precocida"/>
    <s v="No compra papa precocida saborizada"/>
    <s v="Placitas Campesinas"/>
    <s v="Yuca, Plátano, Maíz"/>
  </r>
  <r>
    <d v="2022-02-24T11:18:49"/>
    <s v="Técnico o tecnólogo"/>
    <s v="De 18 a 30 años"/>
    <s v="Hombre"/>
    <n v="3"/>
    <n v="4"/>
    <s v="chef "/>
    <s v="Semanalmente"/>
    <s v="Entre 5 y 10 libras"/>
    <s v="Papa Criolla, Papa Pastusa, Papa Yema de huevo"/>
    <s v="Papa Fresca (sin lavar), Papa Congelada"/>
    <x v="0"/>
    <x v="0"/>
    <x v="0"/>
    <x v="0"/>
    <x v="0"/>
    <x v="1"/>
    <s v="Entre $1.800 - $2.000"/>
    <s v="Entre $1.400 - $1.600"/>
    <s v="Entre $1.800 - $2.000"/>
    <s v="Entre $1.400 - $1.600"/>
    <s v="Entre $1.400 - $1.600"/>
    <s v="Entre $1.400 - $1.600"/>
    <s v="Entre $1.400 - $1.600"/>
    <s v="Al Productor, Placitas Campesinas"/>
    <s v="Promoción en puntos de venta, Tiendas especializadas"/>
    <s v="Papa Congelada, Papa Fresca (sin lavar)"/>
    <x v="10"/>
    <x v="11"/>
    <n v="2000"/>
    <x v="1"/>
    <n v="2000"/>
    <n v="2500"/>
    <s v="Galerías, Placitas Campesinas"/>
    <s v="Yuca, Plátano"/>
  </r>
  <r>
    <d v="2022-02-24T11:19:15"/>
    <s v="Maestría"/>
    <s v="De 31 a 40 años"/>
    <s v="Hombre"/>
    <n v="3"/>
    <n v="3"/>
    <s v="Economista"/>
    <s v="Cada 15 días"/>
    <s v="Entre 5 y 10 libras"/>
    <s v="Papa Parda"/>
    <s v="Papa Fresca (sin lavar), Papa Fresca Lavada"/>
    <x v="3"/>
    <x v="4"/>
    <x v="1"/>
    <x v="2"/>
    <x v="1"/>
    <x v="2"/>
    <s v="Entre $1.800 - $2.000"/>
    <s v="No compramos de este tipo de papa"/>
    <s v="No compramos de este tipo de papa"/>
    <s v="No compramos de este tipo de papa"/>
    <s v="No compramos de este tipo de papa"/>
    <s v="No compramos de este tipo de papa"/>
    <s v="No compramos de este tipo de papa"/>
    <s v="Al Productor, Placitas Campesinas, Tiendas de Barrio, Galerías"/>
    <s v="Medios de comunicación (tv, radio)"/>
    <s v="Papa Fresca (sin lavar)"/>
    <x v="1"/>
    <x v="8"/>
    <s v="No compra papa frita"/>
    <x v="7"/>
    <s v="No compra papa precocida"/>
    <s v="No compra papa precocida saborizada"/>
    <s v="Galerías"/>
    <s v="Yuca, Maíz"/>
  </r>
  <r>
    <d v="2022-02-24T11:20:00"/>
    <s v="Maestría"/>
    <s v="Más de 50 años"/>
    <s v="Hombre"/>
    <n v="4"/>
    <n v="3"/>
    <s v="Contador"/>
    <s v="Semanalmente"/>
    <s v="Entre 5 y 10 libras"/>
    <s v="Papa Parda"/>
    <s v="Papa Fresca (sin lavar)"/>
    <x v="0"/>
    <x v="0"/>
    <x v="0"/>
    <x v="0"/>
    <x v="0"/>
    <x v="1"/>
    <s v="Entre $1.000 - $1.200"/>
    <s v="No compramos de este tipo de papa"/>
    <s v="No compramos de este tipo de papa"/>
    <s v="No compramos de este tipo de papa"/>
    <s v="No compramos de este tipo de papa"/>
    <s v="Entre $1.000 - $1.200"/>
    <s v="No compramos de este tipo de papa"/>
    <s v="Al Productor, Supermercado, Placitas Campesinas, Tiendas de Barrio, Galerías"/>
    <s v="Redes sociales, Medios de comunicación (tv, radio), Promoción en puntos de venta, Tiendas especializadas"/>
    <s v="Papa Fresca (sin lavar)"/>
    <x v="1"/>
    <x v="1"/>
    <s v="No compra papa frita"/>
    <x v="4"/>
    <s v="No compra papa precocida"/>
    <s v="No compra papa precocida saborizada"/>
    <s v="Galerías, Placitas Campesinas"/>
    <s v="Yuca, Plátano"/>
  </r>
  <r>
    <d v="2022-02-24T11:21:20"/>
    <s v="Secundaria"/>
    <s v="De 18 a 30 años"/>
    <s v="Hombre"/>
    <n v="4"/>
    <n v="4"/>
    <s v="Estudiante"/>
    <s v="Semanalmente"/>
    <s v="Entre 11 y 15 libras"/>
    <s v="Papa Parda, Papa Amarilla"/>
    <s v="Papa Fresca (sin lavar), Papa Fresca Lavada"/>
    <x v="3"/>
    <x v="0"/>
    <x v="2"/>
    <x v="3"/>
    <x v="1"/>
    <x v="4"/>
    <s v="Entre $2.200 - $2.400"/>
    <s v="No compramos de este tipo de papa"/>
    <s v="No compramos de este tipo de papa"/>
    <s v="Entre $1.000 - $1.200"/>
    <s v="No compramos de este tipo de papa"/>
    <s v="No compramos de este tipo de papa"/>
    <s v="No compramos de este tipo de papa"/>
    <s v="Al Productor, Placitas Campesinas, Galerías"/>
    <s v="Promoción en puntos de venta, Tiendas especializadas"/>
    <s v="Papa Fresca lavada"/>
    <x v="1"/>
    <x v="2"/>
    <s v="No compra papa frita"/>
    <x v="3"/>
    <s v="$ 3.500"/>
    <s v="No compra papa precocida saborizada"/>
    <s v="Tiendas de Barrio, Supermercados"/>
    <s v="Plátano"/>
  </r>
  <r>
    <d v="2022-02-24T11:27:40"/>
    <s v="Profesional"/>
    <s v="De 18 a 30 años"/>
    <s v="Hombre"/>
    <n v="3"/>
    <n v="3"/>
    <s v="estudiante "/>
    <s v="Semanalmente"/>
    <s v="Entre 11 y 15 libras"/>
    <s v="Papa Parda, Papa Amarilla, Papa Colorada, Papa Guata"/>
    <s v="Papa Fresca (sin lavar)"/>
    <x v="4"/>
    <x v="2"/>
    <x v="2"/>
    <x v="3"/>
    <x v="1"/>
    <x v="3"/>
    <s v="Entre $1.400 - $1.600"/>
    <s v="Entre $1.800 - $2.000"/>
    <s v="Entre $1.400 - $1.600"/>
    <s v="Entre $2.200 - $2.400"/>
    <s v="Entre $1.800 - $2.000"/>
    <s v="Entre $1.800 - $2.000"/>
    <s v="No compramos de este tipo de papa"/>
    <s v="Al Productor"/>
    <s v="Redes sociales, Promoción en puntos de venta, Tiendas especializadas"/>
    <s v="Papa Fresca (sin lavar)"/>
    <x v="1"/>
    <x v="3"/>
    <s v="$ 6.500"/>
    <x v="5"/>
    <s v="$ 4.100"/>
    <s v="$ 6.000"/>
    <s v="Supermercados"/>
    <s v="Plátano"/>
  </r>
  <r>
    <d v="2022-02-24T11:36:19"/>
    <s v="Técnico o tecnólogo"/>
    <s v="De 31 a 40 años"/>
    <s v="Hombre"/>
    <n v="1"/>
    <n v="6"/>
    <s v="Empleado"/>
    <s v="Cada 15 días"/>
    <s v="Entre 21 y 25 libras"/>
    <s v="Papa Parda, Papa Amarilla, Papa Colorada"/>
    <s v="Papa Fresca (sin lavar), Papa Fresca Lavada"/>
    <x v="0"/>
    <x v="0"/>
    <x v="1"/>
    <x v="3"/>
    <x v="1"/>
    <x v="1"/>
    <s v="Entre $1.400 - $1.600"/>
    <s v="Entre $1.400 - $1.600"/>
    <s v="No compramos de este tipo de papa"/>
    <s v="Entre $1.400 - $1.600"/>
    <s v="Entre $1.800 - $2.000"/>
    <s v="Entre $1.800 - $2.000"/>
    <s v="Entre $1.800 - $2.000"/>
    <s v="Al Productor, Compra a través de internet, A traves de internet pero con facilidad de pagar"/>
    <s v="Redes sociales, Llevarla a los.mercados moviles y galerias con precios de productor consumidor"/>
    <s v="Papa Fresca (sin lavar), Papa Fresca lavada"/>
    <x v="1"/>
    <x v="2"/>
    <s v="No compra papa frita"/>
    <x v="12"/>
    <s v="No compra papa precocida"/>
    <s v="No compra papa precocida saborizada"/>
    <s v="Galerías, Mercados Móviles"/>
    <s v="Plátano"/>
  </r>
  <r>
    <d v="2022-02-24T11:39:09"/>
    <s v="Secundaria"/>
    <s v="De 18 a 30 años"/>
    <s v="Hombre"/>
    <n v="1"/>
    <n v="6"/>
    <s v="estudiante"/>
    <s v="Mensualmente"/>
    <s v="Entre 16 y 20 libras"/>
    <s v="Papa Parda, Papa Criolla, Papa Amarilla"/>
    <s v="Papa Fresca Lavada, Papa Frita, Papa Congelada, Papa Pelada"/>
    <x v="2"/>
    <x v="0"/>
    <x v="0"/>
    <x v="0"/>
    <x v="0"/>
    <x v="3"/>
    <s v="Entre $2.600 - $2.800"/>
    <s v="Entre $2.200 - $2.400"/>
    <s v="No compramos de este tipo de papa"/>
    <s v="Entre $3.000 - $3.200"/>
    <s v="Entre $2.200 - $2.400"/>
    <s v="No compramos de este tipo de papa"/>
    <s v="No compramos de este tipo de papa"/>
    <s v="Supermercado, Placitas Campesinas, Galerías"/>
    <s v="Redes sociales, Promoción en puntos de venta"/>
    <s v="Papa Congelada, Papa Frita, Papa Fresca lavada"/>
    <x v="2"/>
    <x v="4"/>
    <n v="3000"/>
    <x v="1"/>
    <s v="No compra papa precocida"/>
    <s v="No compra papa precocida saborizada"/>
    <s v="Galerías, Placitas Campesinas, Supermercados"/>
    <s v="Ulluco"/>
  </r>
  <r>
    <d v="2022-02-24T11:47:53"/>
    <s v="Maestría"/>
    <s v="De 41 a 50 años"/>
    <s v="Hombre"/>
    <n v="3"/>
    <n v="4"/>
    <s v="administrador de empresas"/>
    <s v="Semanalmente"/>
    <s v="Entre 16 y 20 libras"/>
    <s v="Papa Parda, Papa Criolla, Papa Amarilla, Papa Colorada"/>
    <s v="Papa Fresca Lavada"/>
    <x v="3"/>
    <x v="4"/>
    <x v="3"/>
    <x v="4"/>
    <x v="1"/>
    <x v="4"/>
    <s v="Entre $1.000 - $1.200"/>
    <s v="Entre $1.000 - $1.200"/>
    <s v="Entre $1.000 - $1.200"/>
    <s v="Entre $1.000 - $1.200"/>
    <s v="Entre $1.000 - $1.200"/>
    <s v="Entre $1.000 - $1.200"/>
    <s v="No compramos de este tipo de papa"/>
    <s v="Al Productor"/>
    <s v="Tiendas especializadas"/>
    <s v="Papa Fresca lavada"/>
    <x v="1"/>
    <x v="1"/>
    <s v="No compra papa frita"/>
    <x v="1"/>
    <s v="No compra papa precocida"/>
    <s v="No compra papa precocida saborizada"/>
    <s v="Galerías"/>
    <s v="Plátano"/>
  </r>
  <r>
    <d v="2022-02-24T11:54:55"/>
    <s v="Profesional"/>
    <s v="De 18 a 30 años"/>
    <s v="Hombre"/>
    <n v="3"/>
    <n v="2"/>
    <s v="Estudiante"/>
    <s v="Cada 15 días"/>
    <s v="Entre 5 y 10 libras"/>
    <s v="Papa Parda, Papa Guata"/>
    <s v="Papa Fresca (sin lavar), Papa Fresca Lavada"/>
    <x v="0"/>
    <x v="0"/>
    <x v="0"/>
    <x v="0"/>
    <x v="0"/>
    <x v="3"/>
    <s v="Entre $3.000 - $3.200"/>
    <s v="Entre $2.600 - $2.800"/>
    <s v="No compramos de este tipo de papa"/>
    <s v="No compramos de este tipo de papa"/>
    <s v="No compramos de este tipo de papa"/>
    <s v="Entre $3.000 - $3.200"/>
    <s v="No compramos de este tipo de papa"/>
    <s v="Al Productor, Placitas Campesinas, Galerías"/>
    <s v="Redes sociales, Medios de comunicación (tv, radio), Promoción en puntos de venta"/>
    <s v="Papa Fresca (sin lavar), Papa Fresca lavada"/>
    <x v="1"/>
    <x v="3"/>
    <s v="No compra papa frita"/>
    <x v="5"/>
    <s v="No compra papa precocida"/>
    <s v="No compra papa precocida saborizada"/>
    <s v="Galerías, Tiendas de Barrio, Placitas Campesinas"/>
    <s v="Yuca, Plátano"/>
  </r>
  <r>
    <d v="2022-02-24T12:00:29"/>
    <s v="Doctorado"/>
    <s v="De 41 a 50 años"/>
    <s v="Hombre"/>
    <n v="5"/>
    <n v="1"/>
    <s v="Docente"/>
    <s v="No compran papa"/>
    <s v="No compran papa"/>
    <s v="No compro papa"/>
    <s v="No compro papa"/>
    <x v="2"/>
    <x v="2"/>
    <x v="0"/>
    <x v="2"/>
    <x v="0"/>
    <x v="1"/>
    <s v="No compramos de este tipo de papa"/>
    <s v="No compramos de este tipo de papa"/>
    <s v="No compramos de este tipo de papa"/>
    <s v="No compramos de este tipo de papa"/>
    <s v="No compramos de este tipo de papa"/>
    <s v="No compramos de este tipo de papa"/>
    <s v="No compramos de este tipo de papa"/>
    <s v="No compro papa"/>
    <s v="No compro papa"/>
    <s v="No compro papa"/>
    <x v="1"/>
    <x v="5"/>
    <s v="No compra papa frita"/>
    <x v="4"/>
    <s v="No compra papa precocida"/>
    <s v="No compra papa precocida saborizada"/>
    <s v="No compro papa"/>
    <s v="Yuca, Ulluco, Maíz"/>
  </r>
  <r>
    <d v="2022-02-24T12:01:30"/>
    <s v="Técnico o tecnólogo"/>
    <s v="De 18 a 30 años"/>
    <s v="Hombre"/>
    <n v="3"/>
    <n v="4"/>
    <s v="ESTUDIANTE"/>
    <s v="Cada 15 días"/>
    <s v="Entre 5 y 10 libras"/>
    <s v="Papa Parda, Papa Amarilla, Papa Guata"/>
    <s v="Papa Fresca (sin lavar), Papa Frita"/>
    <x v="2"/>
    <x v="0"/>
    <x v="0"/>
    <x v="2"/>
    <x v="0"/>
    <x v="2"/>
    <s v="No compramos de este tipo de papa"/>
    <s v="No compramos de este tipo de papa"/>
    <s v="No compramos de este tipo de papa"/>
    <s v="Entre $1.800 - $2.000"/>
    <s v="No compramos de este tipo de papa"/>
    <s v="Entre $2.200 - $2.400"/>
    <s v="No compramos de este tipo de papa"/>
    <s v="Placitas Campesinas, Tiendas de Barrio, Galerías"/>
    <s v="Promoción en puntos de venta"/>
    <s v="Papa Fresca (sin lavar), Papa Precocida"/>
    <x v="2"/>
    <x v="3"/>
    <s v="$ 7.100"/>
    <x v="4"/>
    <s v="$ 3.500"/>
    <s v="No compra papa precocida saborizada"/>
    <s v="Galerías, Tiendas de Barrio, Placitas Campesinas"/>
    <s v="Yuca, Plátano"/>
  </r>
  <r>
    <d v="2022-02-24T12:03:03"/>
    <s v="Secundaria"/>
    <s v="De 18 a 30 años"/>
    <s v="Hombre"/>
    <n v="3"/>
    <n v="4"/>
    <s v="Estudiante "/>
    <s v="Cada 15 días"/>
    <s v="Entre 16 y 20 libras"/>
    <s v="Papa Parda, Papa Colorada"/>
    <s v="Papa Fresca (sin lavar), Papa Fresca Lavada"/>
    <x v="0"/>
    <x v="0"/>
    <x v="0"/>
    <x v="0"/>
    <x v="0"/>
    <x v="2"/>
    <s v="Entre $1.800 - $2.000"/>
    <s v="Entre $1.000 - $1.200"/>
    <s v="Entre $1.000 - $1.200"/>
    <s v="Entre $1.800 - $2.000"/>
    <s v="Entre $1.800 - $2.000"/>
    <s v="Entre $1.000 - $1.200"/>
    <s v="Entre $1.800 - $2.000"/>
    <s v="Supermercado, Placitas Campesinas, Galerías"/>
    <s v="Promoción en puntos de venta, Tiendas especializadas"/>
    <s v="Papa Fresca lavada"/>
    <x v="1"/>
    <x v="2"/>
    <s v="$ 6.700"/>
    <x v="1"/>
    <s v="$ 3.700"/>
    <s v="$ 5.500"/>
    <s v="Galerías, Supermercados"/>
    <s v="Yuca, Plátano"/>
  </r>
  <r>
    <d v="2022-02-24T12:06:29"/>
    <s v="Maestría"/>
    <s v="De 41 a 50 años"/>
    <s v="Hombre"/>
    <n v="4"/>
    <n v="4"/>
    <s v="Empleado"/>
    <s v="Semanalmente"/>
    <s v="Entre 5 y 10 libras"/>
    <s v="Papa Parda, Papa Amarilla"/>
    <s v="Papa Fresca Lavada, Papa Congelada"/>
    <x v="0"/>
    <x v="3"/>
    <x v="1"/>
    <x v="2"/>
    <x v="0"/>
    <x v="1"/>
    <s v="Entre $2.600 - $2.800"/>
    <s v="No compramos de este tipo de papa"/>
    <s v="No compramos de este tipo de papa"/>
    <s v="Entre $2.600 - $2.800"/>
    <s v="No compramos de este tipo de papa"/>
    <s v="No compramos de este tipo de papa"/>
    <s v="No compramos de este tipo de papa"/>
    <s v="Al Productor, Placitas Campesinas"/>
    <s v="Redes sociales"/>
    <s v="Papa Congelada, Papa Fresca lavada"/>
    <x v="5"/>
    <x v="7"/>
    <s v="No compra papa frita"/>
    <x v="7"/>
    <s v="No compra papa precocida"/>
    <s v="No compra papa precocida saborizada"/>
    <s v="Placitas Campesinas"/>
    <s v="Plátano"/>
  </r>
  <r>
    <d v="2022-02-24T12:08:41"/>
    <s v="Secundaria"/>
    <s v="De 18 a 30 años"/>
    <s v="Hombre"/>
    <n v="2"/>
    <n v="4"/>
    <s v="universitario "/>
    <s v="Cada 15 días"/>
    <s v="Entre 16 y 20 libras"/>
    <s v="Papa Parda, Papa Criolla, Papa Amarilla, Papa Guata"/>
    <s v="Papa Fresca (sin lavar), Papa Fresca Lavada, Papa Congelada, Papa Pelada"/>
    <x v="0"/>
    <x v="4"/>
    <x v="0"/>
    <x v="0"/>
    <x v="0"/>
    <x v="1"/>
    <s v="Entre $2.200 - $2.400"/>
    <s v="Entre $1.400 - $1.600"/>
    <s v="No compramos de este tipo de papa"/>
    <s v="Entre $1.400 - $1.600"/>
    <s v="Entre $1.400 - $1.600"/>
    <s v="Entre $2.200 - $2.400"/>
    <s v="No compramos de este tipo de papa"/>
    <s v="Supermercado, Placitas Campesinas, Galerías"/>
    <s v="Redes sociales, Tiendas especializadas"/>
    <s v="Papa Fresca lavada, Papa Precocida"/>
    <x v="1"/>
    <x v="3"/>
    <s v="$ 6.700"/>
    <x v="5"/>
    <s v="$ 4.100"/>
    <s v="No compra papa precocida saborizada"/>
    <s v="Galerías, Placitas Campesinas, Supermercados"/>
    <s v="Yuca, Plátano, Maíz"/>
  </r>
  <r>
    <d v="2022-02-24T12:24:43"/>
    <s v="Profesional"/>
    <s v="De 18 a 30 años"/>
    <s v="Hombre"/>
    <n v="3"/>
    <n v="3"/>
    <s v="Administrador de Empresas"/>
    <s v="Cada 2 meses"/>
    <s v="No compran papa"/>
    <s v="Papa Amarilla, Papa Yema de huevo"/>
    <s v="Papa Fresca (sin lavar), Papa Cortada en trozos"/>
    <x v="2"/>
    <x v="0"/>
    <x v="2"/>
    <x v="3"/>
    <x v="2"/>
    <x v="2"/>
    <s v="No compramos de este tipo de papa"/>
    <s v="No compramos de este tipo de papa"/>
    <s v="No compramos de este tipo de papa"/>
    <s v="Entre $1.400 - $1.600"/>
    <s v="No compramos de este tipo de papa"/>
    <s v="No compramos de este tipo de papa"/>
    <s v="Entre $1.400 - $1.600"/>
    <s v="Al Productor, Placitas Campesinas, Tiendas de Barrio, Galerías"/>
    <s v="Redes sociales, Promoción en puntos de venta"/>
    <s v="Papa Congelada, Papa Fresca (sin lavar)"/>
    <x v="1"/>
    <x v="2"/>
    <s v="No compra papa frita"/>
    <x v="4"/>
    <s v="No compra papa precocida"/>
    <s v="No compra papa precocida saborizada"/>
    <s v="Galerías, Tiendas de Barrio"/>
    <s v="Yuca, Plátano, Maíz"/>
  </r>
  <r>
    <d v="2022-02-24T12:26:10"/>
    <s v="Secundaria"/>
    <s v="De 18 a 30 años"/>
    <s v="Hombre"/>
    <n v="1"/>
    <n v="5"/>
    <s v="Estudiante "/>
    <s v="Semanalmente"/>
    <s v="Entre 16 y 20 libras"/>
    <s v="Papa Parda, Papa Amarilla"/>
    <s v="Papa Fresca (sin lavar)"/>
    <x v="2"/>
    <x v="0"/>
    <x v="2"/>
    <x v="4"/>
    <x v="1"/>
    <x v="4"/>
    <s v="Entre $1.000 - $1.200"/>
    <s v="No compramos de este tipo de papa"/>
    <s v="No compramos de este tipo de papa"/>
    <s v="Entre $1.000 - $1.200"/>
    <s v="No compramos de este tipo de papa"/>
    <s v="Entre $1.000 - $1.200"/>
    <s v="No compramos de este tipo de papa"/>
    <s v="Al Productor, Placitas Campesinas, Tiendas de Barrio, Galerías"/>
    <s v="Redes sociales, Medios de comunicación (tv, radio)"/>
    <s v="Papa Fresca (sin lavar)"/>
    <x v="1"/>
    <x v="2"/>
    <s v="No compra papa frita"/>
    <x v="4"/>
    <s v="No compra papa precocida"/>
    <s v="No compra papa precocida saborizada"/>
    <s v="Galerías, Placitas Campesinas"/>
    <s v="Yuca, Plátano"/>
  </r>
  <r>
    <d v="2022-02-24T12:37:16"/>
    <s v="Secundaria"/>
    <s v="De 18 a 30 años"/>
    <s v="Hombre"/>
    <n v="1"/>
    <n v="3"/>
    <s v="Estudiante "/>
    <s v="Cada 15 días"/>
    <s v="Entre 11 y 15 libras"/>
    <s v="Papa Parda, Papa Amarilla"/>
    <s v="Papa Fresca (sin lavar)"/>
    <x v="3"/>
    <x v="0"/>
    <x v="1"/>
    <x v="2"/>
    <x v="0"/>
    <x v="2"/>
    <s v="Entre $1.400 - $1.600"/>
    <s v="No compramos de este tipo de papa"/>
    <s v="No compramos de este tipo de papa"/>
    <s v="Entre $1.800 - $2.000"/>
    <s v="No compramos de este tipo de papa"/>
    <s v="No compramos de este tipo de papa"/>
    <s v="No compramos de este tipo de papa"/>
    <s v="Al Productor"/>
    <s v="Redes sociales, Medios de comunicación (tv, radio), Promoción en puntos de venta"/>
    <s v="Papa Fresca (sin lavar)"/>
    <x v="1"/>
    <x v="2"/>
    <s v="No compra papa frita"/>
    <x v="0"/>
    <s v="No compra papa precocida"/>
    <s v="No compra papa precocida saborizada"/>
    <s v="Galerías"/>
    <s v="Yuca, Plátano, Ulluco, Maíz, Habas"/>
  </r>
  <r>
    <d v="2022-02-24T12:43:33"/>
    <s v="Secundaria"/>
    <s v="De 18 a 30 años"/>
    <s v="Hombre"/>
    <n v="1"/>
    <n v="1"/>
    <s v="Estudiante"/>
    <s v="Mensualmente"/>
    <s v="Entre 5 y 10 libras"/>
    <s v="Papa Parda, Papa Amarilla"/>
    <s v="Papa Fresca (sin lavar), Papa Fresca Lavada"/>
    <x v="0"/>
    <x v="0"/>
    <x v="0"/>
    <x v="0"/>
    <x v="0"/>
    <x v="0"/>
    <s v="Entre $1.800 - $2.000"/>
    <s v="No compramos de este tipo de papa"/>
    <s v="No compramos de este tipo de papa"/>
    <s v="Entre $2.200 - $2.400"/>
    <s v="No compramos de este tipo de papa"/>
    <s v="No compramos de este tipo de papa"/>
    <s v="No compramos de este tipo de papa"/>
    <s v="Al Productor"/>
    <s v="Redes sociales"/>
    <s v="Papa Fresca (sin lavar), Papa Fresca lavada"/>
    <x v="1"/>
    <x v="3"/>
    <s v="No compra papa frita"/>
    <x v="4"/>
    <s v="No compra papa precocida"/>
    <s v="No compra papa precocida saborizada"/>
    <s v="Galerías, Tiendas de Barrio, Placitas Campesinas, Supermercados, Mercados Móviles"/>
    <s v="Plátano"/>
  </r>
  <r>
    <d v="2022-02-24T13:02:39"/>
    <s v="Profesional"/>
    <s v="De 18 a 30 años"/>
    <s v="Hombre"/>
    <n v="1"/>
    <n v="3"/>
    <s v="Estudiante "/>
    <s v="Semanalmente"/>
    <s v="Más de 25 libras"/>
    <s v="Papa Parda, Papa Criolla, Papa Amarilla, Papa Yema de huevo"/>
    <s v="Papa Fresca (sin lavar)"/>
    <x v="3"/>
    <x v="2"/>
    <x v="1"/>
    <x v="3"/>
    <x v="2"/>
    <x v="2"/>
    <s v="Entre $1.400 - $1.600"/>
    <s v="Entre $1.800 - $2.000"/>
    <s v="Entre $1.800 - $2.000"/>
    <s v="Entre $1.800 - $2.000"/>
    <s v="Entre $1.800 - $2.000"/>
    <s v="Entre $1.800 - $2.000"/>
    <s v="Entre $2.200 - $2.400"/>
    <s v="Al Productor, Galerías"/>
    <s v="Redes sociales, Medios de comunicación (tv, radio)"/>
    <s v="Papa Fresca (sin lavar)"/>
    <x v="1"/>
    <x v="12"/>
    <s v="No compra papa frita"/>
    <x v="1"/>
    <s v="No compra papa precocida"/>
    <s v="No compra papa precocida saborizada"/>
    <s v="Galerías"/>
    <s v="Yuca, Plátano"/>
  </r>
  <r>
    <d v="2022-02-24T13:15:44"/>
    <s v="Secundaria"/>
    <s v="De 18 a 30 años"/>
    <s v="Hombre"/>
    <n v="1"/>
    <n v="4"/>
    <s v="Estudiante"/>
    <s v="Semanalmente"/>
    <s v="Más de 25 libras"/>
    <s v="Papa Parda, Papa Amarilla"/>
    <s v="Papa Fresca (sin lavar)"/>
    <x v="0"/>
    <x v="0"/>
    <x v="0"/>
    <x v="0"/>
    <x v="0"/>
    <x v="0"/>
    <s v="Entre $1.000 - $1.200"/>
    <s v="Entre $1.000 - $1.200"/>
    <s v="Entre $1.000 - $1.200"/>
    <s v="Entre $1.400 - $1.600"/>
    <s v="No compramos de este tipo de papa"/>
    <s v="No compramos de este tipo de papa"/>
    <s v="No compramos de este tipo de papa"/>
    <s v="Al Productor, Supermercado, Galerías"/>
    <s v="Redes sociales, Promoción en puntos de venta, Tiendas especializadas"/>
    <s v="Papa Fresca (sin lavar)"/>
    <x v="1"/>
    <x v="1"/>
    <s v="$ 6.500"/>
    <x v="4"/>
    <s v="No compra papa precocida"/>
    <s v="No compra papa precocida saborizada"/>
    <s v="Galerías, Supermercados, Directamente al Productor, Mercados Móviles"/>
    <s v="Yuca, Plátano, Maíz"/>
  </r>
  <r>
    <d v="2022-02-24T13:37:43"/>
    <s v="Profesional"/>
    <s v="De 18 a 30 años"/>
    <s v="Hombre"/>
    <n v="2"/>
    <n v="2"/>
    <s v="Profesional en Turismo"/>
    <s v="Semanalmente"/>
    <s v="Entre 11 y 15 libras"/>
    <s v="Papa Parda, Papa Criolla, Papa Pastusa, Papa Amarilla, Papa Colorada, Papa Guata"/>
    <s v="Papa Fresca (sin lavar)"/>
    <x v="1"/>
    <x v="4"/>
    <x v="3"/>
    <x v="1"/>
    <x v="3"/>
    <x v="4"/>
    <s v="Entre $1.800 - $2.000"/>
    <s v="Entre $1.400 - $1.600"/>
    <s v="Entre $1.800 - $2.000"/>
    <s v="Entre $3.000 - $3.200"/>
    <s v="Entre $1.800 - $2.000"/>
    <s v="Entre $1.400 - $1.600"/>
    <s v="No compramos de este tipo de papa"/>
    <s v="Al Productor, Galerías"/>
    <s v="Redes sociales"/>
    <s v="Papa Fresca (sin lavar)"/>
    <x v="1"/>
    <x v="1"/>
    <s v="No compra papa frita"/>
    <x v="4"/>
    <s v="No compra papa precocida"/>
    <s v="No compra papa precocida saborizada"/>
    <s v="Galerías"/>
    <s v="Ulluco"/>
  </r>
  <r>
    <d v="2022-02-24T13:40:13"/>
    <s v="Profesional"/>
    <s v="De 18 a 30 años"/>
    <s v="Hombre"/>
    <n v="1"/>
    <n v="1"/>
    <s v="Administrador de Empresas"/>
    <s v="Semanalmente"/>
    <s v="Entre 5 y 10 libras"/>
    <s v="Papa Parda, Papa Colorada"/>
    <s v="Papa Fresca (sin lavar)"/>
    <x v="2"/>
    <x v="0"/>
    <x v="2"/>
    <x v="3"/>
    <x v="0"/>
    <x v="2"/>
    <s v="Entre $1.400 - $1.600"/>
    <s v="Entre $1.400 - $1.600"/>
    <s v="Entre $1.400 - $1.600"/>
    <s v="Entre $1.400 - $1.600"/>
    <s v="Entre $1.400 - $1.600"/>
    <s v="Entre $1.400 - $1.600"/>
    <s v="Entre $1.400 - $1.600"/>
    <s v="Tiendas de Barrio, Galerías"/>
    <s v="Promoción en puntos de venta"/>
    <s v="Papa Fresca (sin lavar)"/>
    <x v="1"/>
    <x v="1"/>
    <s v="No compra papa frita"/>
    <x v="5"/>
    <s v="No compra papa precocida"/>
    <s v="No compra papa precocida saborizada"/>
    <s v="Galerías"/>
    <s v="Yuca, Plátano"/>
  </r>
  <r>
    <d v="2022-02-24T13:47:13"/>
    <s v="Secundaria"/>
    <s v="De 18 a 30 años"/>
    <s v="Hombre"/>
    <n v="4"/>
    <n v="4"/>
    <s v="Estudiante"/>
    <s v="Semanalmente"/>
    <s v="Entre 11 y 15 libras"/>
    <s v="Papa Parda, Papa Amarilla, Papa Colorada"/>
    <s v="Papa Frita, Papa Precocida, Papa Cortada en trozos"/>
    <x v="1"/>
    <x v="4"/>
    <x v="0"/>
    <x v="0"/>
    <x v="0"/>
    <x v="4"/>
    <s v="Entre $1.800 - $2.000"/>
    <s v="No compramos de este tipo de papa"/>
    <s v="No compramos de este tipo de papa"/>
    <s v="Entre $1.000 - $1.200"/>
    <s v="No compramos de este tipo de papa"/>
    <s v="No compramos de este tipo de papa"/>
    <s v="No compramos de este tipo de papa"/>
    <s v="Supermercado, Placitas Campesinas"/>
    <s v="Redes sociales, Promoción en puntos de venta"/>
    <s v="Papa Fresca lavada"/>
    <x v="1"/>
    <x v="7"/>
    <s v="$ 6.500"/>
    <x v="3"/>
    <s v="No compra papa precocida"/>
    <s v="No compra papa precocida saborizada"/>
    <s v="Placitas Campesinas"/>
    <s v="Plátano"/>
  </r>
  <r>
    <d v="2022-02-24T13:48:14"/>
    <s v="Profesional"/>
    <s v="De 18 a 30 años"/>
    <s v="Hombre"/>
    <n v="1"/>
    <n v="1"/>
    <s v="Estudiante"/>
    <s v="Cada 15 días"/>
    <s v="Entre 5 y 10 libras"/>
    <s v="Papa Parda, Papa Criolla, Papa Pastusa, Papa Amarilla, Papa Colorada, Papa Guata"/>
    <s v="Papa Fresca (sin lavar), Papa Fresca Lavada, Papa Congelada"/>
    <x v="3"/>
    <x v="0"/>
    <x v="1"/>
    <x v="2"/>
    <x v="0"/>
    <x v="3"/>
    <s v="Entre $1.000 - $1.200"/>
    <s v="Entre $1.000 - $1.200"/>
    <s v="Entre $1.400 - $1.600"/>
    <s v="Entre $1.000 - $1.200"/>
    <s v="Entre $1.000 - $1.200"/>
    <s v="Entre $1.000 - $1.200"/>
    <s v="No compramos de este tipo de papa"/>
    <s v="Supermercado, Placitas Campesinas, Galerías"/>
    <s v="Redes sociales, Promoción en puntos de venta"/>
    <s v="Papa Fresca lavada"/>
    <x v="5"/>
    <x v="1"/>
    <s v="$ 6.500"/>
    <x v="0"/>
    <s v="$ 3.900"/>
    <s v="No compra papa precocida saborizada"/>
    <s v="Galerías, Tiendas de Barrio, Placitas Campesinas, Mercados Móviles"/>
    <s v="Yuca, Plátano, Ulluco, Maíz, Habas"/>
  </r>
  <r>
    <d v="2022-02-24T13:58:38"/>
    <s v="Profesional"/>
    <s v="De 41 a 50 años"/>
    <s v="Hombre"/>
    <n v="3"/>
    <n v="3"/>
    <s v="herramientero"/>
    <s v="Semanalmente"/>
    <s v="Entre 5 y 10 libras"/>
    <s v="Papa Criolla"/>
    <s v="Papa Precocida"/>
    <x v="4"/>
    <x v="2"/>
    <x v="4"/>
    <x v="1"/>
    <x v="0"/>
    <x v="1"/>
    <s v="Entre $2.200 - $2.400"/>
    <s v="Entre $1.800 - $2.000"/>
    <s v="Entre $1.800 - $2.000"/>
    <s v="Entre $2.200 - $2.400"/>
    <s v="Entre $1.800 - $2.000"/>
    <s v="Entre $1.800 - $2.000"/>
    <s v="Entre $1.800 - $2.000"/>
    <s v="Al Productor, Supermercado"/>
    <s v="Redes sociales, Promoción en puntos de venta"/>
    <s v="Papa Fresca lavada"/>
    <x v="4"/>
    <x v="3"/>
    <s v="$ 6.900"/>
    <x v="0"/>
    <s v="$ 3.900"/>
    <s v="$ 6.500"/>
    <s v="Supermercados"/>
    <s v="Yuca, Plátano"/>
  </r>
  <r>
    <d v="2022-02-24T13:59:31"/>
    <s v="Técnico o tecnólogo"/>
    <s v="De 18 a 30 años"/>
    <s v="Hombre"/>
    <n v="2"/>
    <n v="2"/>
    <s v="Auxiliar de enfermería"/>
    <s v="Semanalmente"/>
    <s v="Entre 5 y 10 libras"/>
    <s v="Papa Parda, Papa Criolla, Papa Amarilla"/>
    <s v="Papa Fresca (sin lavar), Papa Congelada, Papa Precocida"/>
    <x v="4"/>
    <x v="0"/>
    <x v="0"/>
    <x v="0"/>
    <x v="0"/>
    <x v="1"/>
    <s v="Entre $1.800 - $2.000"/>
    <s v="Entre $1.400 - $1.600"/>
    <s v="No compramos de este tipo de papa"/>
    <s v="Entre $1.400 - $1.600"/>
    <s v="No compramos de este tipo de papa"/>
    <s v="No compramos de este tipo de papa"/>
    <s v="No compramos de este tipo de papa"/>
    <s v="Al Productor, Supermercado, Placitas Campesinas, Tiendas de Barrio, Galerías"/>
    <s v="Redes sociales, Promoción en puntos de venta"/>
    <s v="Papa Fresca (sin lavar)"/>
    <x v="2"/>
    <x v="1"/>
    <s v="$ 6.500"/>
    <x v="5"/>
    <s v="$ 3.500"/>
    <s v="$ 5.500"/>
    <s v="Galerías, Tiendas de Barrio, Placitas Campesinas"/>
    <s v="Plátano, Maíz"/>
  </r>
  <r>
    <d v="2022-02-24T14:04:42"/>
    <s v="Profesional"/>
    <s v="De 41 a 50 años"/>
    <s v="Hombre"/>
    <n v="3"/>
    <n v="4"/>
    <s v="Empleado publico"/>
    <s v="Semanalmente"/>
    <s v="Entre 16 y 20 libras"/>
    <s v="Papa Parda, Papa Criolla, Papa Colorada, Papa Guata, Papa Yema de huevo"/>
    <s v="Papa Fresca (sin lavar), Papa Fresca Lavada, Papa Frita, Papa Congelada"/>
    <x v="3"/>
    <x v="0"/>
    <x v="0"/>
    <x v="2"/>
    <x v="0"/>
    <x v="2"/>
    <s v="Entre $1.400 - $1.600"/>
    <s v="Entre $1.800 - $2.000"/>
    <s v="No compramos de este tipo de papa"/>
    <s v="Entre $1.400 - $1.600"/>
    <s v="Entre $1.800 - $2.000"/>
    <s v="Entre $1.400 - $1.600"/>
    <s v="Entre $1.400 - $1.600"/>
    <s v="Al Productor, Placitas Campesinas"/>
    <s v="Redes sociales, Medios de comunicación (tv, radio), Promoción en puntos de venta"/>
    <s v="Papa Congelada, Papa Fresca lavada"/>
    <x v="2"/>
    <x v="2"/>
    <s v="No compra papa frita"/>
    <x v="10"/>
    <s v="No compra papa precocida"/>
    <s v="No compra papa precocida saborizada"/>
    <s v="Galerías, Placitas Campesinas"/>
    <s v="Yuca, Plátano"/>
  </r>
  <r>
    <d v="2022-02-24T14:13:38"/>
    <s v="Profesional"/>
    <s v="De 18 a 30 años"/>
    <s v="Hombre"/>
    <n v="3"/>
    <n v="1"/>
    <s v="Estudiante"/>
    <s v="Semanalmente"/>
    <s v="Entre 16 y 20 libras"/>
    <s v="Papa Parda, Papa Criolla, Papa Pastusa, Papa Amarilla"/>
    <s v="Papa Fresca (sin lavar)"/>
    <x v="2"/>
    <x v="1"/>
    <x v="0"/>
    <x v="3"/>
    <x v="1"/>
    <x v="1"/>
    <s v="Entre $1.000 - $1.200"/>
    <s v="Entre $1.000 - $1.200"/>
    <s v="Entre $1.400 - $1.600"/>
    <s v="Entre $1.400 - $1.600"/>
    <s v="No compramos de este tipo de papa"/>
    <s v="No compramos de este tipo de papa"/>
    <s v="No compramos de este tipo de papa"/>
    <s v="Al Productor, Compra a través de internet"/>
    <s v="Redes sociales, Medios de comunicación (tv, radio)"/>
    <s v="Papa Fresca (sin lavar), Papa Fresca lavada"/>
    <x v="1"/>
    <x v="2"/>
    <s v="No compra papa frita"/>
    <x v="3"/>
    <s v="No compra papa precocida"/>
    <s v="No compra papa precocida saborizada"/>
    <s v="Galerías, Placitas Campesinas"/>
    <s v="Yuca, Plátano, Ulluco"/>
  </r>
  <r>
    <d v="2022-02-24T14:18:52"/>
    <s v="Maestría"/>
    <s v="De 41 a 50 años"/>
    <s v="Hombre"/>
    <n v="6"/>
    <n v="5"/>
    <s v="ingeniero de procesos"/>
    <s v="Mensualmente"/>
    <s v="Entre 5 y 10 libras"/>
    <s v="Papa Parda, Papa Amarilla, Papa Yema de huevo"/>
    <s v="Papa Fresca (sin lavar)"/>
    <x v="0"/>
    <x v="3"/>
    <x v="0"/>
    <x v="3"/>
    <x v="0"/>
    <x v="3"/>
    <s v="Entre $1.800 - $2.000"/>
    <s v="No compramos de este tipo de papa"/>
    <s v="Entre $1.800 - $2.000"/>
    <s v="No compramos de este tipo de papa"/>
    <s v="No compramos de este tipo de papa"/>
    <s v="No compramos de este tipo de papa"/>
    <s v="Entre $1.000 - $1.200"/>
    <s v="Placitas Campesinas, Galerías"/>
    <s v="Redes sociales"/>
    <s v="Papa Fresca (sin lavar)"/>
    <x v="2"/>
    <x v="3"/>
    <s v="No compra papa frita"/>
    <x v="4"/>
    <s v="No compra papa precocida"/>
    <s v="No compra papa precocida saborizada"/>
    <s v="Galerías, Placitas Campesinas"/>
    <s v="Yuca, Plátano"/>
  </r>
  <r>
    <d v="2022-02-24T14:23:21"/>
    <s v="Maestría"/>
    <s v="Más de 50 años"/>
    <s v="Hombre"/>
    <n v="3"/>
    <n v="4"/>
    <s v="Arquitecto"/>
    <s v="Semanalmente"/>
    <s v="Entre 5 y 10 libras"/>
    <s v="Papa Parda, Papa Criolla, Papa Amarilla, Papa Guata"/>
    <s v="Papa Fresca Lavada"/>
    <x v="3"/>
    <x v="4"/>
    <x v="0"/>
    <x v="0"/>
    <x v="0"/>
    <x v="1"/>
    <s v="Entre $1.400 - $1.600"/>
    <s v="Entre $1.400 - $1.600"/>
    <s v="Entre $1.400 - $1.600"/>
    <s v="Entre $1.400 - $1.600"/>
    <s v="Entre $1.400 - $1.600"/>
    <s v="Entre $1.400 - $1.600"/>
    <s v="Entre $1.400 - $1.600"/>
    <s v="Placitas Campesinas, Galerías"/>
    <s v="Redes sociales, Promoción en puntos de venta, Tiendas especializadas"/>
    <s v="Papa Fresca lavada"/>
    <x v="1"/>
    <x v="2"/>
    <s v="No compra papa frita"/>
    <x v="1"/>
    <s v="No compra papa precocida"/>
    <s v="No compra papa precocida saborizada"/>
    <s v="Galerías, Placitas Campesinas"/>
    <s v="Plátano"/>
  </r>
  <r>
    <d v="2022-02-24T14:25:29"/>
    <s v="Maestría"/>
    <s v="Más de 50 años"/>
    <s v="Hombre"/>
    <n v="4"/>
    <n v="3"/>
    <s v="odontologo"/>
    <s v="Semanalmente"/>
    <s v="Entre 5 y 10 libras"/>
    <s v="Papa Parda, Papa Amarilla, Papa Yema de huevo"/>
    <s v="Papa Fresca (sin lavar)"/>
    <x v="1"/>
    <x v="4"/>
    <x v="1"/>
    <x v="4"/>
    <x v="1"/>
    <x v="4"/>
    <s v="Entre $1.400 - $1.600"/>
    <s v="Entre $1.800 - $2.000"/>
    <s v="Entre $1.400 - $1.600"/>
    <s v="Entre $1.800 - $2.000"/>
    <s v="No compramos de este tipo de papa"/>
    <s v="No compramos de este tipo de papa"/>
    <s v="Entre $1.800 - $2.000"/>
    <s v="Placitas Campesinas"/>
    <s v="Medios de comunicación (tv, radio)"/>
    <s v="Papa Fresca (sin lavar)"/>
    <x v="1"/>
    <x v="2"/>
    <s v="$ 6.500"/>
    <x v="10"/>
    <s v="No compra papa precocida"/>
    <s v="No compra papa precocida saborizada"/>
    <s v="Placitas Campesinas"/>
    <s v="Plátano"/>
  </r>
  <r>
    <d v="2022-02-24T14:32:14"/>
    <s v="Maestría"/>
    <s v="De 41 a 50 años"/>
    <s v="Hombre"/>
    <n v="3"/>
    <n v="5"/>
    <s v="Docente"/>
    <s v="Mensualmente"/>
    <s v="Entre 11 y 15 libras"/>
    <s v="Papa Parda, Papa Amarilla, Papa Colorada, Papa Guata, Papa Yema de huevo"/>
    <s v="Papa Fresca (sin lavar), Papa Fresca Lavada, Papa Frita, Papa Congelada"/>
    <x v="1"/>
    <x v="4"/>
    <x v="3"/>
    <x v="4"/>
    <x v="2"/>
    <x v="1"/>
    <s v="Entre $1.000 - $1.200"/>
    <s v="Entre $1.000 - $1.200"/>
    <s v="Entre $1.000 - $1.200"/>
    <s v="Entre $1.000 - $1.200"/>
    <s v="Entre $1.000 - $1.200"/>
    <s v="Entre $1.000 - $1.200"/>
    <s v="No compramos de este tipo de papa"/>
    <s v="Al Productor"/>
    <s v="Redes sociales, Promoción en puntos de venta, Tiendas especializadas"/>
    <s v="Papa Fresca (sin lavar)"/>
    <x v="1"/>
    <x v="1"/>
    <s v="No compra papa frita"/>
    <x v="1"/>
    <s v="$ 3.500"/>
    <s v="$ 5.500"/>
    <s v="Galerías, Tiendas de Barrio, Placitas Campesinas, Supermercados"/>
    <s v="Yuca"/>
  </r>
  <r>
    <d v="2022-02-24T14:40:34"/>
    <s v="Secundaria"/>
    <s v="De 18 a 30 años"/>
    <s v="Hombre"/>
    <n v="2"/>
    <n v="1"/>
    <s v="Agricultor"/>
    <s v="Semanalmente"/>
    <s v="Entre 5 y 10 libras"/>
    <s v="Papa Parda, Papa Criolla, Papa Pastusa, Papa Amarilla"/>
    <s v="Papa Fresca (sin lavar)"/>
    <x v="0"/>
    <x v="1"/>
    <x v="0"/>
    <x v="0"/>
    <x v="0"/>
    <x v="3"/>
    <s v="Entre $2.200 - $2.400"/>
    <s v="Entre $1.400 - $1.600"/>
    <s v="Entre $2.200 - $2.400"/>
    <s v="Entre $1.800 - $2.000"/>
    <s v="Entre $2.200 - $2.400"/>
    <s v="Entre $1.800 - $2.000"/>
    <s v="Entre $2.200 - $2.400"/>
    <s v="Al Productor, Galerías"/>
    <s v="Redes sociales, Promoción en puntos de venta, Tiendas especializadas"/>
    <s v="Papa Fresca (sin lavar)"/>
    <x v="1"/>
    <x v="3"/>
    <s v="No compra papa frita"/>
    <x v="4"/>
    <s v="No compra papa precocida"/>
    <s v="No compra papa precocida saborizada"/>
    <s v="Galerías, Placitas Campesinas"/>
    <s v="Plátano"/>
  </r>
  <r>
    <d v="2022-02-24T14:44:44"/>
    <s v="Profesional"/>
    <s v="De 18 a 30 años"/>
    <s v="Hombre"/>
    <n v="1"/>
    <n v="4"/>
    <s v="Estudiante universitario. "/>
    <s v="Semanalmente"/>
    <s v="Entre 11 y 15 libras"/>
    <s v="Papa Criolla, Papa Pastusa, Papa Amarilla, Papa Colorada, Papa Guata"/>
    <s v="Papa Fresca (sin lavar)"/>
    <x v="3"/>
    <x v="0"/>
    <x v="0"/>
    <x v="0"/>
    <x v="0"/>
    <x v="0"/>
    <s v="Entre $1.800 - $2.000"/>
    <s v="Entre $1.800 - $2.000"/>
    <s v="Entre $1.800 - $2.000"/>
    <s v="Entre $1.800 - $2.000"/>
    <s v="Entre $2.200 - $2.400"/>
    <s v="Entre $1.800 - $2.000"/>
    <s v="Entre $2.200 - $2.400"/>
    <s v="Al Productor, Galerías"/>
    <s v="Redes sociales, Promoción en puntos de venta"/>
    <s v="Papa Fresca (sin lavar), Papa Fresca lavada"/>
    <x v="1"/>
    <x v="4"/>
    <s v="No compra papa frita"/>
    <x v="2"/>
    <s v="No compra papa precocida"/>
    <s v="No compra papa precocida saborizada"/>
    <s v="Galerías"/>
    <s v="Yuca, Plátano, Arracacha "/>
  </r>
  <r>
    <d v="2022-02-24T14:45:35"/>
    <s v="Secundaria"/>
    <s v="De 18 a 30 años"/>
    <s v="Hombre"/>
    <n v="1"/>
    <n v="3"/>
    <s v="Universitario "/>
    <s v="Semanalmente"/>
    <s v="Entre 21 y 25 libras"/>
    <s v="Papa Parda, Papa Criolla, Papa Amarilla"/>
    <s v="Papa Fresca (sin lavar), Papa Fresca Lavada, Papa Congelada"/>
    <x v="0"/>
    <x v="0"/>
    <x v="0"/>
    <x v="0"/>
    <x v="0"/>
    <x v="2"/>
    <s v="Entre $1.800 - $2.000"/>
    <s v="Entre $2.200 - $2.400"/>
    <s v="No compramos de este tipo de papa"/>
    <s v="Entre $2.200 - $2.400"/>
    <s v="Entre $2.200 - $2.400"/>
    <s v="No compramos de este tipo de papa"/>
    <s v="No compramos de este tipo de papa"/>
    <s v="Al Productor, Supermercado, Placitas Campesinas, Tiendas de Barrio, Galerías"/>
    <s v="Redes sociales, Medios de comunicación (tv, radio), Promoción en puntos de venta"/>
    <s v="Papa Frita, Papa Fresca lavada"/>
    <x v="2"/>
    <x v="1"/>
    <s v="$ 6.700"/>
    <x v="0"/>
    <s v="No compra papa precocida"/>
    <s v="No compra papa precocida saborizada"/>
    <s v="Galerías, Tiendas de Barrio, Placitas Campesinas"/>
    <s v="Plátano, Ulluco, Maíz"/>
  </r>
  <r>
    <d v="2022-02-24T14:50:17"/>
    <s v="Secundaria"/>
    <s v="Más de 50 años"/>
    <s v="Hombre"/>
    <n v="2"/>
    <n v="4"/>
    <s v="operario calificado"/>
    <s v="Semanalmente"/>
    <s v="Entre 5 y 10 libras"/>
    <s v="Papa Colorada, Papa Guata, Papa Yema de huevo"/>
    <s v="Papa Fresca (sin lavar), Papa Frita"/>
    <x v="2"/>
    <x v="4"/>
    <x v="2"/>
    <x v="3"/>
    <x v="2"/>
    <x v="2"/>
    <s v="Entre $1.400 - $1.600"/>
    <s v="Entre $1.400 - $1.600"/>
    <s v="No compramos de este tipo de papa"/>
    <s v="Entre $1.000 - $1.200"/>
    <s v="Entre $1.000 - $1.200"/>
    <s v="Entre $1.400 - $1.600"/>
    <s v="Entre $1.000 - $1.200"/>
    <s v="Al Productor, Placitas Campesinas, Galerías"/>
    <s v="Redes sociales, Medios de comunicación (tv, radio)"/>
    <s v="Papa Fresca (sin lavar), Papa Frita"/>
    <x v="1"/>
    <x v="1"/>
    <s v="$ 6.500"/>
    <x v="4"/>
    <s v="No compra papa precocida"/>
    <s v="No compra papa precocida saborizada"/>
    <s v="Galerías, Placitas Campesinas, Directamente al Productor"/>
    <s v="Yuca, Plátano, Ulluco, Maíz"/>
  </r>
  <r>
    <d v="2022-02-24T15:02:28"/>
    <s v="Secundaria"/>
    <s v="De 18 a 30 años"/>
    <s v="Hombre"/>
    <n v="2"/>
    <n v="4"/>
    <s v="Estudiante"/>
    <s v="Semanalmente"/>
    <s v="Entre 5 y 10 libras"/>
    <s v="Papa Amarilla, Papa Guata"/>
    <s v="Papa Fresca (sin lavar)"/>
    <x v="3"/>
    <x v="3"/>
    <x v="0"/>
    <x v="0"/>
    <x v="1"/>
    <x v="0"/>
    <s v="No compramos de este tipo de papa"/>
    <s v="No compramos de este tipo de papa"/>
    <s v="No compramos de este tipo de papa"/>
    <s v="Entre $1.000 - $1.200"/>
    <s v="No compramos de este tipo de papa"/>
    <s v="Entre $1.400 - $1.600"/>
    <s v="No compramos de este tipo de papa"/>
    <s v="Al Productor, Supermercado, Placitas Campesinas, Compra a través de internet, Tiendas de Barrio, Galerías"/>
    <s v="Promoción en puntos de venta, Tiendas especializadas"/>
    <s v="Papa Congelada, Papa Fresca (sin lavar)"/>
    <x v="1"/>
    <x v="1"/>
    <s v="No compra papa frita"/>
    <x v="3"/>
    <s v="$ 3.500"/>
    <s v="No compra papa precocida saborizada"/>
    <s v="Galerías, Tiendas de Barrio, Placitas Campesinas"/>
    <s v="Yuca, Plátano, Maíz"/>
  </r>
  <r>
    <d v="2022-02-24T15:18:41"/>
    <s v="Profesional"/>
    <s v="De 18 a 30 años"/>
    <s v="Hombre"/>
    <n v="2"/>
    <n v="5"/>
    <s v="Estudiante"/>
    <s v="Semanalmente"/>
    <s v="Entre 11 y 15 libras"/>
    <s v="Papa Parda, Papa Criolla, Papa Pastusa, Papa Amarilla, Papa Colorada, Papa Guata, Papa Yema de huevo"/>
    <s v="Papa Fresca (sin lavar)"/>
    <x v="2"/>
    <x v="0"/>
    <x v="0"/>
    <x v="0"/>
    <x v="0"/>
    <x v="2"/>
    <s v="Entre $1.000 - $1.200"/>
    <s v="Entre $1.000 - $1.200"/>
    <s v="Entre $1.000 - $1.200"/>
    <s v="Entre $1.000 - $1.200"/>
    <s v="Entre $1.000 - $1.200"/>
    <s v="Entre $1.000 - $1.200"/>
    <s v="Entre $1.000 - $1.200"/>
    <s v="Placitas Campesinas, Tiendas de Barrio, Galerías"/>
    <s v="Redes sociales, Promoción en puntos de venta, Tiendas especializadas"/>
    <s v="Papa Fresca (sin lavar)"/>
    <x v="1"/>
    <x v="1"/>
    <s v="No compra papa frita"/>
    <x v="10"/>
    <s v="No compra papa precocida"/>
    <s v="No compra papa precocida saborizada"/>
    <s v="Galerías, Tiendas de Barrio"/>
    <s v="Yuca, Plátano"/>
  </r>
  <r>
    <d v="2022-02-24T15:21:35"/>
    <s v="Técnico o tecnólogo"/>
    <s v="De 18 a 30 años"/>
    <s v="Hombre"/>
    <n v="1"/>
    <n v="6"/>
    <s v="Tecnologo telecomunicaciones"/>
    <s v="Semanalmente"/>
    <s v="Entre 16 y 20 libras"/>
    <s v="Papa Parda, Papa Pastusa, Papa Amarilla"/>
    <s v="Papa Fresca Lavada"/>
    <x v="2"/>
    <x v="4"/>
    <x v="2"/>
    <x v="3"/>
    <x v="2"/>
    <x v="2"/>
    <s v="Entre $1.400 - $1.600"/>
    <s v="Entre $1.400 - $1.600"/>
    <s v="Entre $1.400 - $1.600"/>
    <s v="Entre $1.400 - $1.600"/>
    <s v="Entre $2.200 - $2.400"/>
    <s v="Entre $2.600 - $2.800"/>
    <s v="Entre $2.600 - $2.800"/>
    <s v="Al Productor, Tiendas de Barrio"/>
    <s v="Redes sociales, Medios de comunicación (tv, radio), Promoción en puntos de venta"/>
    <s v="Papa Congelada, Papa Fresca lavada"/>
    <x v="2"/>
    <x v="2"/>
    <s v="No compra papa frita"/>
    <x v="5"/>
    <s v="$ 3.700"/>
    <s v="$ 5.500"/>
    <s v="Galerías"/>
    <s v="Plátano, Maíz"/>
  </r>
  <r>
    <d v="2022-02-24T15:46:59"/>
    <s v="Secundaria"/>
    <s v="De 18 a 30 años"/>
    <s v="Hombre"/>
    <n v="1"/>
    <n v="3"/>
    <s v="Estudiante "/>
    <s v="Semanalmente"/>
    <s v="Entre 11 y 15 libras"/>
    <s v="Papa Parda, Papa Criolla, Papa Amarilla, Papa Colorada"/>
    <s v="Papa Fresca (sin lavar), Papa Congelada, Papa Precocida"/>
    <x v="0"/>
    <x v="0"/>
    <x v="2"/>
    <x v="1"/>
    <x v="3"/>
    <x v="1"/>
    <s v="Entre $1.000 - $1.200"/>
    <s v="Entre $1.400 - $1.600"/>
    <s v="Entre $1.000 - $1.200"/>
    <s v="Entre $1.000 - $1.200"/>
    <s v="Entre $1.400 - $1.600"/>
    <s v="Entre $1.000 - $1.200"/>
    <s v="No compramos de este tipo de papa"/>
    <s v="Supermercado, Placitas Campesinas, Tiendas de Barrio, Galerías"/>
    <s v="Redes sociales, Medios de comunicación (tv, radio)"/>
    <s v="Papa Congelada, Papa Precocida"/>
    <x v="2"/>
    <x v="1"/>
    <s v="$ 6.500"/>
    <x v="6"/>
    <s v="$ 3.500"/>
    <s v="No compra papa precocida saborizada"/>
    <s v="Galerías, Tiendas de Barrio, Placitas Campesinas, Supermercados, Mercados Móviles"/>
    <s v="Yuca, Plátano"/>
  </r>
  <r>
    <d v="2022-02-24T15:54:03"/>
    <s v="Profesional"/>
    <s v="De 18 a 30 años"/>
    <s v="Hombre"/>
    <n v="1"/>
    <n v="4"/>
    <s v="Estudiante"/>
    <s v="Semanalmente"/>
    <s v="Entre 5 y 10 libras"/>
    <s v="Papa Parda"/>
    <s v="Papa Fresca (sin lavar)"/>
    <x v="0"/>
    <x v="0"/>
    <x v="2"/>
    <x v="0"/>
    <x v="0"/>
    <x v="1"/>
    <s v="Entre $1.400 - $1.600"/>
    <s v="No compramos de este tipo de papa"/>
    <s v="No compramos de este tipo de papa"/>
    <s v="No compramos de este tipo de papa"/>
    <s v="No compramos de este tipo de papa"/>
    <s v="No compramos de este tipo de papa"/>
    <s v="No compramos de este tipo de papa"/>
    <s v="Al Productor"/>
    <s v="Redes sociales, Medios de comunicación (tv, radio)"/>
    <s v="Papa Fresca (sin lavar)"/>
    <x v="1"/>
    <x v="1"/>
    <s v="No compra papa frita"/>
    <x v="4"/>
    <s v="No compra papa precocida"/>
    <s v="No compra papa precocida saborizada"/>
    <s v="Galerías"/>
    <s v="Plátano"/>
  </r>
  <r>
    <d v="2022-02-24T16:10:02"/>
    <s v="Técnico o tecnólogo"/>
    <s v="De 18 a 30 años"/>
    <s v="Hombre"/>
    <n v="1"/>
    <n v="1"/>
    <s v="Topógrafo"/>
    <s v="Semanalmente"/>
    <s v="Entre 5 y 10 libras"/>
    <s v="Papa Parda, Papa Criolla, Papa Amarilla, Papa Colorada, Papa Guata, Papa Yema de huevo"/>
    <s v="Papa Fresca (sin lavar)"/>
    <x v="0"/>
    <x v="4"/>
    <x v="1"/>
    <x v="4"/>
    <x v="0"/>
    <x v="3"/>
    <s v="Entre $1.800 - $2.000"/>
    <s v="Entre $2.200 - $2.400"/>
    <s v="No compramos de este tipo de papa"/>
    <s v="Entre $1.800 - $2.000"/>
    <s v="Entre $1.800 - $2.000"/>
    <s v="Entre $1.800 - $2.000"/>
    <s v="Entre $1.800 - $2.000"/>
    <s v="Al Productor"/>
    <s v="Promoción en puntos de venta"/>
    <s v="Papa Fresca (sin lavar)"/>
    <x v="1"/>
    <x v="10"/>
    <s v="No compra papa frita"/>
    <x v="4"/>
    <s v="No compra papa precocida"/>
    <s v="No compra papa precocida saborizada"/>
    <s v="Mercados Móviles"/>
    <s v="Yuca, Ulluco"/>
  </r>
  <r>
    <d v="2022-02-24T16:18:08"/>
    <s v="Técnico o tecnólogo"/>
    <s v="De 18 a 30 años"/>
    <s v="Hombre"/>
    <n v="1"/>
    <n v="5"/>
    <s v="Estudiante"/>
    <s v="Cada 15 días"/>
    <s v="Entre 5 y 10 libras"/>
    <s v="Papa Pastusa"/>
    <s v="Papa Fresca (sin lavar), Papa Frita"/>
    <x v="0"/>
    <x v="0"/>
    <x v="0"/>
    <x v="0"/>
    <x v="0"/>
    <x v="2"/>
    <s v="Entre $2.600 - $2.800"/>
    <s v="Entre $3.000 - $3.200"/>
    <s v="Entre $2.600 - $2.800"/>
    <s v="Entre $3.000 - $3.200"/>
    <s v="Entre $2.600 - $2.800"/>
    <s v="No compramos de este tipo de papa"/>
    <s v="No compramos de este tipo de papa"/>
    <s v="Placitas Campesinas, Galerías"/>
    <s v="Redes sociales, Medios de comunicación (tv, radio), Promoción en puntos de venta"/>
    <s v="Papa Fresca (sin lavar), Papa Frita"/>
    <x v="1"/>
    <x v="1"/>
    <s v="$ 6.500"/>
    <x v="6"/>
    <s v="No compra papa precocida"/>
    <s v="$ 5.500"/>
    <s v="Supermercados"/>
    <s v="Yuca, Plátano, Maíz, Habas"/>
  </r>
  <r>
    <d v="2022-02-24T16:23:13"/>
    <s v="Secundaria"/>
    <s v="De 18 a 30 años"/>
    <s v="Hombre"/>
    <n v="3"/>
    <n v="3"/>
    <s v="estudiante"/>
    <s v="Semanalmente"/>
    <s v="Entre 5 y 10 libras"/>
    <s v="Papa Colorada, Papa Guata, Papa Yema de huevo"/>
    <s v="Papa Fresca (sin lavar), Papa Fresca Lavada"/>
    <x v="0"/>
    <x v="0"/>
    <x v="1"/>
    <x v="2"/>
    <x v="0"/>
    <x v="3"/>
    <s v="No compramos de este tipo de papa"/>
    <s v="No compramos de este tipo de papa"/>
    <s v="No compramos de este tipo de papa"/>
    <s v="No compramos de este tipo de papa"/>
    <s v="Entre $1.400 - $1.600"/>
    <s v="Entre $1.800 - $2.000"/>
    <s v="Entre $1.000 - $1.200"/>
    <s v="Al Productor, Placitas Campesinas, Galerías"/>
    <s v="Redes sociales, Promoción en puntos de venta"/>
    <s v="Papa Fresca (sin lavar), Papa Fresca lavada"/>
    <x v="1"/>
    <x v="4"/>
    <s v="No compra papa frita"/>
    <x v="7"/>
    <s v="No compra papa precocida"/>
    <s v="No compra papa precocida saborizada"/>
    <s v="Galerías, Placitas Campesinas, Directamente al Productor, Mercados Móviles"/>
    <s v="Yuca, Plátano, Ulluco, Maíz"/>
  </r>
  <r>
    <d v="2022-02-24T16:29:13"/>
    <s v="Maestría"/>
    <s v="De 41 a 50 años"/>
    <s v="Hombre"/>
    <n v="2"/>
    <n v="5"/>
    <s v="Docencia"/>
    <s v="Semanalmente"/>
    <s v="Entre 11 y 15 libras"/>
    <s v="Papa Parda, Papa Criolla, Papa Amarilla, Papa Guata, Papa Yema de huevo"/>
    <s v="Papa Fresca (sin lavar), Papa Fresca Lavada"/>
    <x v="0"/>
    <x v="0"/>
    <x v="1"/>
    <x v="2"/>
    <x v="0"/>
    <x v="2"/>
    <s v="Entre $1.000 - $1.200"/>
    <s v="Entre $1.400 - $1.600"/>
    <s v="Entre $1.400 - $1.600"/>
    <s v="Entre $1.000 - $1.200"/>
    <s v="No compramos de este tipo de papa"/>
    <s v="Entre $1.400 - $1.600"/>
    <s v="Entre $1.400 - $1.600"/>
    <s v="Al Productor, Galerías"/>
    <s v="Redes sociales, Medios de comunicación (tv, radio), Promoción en puntos de venta"/>
    <s v="Papa Fresca (sin lavar), Papa Fresca lavada"/>
    <x v="1"/>
    <x v="1"/>
    <s v="No compra papa frita"/>
    <x v="2"/>
    <s v="No compra papa precocida"/>
    <s v="No compra papa precocida saborizada"/>
    <s v="Galerías"/>
    <s v="Yuca, Plátano, Maíz"/>
  </r>
  <r>
    <d v="2022-02-24T16:31:50"/>
    <s v="Profesional"/>
    <s v="De 18 a 30 años"/>
    <s v="Hombre"/>
    <n v="2"/>
    <n v="3"/>
    <s v="Empresario"/>
    <s v="Cada 15 días"/>
    <s v="Entre 5 y 10 libras"/>
    <s v="Papa Parda, Papa Criolla, Papa Amarilla, Papa Colorada, Papa Yema de huevo"/>
    <s v="Papa Fresca (sin lavar)"/>
    <x v="2"/>
    <x v="0"/>
    <x v="3"/>
    <x v="1"/>
    <x v="0"/>
    <x v="1"/>
    <s v="Entre $3.000 - $3.200"/>
    <s v="Entre $2.200 - $2.400"/>
    <s v="Más de $3.400"/>
    <s v="Más de $3.400"/>
    <s v="No compramos de este tipo de papa"/>
    <s v="No compramos de este tipo de papa"/>
    <s v="Más de $ 3.400"/>
    <s v="Al Productor, Supermercado, Placitas Campesinas, Compra a través de internet, Tiendas de Barrio, Galerías"/>
    <s v="Redes sociales, Medios de comunicación (tv, radio), Promoción en puntos de venta, Tiendas especializadas"/>
    <s v="Papa Fresca (sin lavar)"/>
    <x v="2"/>
    <x v="4"/>
    <s v="No compra papa frita"/>
    <x v="1"/>
    <s v="No compra papa precocida"/>
    <s v="No compra papa precocida saborizada"/>
    <s v="Galerías, Tiendas de Barrio, Placitas Campesinas, Supermercados, Mercados Móviles"/>
    <s v="Yuca, Plátano"/>
  </r>
  <r>
    <d v="2022-02-24T16:32:11"/>
    <s v="Profesional"/>
    <s v="De 18 a 30 años"/>
    <s v="Hombre"/>
    <n v="4"/>
    <n v="3"/>
    <s v="Abogado"/>
    <s v="Semanalmente"/>
    <s v="Entre 21 y 25 libras"/>
    <s v="Papa Parda, Papa Criolla, Papa Amarilla, Papa Guata"/>
    <s v="Papa Fresca (sin lavar), Papa Congelada"/>
    <x v="0"/>
    <x v="0"/>
    <x v="0"/>
    <x v="4"/>
    <x v="0"/>
    <x v="4"/>
    <s v="Entre $2.200 - $2.400"/>
    <s v="Entre $1.800 - $2.000"/>
    <s v="Entre $2.600 - $2.800"/>
    <s v="Entre $1.400 - $1.600"/>
    <s v="Entre $3.000 - $3.200"/>
    <s v="Entre $1.800 - $2.000"/>
    <s v="No compramos de este tipo de papa"/>
    <s v="Supermercado, Tiendas de Barrio, Galerías"/>
    <s v="Redes sociales"/>
    <s v="Papa Fresca (sin lavar), Papa Frita, Papa Fresca lavada"/>
    <x v="2"/>
    <x v="3"/>
    <s v="$ 7.100"/>
    <x v="7"/>
    <s v="$ 4.100"/>
    <s v="$ 7.000"/>
    <s v="Galerías, Tiendas de Barrio, Supermercados"/>
    <s v="Yuca"/>
  </r>
  <r>
    <d v="2022-02-24T16:41:20"/>
    <s v="Profesional"/>
    <s v="De 31 a 40 años"/>
    <s v="Hombre"/>
    <n v="3"/>
    <n v="5"/>
    <s v="Comerciante "/>
    <s v="Cada 15 días"/>
    <s v="Entre 11 y 15 libras"/>
    <s v="Papa Parda, Papa Criolla, Papa Amarilla, Papa Colorada"/>
    <s v="Papa Fresca (sin lavar)"/>
    <x v="3"/>
    <x v="1"/>
    <x v="0"/>
    <x v="2"/>
    <x v="0"/>
    <x v="0"/>
    <s v="Entre $1.000 - $1.200"/>
    <s v="Entre $1.000 - $1.200"/>
    <s v="No compramos de este tipo de papa"/>
    <s v="Entre $1.000 - $1.200"/>
    <s v="Entre $1.000 - $1.200"/>
    <s v="No compramos de este tipo de papa"/>
    <s v="No compramos de este tipo de papa"/>
    <s v="Al Productor, Galerías"/>
    <s v="Medios de comunicación (tv, radio)"/>
    <s v="Papa Fresca (sin lavar)"/>
    <x v="1"/>
    <x v="1"/>
    <s v="No compra papa frita"/>
    <x v="4"/>
    <s v="No compra papa precocida"/>
    <s v="No compra papa precocida saborizada"/>
    <s v="Galerías, Tiendas de Barrio"/>
    <s v="Yuca, Plátano"/>
  </r>
  <r>
    <d v="2022-02-24T16:53:05"/>
    <s v="Profesional"/>
    <s v="De 31 a 40 años"/>
    <s v="Hombre"/>
    <n v="2"/>
    <n v="3"/>
    <s v="Docente de aula"/>
    <s v="Semanalmente"/>
    <s v="Entre 11 y 15 libras"/>
    <s v="Papa Parda, Papa Pastusa, Papa Amarilla, Papa Colorada, Papa Guata"/>
    <s v="Papa Fresca (sin lavar), Papa Fresca Lavada"/>
    <x v="2"/>
    <x v="3"/>
    <x v="2"/>
    <x v="2"/>
    <x v="0"/>
    <x v="4"/>
    <s v="Entre $1.400 - $1.600"/>
    <s v="No compramos de este tipo de papa"/>
    <s v="Entre $1.800 - $2.000"/>
    <s v="Entre $1.800 - $2.000"/>
    <s v="Entre $1.800 - $2.000"/>
    <s v="Entre $1.800 - $2.000"/>
    <s v="No compramos de este tipo de papa"/>
    <s v="Al Productor, Placitas Campesinas, Galerías"/>
    <s v="Promoción en puntos de venta"/>
    <s v="Papa Fresca (sin lavar)"/>
    <x v="1"/>
    <x v="2"/>
    <s v="No compra papa frita"/>
    <x v="1"/>
    <s v="No compra papa precocida"/>
    <s v="No compra papa precocida saborizada"/>
    <s v="Galerías"/>
    <s v="Yuca, Plátano"/>
  </r>
  <r>
    <d v="2022-02-24T16:57:02"/>
    <s v="Profesional"/>
    <s v="Más de 50 años"/>
    <s v="Hombre"/>
    <n v="3"/>
    <n v="4"/>
    <s v="ESTUDIANTE"/>
    <s v="Cada 15 días"/>
    <s v="Entre 16 y 20 libras"/>
    <s v="Papa Parda, Papa Amarilla, Papa Colorada, Papa Guata"/>
    <s v="Papa Fresca (sin lavar), Papa Fresca Lavada"/>
    <x v="3"/>
    <x v="0"/>
    <x v="1"/>
    <x v="2"/>
    <x v="0"/>
    <x v="0"/>
    <s v="Entre $1.400 - $1.600"/>
    <s v="Entre $1.800 - $2.000"/>
    <s v="No compramos de este tipo de papa"/>
    <s v="Entre $1.400 - $1.600"/>
    <s v="Entre $1.800 - $2.000"/>
    <s v="Entre $1.800 - $2.000"/>
    <s v="No compramos de este tipo de papa"/>
    <s v="Al Productor"/>
    <s v="Medios de comunicación (tv, radio)"/>
    <s v="Papa Fresca (sin lavar), Papa Fresca lavada"/>
    <x v="1"/>
    <x v="2"/>
    <s v="No compra papa frita"/>
    <x v="2"/>
    <s v="No compra papa precocida"/>
    <s v="No compra papa precocida saborizada"/>
    <s v="Galerías, Mercados Móviles"/>
    <s v="Yuca, Plátano, Ulluco"/>
  </r>
  <r>
    <d v="2022-02-24T17:12:19"/>
    <s v="Maestría"/>
    <s v="Más de 50 años"/>
    <s v="Hombre"/>
    <n v="4"/>
    <n v="4"/>
    <s v="Profesor"/>
    <s v="Semanalmente"/>
    <s v="Entre 5 y 10 libras"/>
    <s v="Papa Parda, Papa Criolla"/>
    <s v="Papa Fresca (sin lavar)"/>
    <x v="0"/>
    <x v="3"/>
    <x v="0"/>
    <x v="4"/>
    <x v="0"/>
    <x v="4"/>
    <s v="Entre $1.800 - $2.000"/>
    <s v="Entre $1.800 - $2.000"/>
    <s v="No compramos de este tipo de papa"/>
    <s v="No compramos de este tipo de papa"/>
    <s v="No compramos de este tipo de papa"/>
    <s v="No compramos de este tipo de papa"/>
    <s v="No compramos de este tipo de papa"/>
    <s v="Galerías"/>
    <s v="Redes sociales, Medios de comunicación (tv, radio)"/>
    <s v="Papa Fresca (sin lavar)"/>
    <x v="1"/>
    <x v="2"/>
    <s v="No compra papa frita"/>
    <x v="4"/>
    <s v="No compra papa precocida"/>
    <s v="No compra papa precocida saborizada"/>
    <s v="Galerías"/>
    <s v="Yuca, Plátano, Ulluco"/>
  </r>
  <r>
    <d v="2022-02-24T17:17:19"/>
    <s v="Maestría"/>
    <s v="De 31 a 40 años"/>
    <s v="Hombre"/>
    <n v="3"/>
    <n v="6"/>
    <s v="Biólogo"/>
    <s v="Cada 15 días"/>
    <s v="Entre 21 y 25 libras"/>
    <s v="Papa Criolla, Papa Pastusa, Papa Amarilla, Papa Yema de huevo"/>
    <s v="Papa Fresca (sin lavar)"/>
    <x v="3"/>
    <x v="1"/>
    <x v="2"/>
    <x v="3"/>
    <x v="1"/>
    <x v="0"/>
    <s v="Entre $1.800 - $2.000"/>
    <s v="Entre $1.400 - $1.600"/>
    <s v="Entre $2.200 - $2.400"/>
    <s v="Entre $1.000 - $1.200"/>
    <s v="Entre $1.400 - $1.600"/>
    <s v="No compramos de este tipo de papa"/>
    <s v="Entre $1.400 - $1.600"/>
    <s v="Supermercado, Galerías"/>
    <s v="Redes sociales, Medios de comunicación (tv, radio)"/>
    <s v="Papa Fresca (sin lavar), Papa Fresca lavada"/>
    <x v="1"/>
    <x v="4"/>
    <s v="$ 6.700"/>
    <x v="2"/>
    <s v="No compra papa precocida"/>
    <s v="No compra papa precocida saborizada"/>
    <s v="Galerías, Supermercados"/>
    <s v="Yuca, Plátano, Ulluco"/>
  </r>
  <r>
    <d v="2022-02-24T17:26:00"/>
    <s v="Profesional"/>
    <s v="De 18 a 30 años"/>
    <s v="Hombre"/>
    <n v="1"/>
    <n v="3"/>
    <s v="Estudiante"/>
    <s v="Semanalmente"/>
    <s v="Entre 5 y 10 libras"/>
    <s v="Papa Parda, Papa Amarilla"/>
    <s v="Papa Fresca (sin lavar)"/>
    <x v="1"/>
    <x v="0"/>
    <x v="1"/>
    <x v="2"/>
    <x v="1"/>
    <x v="3"/>
    <s v="Entre $3.000 - $3.200"/>
    <s v="No compramos de este tipo de papa"/>
    <s v="No compramos de este tipo de papa"/>
    <s v="Entre $3.000 - $3.200"/>
    <s v="No compramos de este tipo de papa"/>
    <s v="No compramos de este tipo de papa"/>
    <s v="No compramos de este tipo de papa"/>
    <s v="Al Productor, Placitas Campesinas, Compra a través de internet, Galerías"/>
    <s v="Redes sociales, Promoción en puntos de venta"/>
    <s v="Papa Fresca (sin lavar)"/>
    <x v="1"/>
    <x v="3"/>
    <s v="No compra papa frita"/>
    <x v="4"/>
    <s v="No compra papa precocida"/>
    <s v="No compra papa precocida saborizada"/>
    <s v="Galerías"/>
    <s v="Plátano, Maíz"/>
  </r>
  <r>
    <d v="2022-02-24T17:37:08"/>
    <s v="Secundaria"/>
    <s v="De 18 a 30 años"/>
    <s v="Hombre"/>
    <n v="2"/>
    <s v="Más de 6 personas"/>
    <s v="Estudiante"/>
    <s v="Semanalmente"/>
    <s v="Entre 11 y 15 libras"/>
    <s v="Papa Parda, Papa Criolla, Papa Amarilla, Papa Colorada, Papa Guata, Papa Yema de huevo"/>
    <s v="Papa Fresca (sin lavar)"/>
    <x v="3"/>
    <x v="0"/>
    <x v="1"/>
    <x v="0"/>
    <x v="0"/>
    <x v="3"/>
    <s v="Entre $1.000 - $1.200"/>
    <s v="Entre $1.000 - $1.200"/>
    <s v="No compramos de este tipo de papa"/>
    <s v="Entre $1.400 - $1.600"/>
    <s v="Entre $1.000 - $1.200"/>
    <s v="Entre $1.400 - $1.600"/>
    <s v="Entre $1.000 - $1.200"/>
    <s v="Supermercado, Placitas Campesinas, Tiendas de Barrio, Galerías"/>
    <s v="Medios de comunicación (tv, radio), Promoción en puntos de venta"/>
    <s v="Papa Fresca (sin lavar)"/>
    <x v="1"/>
    <x v="2"/>
    <s v="No compra papa frita"/>
    <x v="5"/>
    <s v="No compra papa precocida"/>
    <s v="No compra papa precocida saborizada"/>
    <s v="Galerías, Tiendas de Barrio, Placitas Campesinas, Supermercados"/>
    <s v="Yuca, Plátano, Ulluco, Maíz"/>
  </r>
  <r>
    <d v="2022-02-24T17:43:29"/>
    <s v="Profesional"/>
    <s v="De 31 a 40 años"/>
    <s v="Hombre"/>
    <n v="2"/>
    <n v="4"/>
    <s v="LICENCIADO EN ARTISTICA "/>
    <s v="Semanalmente"/>
    <s v="Más de 25 libras"/>
    <s v="Papa Parda, Papa Colorada"/>
    <s v="Papa Fresca (sin lavar)"/>
    <x v="0"/>
    <x v="0"/>
    <x v="0"/>
    <x v="0"/>
    <x v="0"/>
    <x v="0"/>
    <s v="Entre $1.500 y $ 1.900"/>
    <s v="No compramos de este tipo de papa"/>
    <s v="No compramos de este tipo de papa"/>
    <s v="No compramos de este tipo de papa"/>
    <s v="Entre $1.400 - $1.600"/>
    <s v="No compramos de este tipo de papa"/>
    <s v="No compramos de este tipo de papa"/>
    <s v="Al Productor, Galerías"/>
    <s v="Redes sociales, Medios de comunicación (tv, radio), Promoción en puntos de venta, Tiendas especializadas"/>
    <s v="Papa Fresca (sin lavar)"/>
    <x v="1"/>
    <x v="2"/>
    <s v="No compra papa frita"/>
    <x v="4"/>
    <s v="No compra papa precocida"/>
    <s v="No compra papa precocida saborizada"/>
    <s v="Galerías, Placitas Campesinas"/>
    <s v="Yuca, Plátano, Ulluco, Maíz, Habas"/>
  </r>
  <r>
    <d v="2022-02-24T18:13:59"/>
    <s v="Profesional"/>
    <s v="De 31 a 40 años"/>
    <s v="Hombre"/>
    <n v="1"/>
    <n v="2"/>
    <s v="Fisioterapeuta"/>
    <s v="Semanalmente"/>
    <s v="Entre 16 y 20 libras"/>
    <s v="Papa Parda"/>
    <s v="Papa Fresca (sin lavar), Papa Fresca Lavada"/>
    <x v="4"/>
    <x v="0"/>
    <x v="1"/>
    <x v="1"/>
    <x v="1"/>
    <x v="1"/>
    <s v="Entre $1.400 - $1.600"/>
    <s v="Entre $1.000 - $1.200"/>
    <s v="No compramos de este tipo de papa"/>
    <s v="Entre $1.000 - $1.200"/>
    <s v="Entre $1.000 - $1.200"/>
    <s v="No compramos de este tipo de papa"/>
    <s v="Entre $1.000 - $1.200"/>
    <s v="Al Productor, Placitas Campesinas, Galerías"/>
    <s v="Medios de comunicación (tv, radio), Promoción en puntos de venta"/>
    <s v="Papa Fresca (sin lavar), Papa Saborizada"/>
    <x v="2"/>
    <x v="13"/>
    <n v="1000"/>
    <x v="1"/>
    <n v="1000"/>
    <n v="1000"/>
    <s v="Galerías, Placitas Campesinas"/>
    <s v="Yuca, Plátano, Ulluco, Maíz, Habas"/>
  </r>
  <r>
    <d v="2022-02-24T18:13:59"/>
    <s v="Profesional"/>
    <s v="De 31 a 40 años"/>
    <s v="Hombre"/>
    <n v="1"/>
    <n v="4"/>
    <s v="Desempleado"/>
    <s v="Semanalmente"/>
    <s v="Entre 16 y 20 libras"/>
    <s v="Papa Colorada, Papa Guata, Papa Yema de huevo"/>
    <s v="Papa Fresca (sin lavar)"/>
    <x v="4"/>
    <x v="3"/>
    <x v="3"/>
    <x v="4"/>
    <x v="4"/>
    <x v="4"/>
    <s v="No compramos de este tipo de papa"/>
    <s v="No compramos de este tipo de papa"/>
    <s v="No compramos de este tipo de papa"/>
    <s v="No compramos de este tipo de papa"/>
    <s v="Entre $1.400 - $1.600"/>
    <s v="Entre $1.800 - $2.000"/>
    <s v="Entre $1.400 - $1.600"/>
    <s v="Al Productor"/>
    <s v="Redes sociales, Medios de comunicación (tv, radio), Promoción en puntos de venta, Tiendas especializadas"/>
    <s v="Papa Fresca (sin lavar), Papa Fresca lavada"/>
    <x v="1"/>
    <x v="2"/>
    <s v="No compra papa frita"/>
    <x v="5"/>
    <s v="No compra papa precocida"/>
    <s v="No compra papa precocida saborizada"/>
    <s v="Galerías, Directamente al Productor"/>
    <s v="Yuca, Plátano, Ulluco, Maíz, Habas"/>
  </r>
  <r>
    <d v="2022-02-24T18:16:09"/>
    <s v="Profesional"/>
    <s v="De 18 a 30 años"/>
    <s v="Hombre"/>
    <n v="2"/>
    <n v="1"/>
    <s v="Estudiante"/>
    <s v="Mensualmente"/>
    <s v="Entre 5 y 10 libras"/>
    <s v="Papa Parda, Papa Amarilla"/>
    <s v="Papa Fresca (sin lavar)"/>
    <x v="4"/>
    <x v="0"/>
    <x v="0"/>
    <x v="3"/>
    <x v="1"/>
    <x v="1"/>
    <s v="Entre $1.400 - $1.600"/>
    <s v="No compramos de este tipo de papa"/>
    <s v="No compramos de este tipo de papa"/>
    <s v="Entre $1.000 - $1.200"/>
    <s v="No compramos de este tipo de papa"/>
    <s v="No compramos de este tipo de papa"/>
    <s v="No compramos de este tipo de papa"/>
    <s v="Al Productor, Supermercado, Placitas Campesinas, Compra a través de internet, Tiendas de Barrio, Galerías"/>
    <s v="Redes sociales"/>
    <s v="Papa Fresca (sin lavar)"/>
    <x v="11"/>
    <x v="1"/>
    <s v="No compra papa frita"/>
    <x v="2"/>
    <s v="No compra papa precocida"/>
    <s v="No compra papa precocida saborizada"/>
    <s v="Galerías, Tiendas de Barrio, Placitas Campesinas, Supermercados, Mercados Móviles"/>
    <s v="Yuca, Plátano"/>
  </r>
  <r>
    <d v="2022-02-24T18:25:58"/>
    <s v="Maestría"/>
    <s v="Más de 50 años"/>
    <s v="Hombre"/>
    <n v="4"/>
    <n v="3"/>
    <s v="Profesor "/>
    <s v="Cada 15 días"/>
    <s v="Entre 11 y 15 libras"/>
    <s v="Papa Parda, Papa Amarilla"/>
    <s v="Papa Fresca (sin lavar), Papa Congelada"/>
    <x v="4"/>
    <x v="0"/>
    <x v="3"/>
    <x v="0"/>
    <x v="2"/>
    <x v="2"/>
    <s v="Entre $1.400 - $1.600"/>
    <s v="Entre $1.400 - $1.600"/>
    <s v="No compramos de este tipo de papa"/>
    <s v="Entre $2.200 - $2.400"/>
    <s v="Entre $1.800 - $2.000"/>
    <s v="No compramos de este tipo de papa"/>
    <s v="No compramos de este tipo de papa"/>
    <s v="Placitas Campesinas"/>
    <s v="Promoción en puntos de venta"/>
    <s v="Papa Fresca (sin lavar), Papa Fresca lavada"/>
    <x v="2"/>
    <x v="2"/>
    <s v="$ 6.700"/>
    <x v="2"/>
    <s v="No compra papa precocida"/>
    <s v="No compra papa precocida saborizada"/>
    <s v="Galerías, Placitas Campesinas"/>
    <s v="Papa"/>
  </r>
  <r>
    <d v="2022-02-24T18:39:04"/>
    <s v="Profesional"/>
    <s v="De 41 a 50 años"/>
    <s v="Hombre"/>
    <n v="3"/>
    <n v="2"/>
    <s v="Comerciante "/>
    <s v="Semanalmente"/>
    <s v="Entre 11 y 15 libras"/>
    <s v="Papa Parda, Papa Pastusa"/>
    <s v="Papa Fresca (sin lavar)"/>
    <x v="0"/>
    <x v="1"/>
    <x v="0"/>
    <x v="2"/>
    <x v="0"/>
    <x v="4"/>
    <s v="Entre $1.000 - $1.200"/>
    <s v="Entre $1.000 - $1.200"/>
    <s v="Entre $1.000 - $1.200"/>
    <s v="Entre $1.400 - $1.600"/>
    <s v="Entre $1.000 - $1.200"/>
    <s v="Entre $1.000 - $1.200"/>
    <s v="Entre $1.400 - $1.600"/>
    <s v="Al Productor, Supermercado, Placitas Campesinas, Galerías"/>
    <s v="Redes sociales"/>
    <s v="Papa Fresca (sin lavar), Papa Fresca lavada"/>
    <x v="1"/>
    <x v="1"/>
    <s v="$ 6.500"/>
    <x v="2"/>
    <s v="No compra papa precocida"/>
    <s v="No compra papa precocida saborizada"/>
    <s v="Galerías, Placitas Campesinas, Supermercados"/>
    <s v="Plátano"/>
  </r>
  <r>
    <d v="2022-02-24T18:44:49"/>
    <s v="Secundaria"/>
    <s v="De 31 a 40 años"/>
    <s v="Hombre"/>
    <n v="2"/>
    <n v="1"/>
    <s v="Estudiante "/>
    <s v="Semanalmente"/>
    <s v="Entre 5 y 10 libras"/>
    <s v="Papa Parda, Papa Pastusa, Papa Amarilla"/>
    <s v="Papa Fresca (sin lavar)"/>
    <x v="0"/>
    <x v="1"/>
    <x v="0"/>
    <x v="0"/>
    <x v="0"/>
    <x v="2"/>
    <s v="Entre $1.400 - $1.600"/>
    <s v="No compramos de este tipo de papa"/>
    <s v="Entre $1.800 - $2.000"/>
    <s v="Entre $1.400 - $1.600"/>
    <s v="No compramos de este tipo de papa"/>
    <s v="No compramos de este tipo de papa"/>
    <s v="No compramos de este tipo de papa"/>
    <s v="Placitas Campesinas, Tiendas de Barrio, Galerías"/>
    <s v="Promoción en puntos de venta"/>
    <s v="Papa Fresca (sin lavar)"/>
    <x v="1"/>
    <x v="2"/>
    <s v="No compra papa frita"/>
    <x v="1"/>
    <s v="No compra papa precocida"/>
    <s v="No compra papa precocida saborizada"/>
    <s v="Galerías, Placitas Campesinas"/>
    <s v="Plátano"/>
  </r>
  <r>
    <d v="2022-02-24T18:49:12"/>
    <s v="Maestría"/>
    <s v="Más de 50 años"/>
    <s v="Hombre"/>
    <n v="4"/>
    <n v="3"/>
    <s v="Docente"/>
    <s v="Semanalmente"/>
    <s v="Entre 5 y 10 libras"/>
    <s v="Papa Amarilla, Papa Guata"/>
    <s v="Papa Fresca (sin lavar)"/>
    <x v="2"/>
    <x v="0"/>
    <x v="2"/>
    <x v="3"/>
    <x v="0"/>
    <x v="3"/>
    <s v="No compramos de este tipo de papa"/>
    <s v="No compramos de este tipo de papa"/>
    <s v="No compramos de este tipo de papa"/>
    <s v="Entre $1.800 - $2.000"/>
    <s v="No compramos de este tipo de papa"/>
    <s v="Entre $1.400 - $1.600"/>
    <s v="No compramos de este tipo de papa"/>
    <s v="Placitas Campesinas, Tiendas de Barrio"/>
    <s v="Redes sociales"/>
    <s v="Papa Fresca lavada"/>
    <x v="2"/>
    <x v="2"/>
    <s v="No compra papa frita"/>
    <x v="2"/>
    <s v="No compra papa precocida"/>
    <s v="No compra papa precocida saborizada"/>
    <s v="Tiendas de Barrio, Placitas Campesinas"/>
    <s v="Yuca, Ulluco"/>
  </r>
  <r>
    <d v="2022-02-24T18:55:42"/>
    <s v="Doctorado"/>
    <s v="Más de 50 años"/>
    <s v="Hombre"/>
    <n v="4"/>
    <n v="3"/>
    <s v="Docente Unicauca"/>
    <s v="Mensualmente"/>
    <s v="Entre 5 y 10 libras"/>
    <s v="Papa Parda, Papa Criolla, Papa Pastusa, Papa Amarilla, Papa Colorada, Papa Guata, Papa Yema de huevo"/>
    <s v="Papa Fresca (sin lavar)"/>
    <x v="3"/>
    <x v="2"/>
    <x v="3"/>
    <x v="2"/>
    <x v="1"/>
    <x v="4"/>
    <s v="Entre $1.400 - $1.600"/>
    <s v="Entre $1.400 - $1.600"/>
    <s v="Entre $1.400 - $1.600"/>
    <s v="Entre $1.400 - $1.600"/>
    <s v="Entre $1.400 - $1.600"/>
    <s v="Entre $1.400 - $1.600"/>
    <s v="Entre $1.400 - $1.600"/>
    <s v="Al Productor, Placitas Campesinas, Compra a través de internet"/>
    <s v="Redes sociales, Promoción en puntos de venta"/>
    <s v="Papa Fresca (sin lavar)"/>
    <x v="1"/>
    <x v="2"/>
    <s v="No compra papa frita"/>
    <x v="2"/>
    <s v="No compra papa precocida"/>
    <s v="No compra papa precocida saborizada"/>
    <s v="Placitas Campesinas, Supermercados, Mercados Móviles"/>
    <s v="Plátano, Maíz"/>
  </r>
  <r>
    <d v="2022-02-24T19:28:27"/>
    <s v="Profesional"/>
    <s v="De 31 a 40 años"/>
    <s v="Hombre"/>
    <n v="2"/>
    <n v="1"/>
    <s v="Geógrafo"/>
    <s v="Cada 15 días"/>
    <s v="Entre 16 y 20 libras"/>
    <s v="Papa Parda, Papa Criolla"/>
    <s v="Papa Fresca (sin lavar)"/>
    <x v="0"/>
    <x v="0"/>
    <x v="1"/>
    <x v="0"/>
    <x v="0"/>
    <x v="1"/>
    <s v="Entre $1.000 - $1.200"/>
    <s v="Entre $1.400 - $1.600"/>
    <s v="No compramos de este tipo de papa"/>
    <s v="No compramos de este tipo de papa"/>
    <s v="No compramos de este tipo de papa"/>
    <s v="No compramos de este tipo de papa"/>
    <s v="No compramos de este tipo de papa"/>
    <s v="Al Productor, Placitas Campesinas, Galerías"/>
    <s v="Redes sociales, Promoción en puntos de venta"/>
    <s v="Papa Fresca (sin lavar)"/>
    <x v="1"/>
    <x v="1"/>
    <s v="No compra papa frita"/>
    <x v="2"/>
    <s v="No compra papa precocida"/>
    <s v="No compra papa precocida saborizada"/>
    <s v="Galerías"/>
    <s v="Yuca, Plátano"/>
  </r>
  <r>
    <d v="2022-02-24T20:04:06"/>
    <s v="Profesional"/>
    <s v="De 18 a 30 años"/>
    <s v="Hombre"/>
    <n v="2"/>
    <n v="3"/>
    <s v="Abogado"/>
    <s v="Cada 15 días"/>
    <s v="Entre 11 y 15 libras"/>
    <s v="Papa Parda, Papa Amarilla, Papa Colorada"/>
    <s v="Papa Fresca (sin lavar), Papa Fresca Lavada, Papa Frita"/>
    <x v="0"/>
    <x v="0"/>
    <x v="0"/>
    <x v="2"/>
    <x v="0"/>
    <x v="4"/>
    <s v="Entre $1.800 - $2.000"/>
    <s v="No compramos de este tipo de papa"/>
    <s v="No compramos de este tipo de papa"/>
    <s v="Entre $1.800 - $2.000"/>
    <s v="Entre $1.800 - $2.000"/>
    <s v="No compramos de este tipo de papa"/>
    <s v="No compramos de este tipo de papa"/>
    <s v="Al Productor, Supermercado, Galerías"/>
    <s v="Redes sociales, Medios de comunicación (tv, radio), Promoción en puntos de venta, Tiendas especializadas"/>
    <s v="Papa Fresca (sin lavar), Papa Fresca lavada"/>
    <x v="1"/>
    <x v="4"/>
    <s v="En comidas rapidas"/>
    <x v="2"/>
    <s v="No compra papa precocida"/>
    <s v="No compra papa precocida saborizada"/>
    <s v="Galerías, Tiendas de Barrio, Placitas Campesinas, Supermercados"/>
    <s v="Yuca, Plátano, Maíz"/>
  </r>
  <r>
    <d v="2022-02-24T20:29:36"/>
    <s v="Técnico o tecnólogo"/>
    <s v="De 18 a 30 años"/>
    <s v="Hombre"/>
    <n v="2"/>
    <n v="4"/>
    <s v="Estudiante "/>
    <s v="Semanalmente"/>
    <s v="Entre 11 y 15 libras"/>
    <s v="Papa Parda, Papa Pastusa"/>
    <s v="Papa Fresca (sin lavar), Papa Fresca Lavada"/>
    <x v="3"/>
    <x v="3"/>
    <x v="1"/>
    <x v="2"/>
    <x v="0"/>
    <x v="2"/>
    <s v="Entre $1.800 - $2.000"/>
    <s v="Entre $2.200 - $2.400"/>
    <s v="Entre $2.200 - $2.400"/>
    <s v="Entre $2.600 - $2.800"/>
    <s v="Entre $2.600 - $2.800"/>
    <s v="No compramos de este tipo de papa"/>
    <s v="No compramos de este tipo de papa"/>
    <s v="Al Productor, Placitas Campesinas, Galerías"/>
    <s v="Redes sociales"/>
    <s v="Papa Fresca (sin lavar), Papa Fresca lavada, Papa Saborizada"/>
    <x v="1"/>
    <x v="7"/>
    <s v="No compra papa frita"/>
    <x v="4"/>
    <s v="$ 3.500"/>
    <s v="$ 6.500"/>
    <s v="Galerías, Tiendas de Barrio"/>
    <s v="Yuca, Plátano, Maíz"/>
  </r>
  <r>
    <d v="2022-02-24T21:22:00"/>
    <s v="Profesional"/>
    <s v="De 31 a 40 años"/>
    <s v="Hombre"/>
    <n v="3"/>
    <n v="3"/>
    <s v="Ingeniero forestal "/>
    <s v="Cada 15 días"/>
    <s v="Entre 5 y 10 libras"/>
    <s v="Papa Parda, Papa Amarilla"/>
    <s v="Papa Fresca (sin lavar), Papa Fresca Lavada"/>
    <x v="3"/>
    <x v="4"/>
    <x v="1"/>
    <x v="2"/>
    <x v="0"/>
    <x v="1"/>
    <s v="Entre $1.800 - $2.000"/>
    <s v="No compramos de este tipo de papa"/>
    <s v="No compramos de este tipo de papa"/>
    <s v="Entre $2.200 - $2.400"/>
    <s v="No compramos de este tipo de papa"/>
    <s v="No compramos de este tipo de papa"/>
    <s v="No compramos de este tipo de papa"/>
    <s v="Al Productor, Compra a través de internet"/>
    <s v="Redes sociales, Promoción en puntos de venta, Tiendas especializadas"/>
    <s v="Papa Fresca lavada"/>
    <x v="1"/>
    <x v="2"/>
    <s v="No compra papa frita"/>
    <x v="2"/>
    <s v="No compra papa precocida"/>
    <s v="No compra papa precocida saborizada"/>
    <s v="Tiendas de Barrio, Placitas Campesinas"/>
    <s v="Yuca, Plátano"/>
  </r>
  <r>
    <d v="2022-02-24T21:47:32"/>
    <s v="Profesional"/>
    <s v="De 31 a 40 años"/>
    <s v="Hombre"/>
    <n v="4"/>
    <n v="5"/>
    <s v="ingeniero civil"/>
    <s v="Semanalmente"/>
    <s v="Entre 21 y 25 libras"/>
    <s v="Papa Parda, Papa Amarilla, Papa Colorada"/>
    <s v="Papa Fresca (sin lavar), Papa Frita"/>
    <x v="0"/>
    <x v="0"/>
    <x v="2"/>
    <x v="3"/>
    <x v="0"/>
    <x v="0"/>
    <s v="Entre $1.400 - $1.600"/>
    <s v="No compramos de este tipo de papa"/>
    <s v="No compramos de este tipo de papa"/>
    <s v="Entre $1.000 - $1.200"/>
    <s v="Entre $1.000 - $1.200"/>
    <s v="No compramos de este tipo de papa"/>
    <s v="No compramos de este tipo de papa"/>
    <s v="Al Productor, Galerías"/>
    <s v="Promoción en puntos de venta, Tiendas especializadas"/>
    <s v="Papa Fresca lavada"/>
    <x v="1"/>
    <x v="1"/>
    <s v="$ 6.500"/>
    <x v="1"/>
    <s v="No compra papa precocida"/>
    <s v="No compra papa precocida saborizada"/>
    <s v="Galerías"/>
    <s v="Yuca, Plátano"/>
  </r>
  <r>
    <d v="2022-02-24T22:06:04"/>
    <s v="Maestría"/>
    <s v="Más de 50 años"/>
    <s v="Hombre"/>
    <n v="4"/>
    <n v="3"/>
    <s v="Docente"/>
    <s v="Semanalmente"/>
    <s v="Entre 5 y 10 libras"/>
    <s v="Papa Amarilla, Papa Guata, Papa Yema de huevo"/>
    <s v="Papa Fresca (sin lavar)"/>
    <x v="0"/>
    <x v="0"/>
    <x v="0"/>
    <x v="0"/>
    <x v="0"/>
    <x v="1"/>
    <s v="Entre $1.000 - $1.200"/>
    <s v="No compramos de este tipo de papa"/>
    <s v="Entre $1.000 - $1.200"/>
    <s v="Entre $1.000 - $1.200"/>
    <s v="No compramos de este tipo de papa"/>
    <s v="Entre $1.400 - $1.600"/>
    <s v="No compramos de este tipo de papa"/>
    <s v="Al Productor, Placitas Campesinas"/>
    <s v="Redes sociales, Promoción en puntos de venta"/>
    <s v="Papa Fresca (sin lavar)"/>
    <x v="1"/>
    <x v="1"/>
    <s v="$ 6.500"/>
    <x v="4"/>
    <s v="No compra papa precocida"/>
    <s v="No compra papa precocida saborizada"/>
    <s v="Placitas Campesinas"/>
    <s v="Yuca, Plátano"/>
  </r>
  <r>
    <d v="2022-02-24T22:08:13"/>
    <s v="Maestría"/>
    <s v="De 31 a 40 años"/>
    <s v="Hombre"/>
    <n v="2"/>
    <n v="2"/>
    <s v="independendiente"/>
    <s v="Semanalmente"/>
    <s v="Entre 5 y 10 libras"/>
    <s v="Papa Amarilla, Papa Guata"/>
    <s v="Papa Fresca (sin lavar)"/>
    <x v="0"/>
    <x v="1"/>
    <x v="1"/>
    <x v="2"/>
    <x v="1"/>
    <x v="0"/>
    <s v="Entre $1.000 - $1.200"/>
    <s v="Entre $1.400 - $1.600"/>
    <s v="Entre $1.400 - $1.600"/>
    <s v="Entre $1.800 - $2.000"/>
    <s v="Entre $1.800 - $2.000"/>
    <s v="Entre $1.000 - $1.200"/>
    <s v="No compramos de este tipo de papa"/>
    <s v="Al Productor, Placitas Campesinas"/>
    <s v="Redes sociales, Medios de comunicación (tv, radio)"/>
    <s v="Papa Fresca (sin lavar), Papa Fresca lavada"/>
    <x v="2"/>
    <x v="4"/>
    <s v="No compra papa frita"/>
    <x v="1"/>
    <s v="No compra papa precocida"/>
    <s v="No compra papa precocida saborizada"/>
    <s v="Galerías, Tiendas de Barrio, Placitas Campesinas, Directamente al Productor"/>
    <s v="Yuca, Plátano, Ulluco"/>
  </r>
  <r>
    <d v="2022-02-24T22:34:11"/>
    <s v="Profesional"/>
    <s v="De 18 a 30 años"/>
    <s v="Hombre"/>
    <n v="4"/>
    <n v="3"/>
    <s v="medico"/>
    <s v="Semanalmente"/>
    <s v="Entre 5 y 10 libras"/>
    <s v="Papa Parda"/>
    <s v="Papa Fresca (sin lavar)"/>
    <x v="2"/>
    <x v="4"/>
    <x v="0"/>
    <x v="1"/>
    <x v="0"/>
    <x v="0"/>
    <s v="Entre $2.200 - $2.400"/>
    <s v="No compramos de este tipo de papa"/>
    <s v="No compramos de este tipo de papa"/>
    <s v="No compramos de este tipo de papa"/>
    <s v="No compramos de este tipo de papa"/>
    <s v="No compramos de este tipo de papa"/>
    <s v="No compramos de este tipo de papa"/>
    <s v="Al Productor, Placitas Campesinas, Tiendas de Barrio"/>
    <s v="Redes sociales"/>
    <s v="Papa Fresca (sin lavar)"/>
    <x v="2"/>
    <x v="4"/>
    <s v="No compra papa frita"/>
    <x v="10"/>
    <s v="No compra papa precocida"/>
    <s v="No compra papa precocida saborizada"/>
    <s v="Galerías, Tiendas de Barrio, Placitas Campesinas"/>
    <s v="Yuca, Plátano, Maíz"/>
  </r>
  <r>
    <d v="2022-02-24T23:47:31"/>
    <s v="Secundaria"/>
    <s v="De 18 a 30 años"/>
    <s v="Hombre"/>
    <n v="2"/>
    <n v="4"/>
    <s v="Estudiante"/>
    <s v="Semanalmente"/>
    <s v="Entre 5 y 10 libras"/>
    <s v="Papa Parda, Papa Criolla, Papa Guata"/>
    <s v="Papa Fresca (sin lavar)"/>
    <x v="1"/>
    <x v="4"/>
    <x v="2"/>
    <x v="4"/>
    <x v="1"/>
    <x v="1"/>
    <s v="Entre $1.400 - $1.600"/>
    <s v="Entre $1.000 - $1.200"/>
    <s v="No compramos de este tipo de papa"/>
    <s v="Entre $1.000 - $1.200"/>
    <s v="No compramos de este tipo de papa"/>
    <s v="Entre $1.400 - $1.600"/>
    <s v="No compramos de este tipo de papa"/>
    <s v="Al Productor, Placitas Campesinas"/>
    <s v="Promoción en puntos de venta"/>
    <s v="Papa Fresca lavada"/>
    <x v="1"/>
    <x v="1"/>
    <s v="No compra papa frita"/>
    <x v="3"/>
    <s v="No compra papa precocida"/>
    <s v="No compra papa precocida saborizada"/>
    <s v="Tiendas de Barrio, Placitas Campesinas"/>
    <s v="Yuca, Plátano"/>
  </r>
  <r>
    <d v="2022-02-25T07:51:30"/>
    <s v="Profesional"/>
    <s v="De 41 a 50 años"/>
    <s v="Hombre"/>
    <n v="2"/>
    <n v="4"/>
    <s v="Auxiliar Administrativa"/>
    <s v="Semanalmente"/>
    <s v="Entre 5 y 10 libras"/>
    <s v="Papa Parda, Papa Amarilla, Papa Yema de huevo"/>
    <s v="Papa Fresca (sin lavar), Papa Fresca Lavada, Papa Frita"/>
    <x v="0"/>
    <x v="0"/>
    <x v="0"/>
    <x v="0"/>
    <x v="0"/>
    <x v="0"/>
    <s v="Entre $1.400 - $1.600"/>
    <s v="No compramos de este tipo de papa"/>
    <s v="No compramos de este tipo de papa"/>
    <s v="Entre $1.000 - $1.200"/>
    <s v="No compramos de este tipo de papa"/>
    <s v="No compramos de este tipo de papa"/>
    <s v="Entre $1.000 - $1.200"/>
    <s v="Al Productor, Galerías"/>
    <s v="Redes sociales"/>
    <s v="Papa Fresca (sin lavar), Papa Fresca lavada"/>
    <x v="1"/>
    <x v="1"/>
    <s v="$ 6.500"/>
    <x v="1"/>
    <s v="No compra papa precocida"/>
    <s v="No compra papa precocida saborizada"/>
    <s v="Galerías, Tiendas de Barrio"/>
    <s v="Yuca"/>
  </r>
  <r>
    <d v="2022-02-25T08:01:58"/>
    <s v="Doctorado"/>
    <s v="Más de 50 años"/>
    <s v="Hombre"/>
    <n v="4"/>
    <n v="6"/>
    <s v="Profesor "/>
    <s v="Semanalmente"/>
    <s v="Entre 5 y 10 libras"/>
    <s v="Papa Parda, Papa Amarilla, Papa Colorada, Papa Guata, Papa Yema de huevo"/>
    <s v="Papa Fresca (sin lavar), Papa Fresca Lavada, Papa Congelada"/>
    <x v="0"/>
    <x v="3"/>
    <x v="1"/>
    <x v="3"/>
    <x v="0"/>
    <x v="3"/>
    <s v="Entre $1.800 - $2.000"/>
    <s v="Entre $1.800 - $2.000"/>
    <s v="Entre $1.800 - $2.000"/>
    <s v="Entre $2.600 - $2.800"/>
    <s v="Entre $2.200 - $2.400"/>
    <s v="Entre $1.800 - $2.000"/>
    <s v="Entre $2.600 - $2.800"/>
    <s v="Supermercado, Placitas Campesinas"/>
    <s v="Promoción en puntos de venta"/>
    <s v="Papa Fresca (sin lavar), Papa Fresca lavada"/>
    <x v="2"/>
    <x v="7"/>
    <s v="$ 6.900"/>
    <x v="6"/>
    <s v="$ 3.500"/>
    <s v="No compra papa precocida saborizada"/>
    <s v="Placitas Campesinas, Supermercados"/>
    <s v="Yuca, Plátano, Maíz, CIDRA PAPA, ZAPALLO, ARRACACHA "/>
  </r>
  <r>
    <d v="2022-02-25T08:20:37"/>
    <s v="Maestría"/>
    <s v="De 31 a 40 años"/>
    <s v="Hombre"/>
    <n v="4"/>
    <n v="3"/>
    <s v="Ingeniero en Telemática "/>
    <s v="Cada 15 días"/>
    <s v="Entre 21 y 25 libras"/>
    <s v="Papa Parda, Papa Criolla, Papa Pastusa, Papa Amarilla, Papa Colorada"/>
    <s v="Papa Fresca (sin lavar)"/>
    <x v="0"/>
    <x v="0"/>
    <x v="2"/>
    <x v="3"/>
    <x v="0"/>
    <x v="0"/>
    <s v="Entre $1.800 - $2.000"/>
    <s v="Entre $2.600 - $2.800"/>
    <s v="Entre $1.800 - $2.000"/>
    <s v="Entre $2.600 - $2.800"/>
    <s v="Entre $2.600 - $2.800"/>
    <s v="Entre $1.800 - $2.000"/>
    <s v="Entre $2.600 - $2.800"/>
    <s v="Al Productor, Placitas Campesinas, Compra a través de internet, Galerías"/>
    <s v="Redes sociales, Medios de comunicación (tv, radio), Promoción en puntos de venta"/>
    <s v="Papa Fresca (sin lavar)"/>
    <x v="1"/>
    <x v="1"/>
    <s v="$ 7.100"/>
    <x v="0"/>
    <s v="No compra papa precocida"/>
    <s v="No compra papa precocida saborizada"/>
    <s v="Galerías, Placitas Campesinas, Supermercados"/>
    <s v="Yuca, Ulluco"/>
  </r>
  <r>
    <d v="2022-02-25T08:31:43"/>
    <s v="Profesional"/>
    <s v="De 31 a 40 años"/>
    <s v="Hombre"/>
    <n v="3"/>
    <n v="3"/>
    <s v="INGENIERO CIVIL"/>
    <s v="Cada 15 días"/>
    <s v="Entre 5 y 10 libras"/>
    <s v="Papa Pastusa"/>
    <s v="Papa Fresca Lavada"/>
    <x v="2"/>
    <x v="1"/>
    <x v="1"/>
    <x v="3"/>
    <x v="1"/>
    <x v="2"/>
    <s v="No compramos de este tipo de papa"/>
    <s v="No compramos de este tipo de papa"/>
    <s v="Entre $2.200 - $2.400"/>
    <s v="Entre $1.400 - $1.600"/>
    <s v="No compramos de este tipo de papa"/>
    <s v="No compramos de este tipo de papa"/>
    <s v="No compramos de este tipo de papa"/>
    <s v="Al Productor"/>
    <s v="Redes sociales, Medios de comunicación (tv, radio), Promoción en puntos de venta"/>
    <s v="Papa Fresca lavada"/>
    <x v="1"/>
    <x v="3"/>
    <s v="$ 6.500"/>
    <x v="1"/>
    <s v="No compra papa precocida"/>
    <s v="No compra papa precocida saborizada"/>
    <s v="Tiendas de Barrio"/>
    <s v="Plátano"/>
  </r>
  <r>
    <d v="2022-02-25T08:38:27"/>
    <s v="Profesional"/>
    <s v="De 31 a 40 años"/>
    <s v="Hombre"/>
    <n v="4"/>
    <n v="1"/>
    <s v="fisioterapeuta"/>
    <s v="Semanalmente"/>
    <s v="Entre 5 y 10 libras"/>
    <s v="Papa Amarilla, Papa Guata"/>
    <s v="Papa Fresca (sin lavar)"/>
    <x v="3"/>
    <x v="1"/>
    <x v="0"/>
    <x v="3"/>
    <x v="2"/>
    <x v="1"/>
    <s v="Entre $1.800 - $2.000"/>
    <s v="No compramos de este tipo de papa"/>
    <s v="No compramos de este tipo de papa"/>
    <s v="Entre $1.400 - $1.600"/>
    <s v="Entre $1.800 - $2.000"/>
    <s v="Entre $1.400 - $1.600"/>
    <s v="No compramos de este tipo de papa"/>
    <s v="Al Productor"/>
    <s v="Medios de comunicación (tv, radio)"/>
    <s v="Papa Fresca (sin lavar)"/>
    <x v="1"/>
    <x v="1"/>
    <s v="No compra papa frita"/>
    <x v="2"/>
    <s v="No compra papa precocida"/>
    <s v="No compra papa precocida saborizada"/>
    <s v="Galerías"/>
    <s v="Yuca, Plátano, Maíz"/>
  </r>
  <r>
    <d v="2022-02-25T08:44:18"/>
    <s v="Secundaria"/>
    <s v="De 18 a 30 años"/>
    <s v="Hombre"/>
    <n v="2"/>
    <n v="3"/>
    <s v="Independiente"/>
    <s v="Semanalmente"/>
    <s v="Entre 11 y 15 libras"/>
    <s v="Papa Parda, Papa Criolla, Papa Pastusa, Papa Amarilla"/>
    <s v="Papa Fresca (sin lavar)"/>
    <x v="0"/>
    <x v="0"/>
    <x v="2"/>
    <x v="0"/>
    <x v="0"/>
    <x v="0"/>
    <s v="Entre $1.800 - $2.000"/>
    <s v="Entre $1.800 - $2.000"/>
    <s v="Entre $1.800 - $2.000"/>
    <s v="Entre $2.200 - $2.400"/>
    <s v="Entre $2.600 - $2.800"/>
    <s v="Entre $2.200 - $2.400"/>
    <s v="No compramos de este tipo de papa"/>
    <s v="Al Productor, Supermercado, Placitas Campesinas, Compra a través de internet, Tiendas de Barrio, Galerías"/>
    <s v="Redes sociales, Medios de comunicación (tv, radio), Promoción en puntos de venta"/>
    <s v="Papa Fresca (sin lavar), Papa Fresca lavada"/>
    <x v="2"/>
    <x v="10"/>
    <s v="$ 6.500"/>
    <x v="0"/>
    <s v="$ 3.500"/>
    <s v="$ 5.500"/>
    <s v="Galerías, Tiendas de Barrio, Placitas Campesinas, Directamente al Productor, Mercados Móviles"/>
    <s v="Yuca, Plátano, Ulluco, Maíz"/>
  </r>
  <r>
    <d v="2022-02-25T08:47:11"/>
    <s v="Doctorado"/>
    <s v="De 31 a 40 años"/>
    <s v="Hombre"/>
    <n v="4"/>
    <n v="1"/>
    <s v="Ingeniero Físico"/>
    <s v="Cada trimestre o más"/>
    <s v="Entre 5 y 10 libras"/>
    <s v="Papa Parda, Papa Criolla, Papa Pastusa"/>
    <s v="Papa Fresca (sin lavar), Papa Frita, Papa Congelada"/>
    <x v="2"/>
    <x v="0"/>
    <x v="1"/>
    <x v="2"/>
    <x v="1"/>
    <x v="3"/>
    <s v="Entre $1.000 - $1.200"/>
    <s v="Entre $1.400 - $1.600"/>
    <s v="Entre $1.000 - $1.200"/>
    <s v="No compramos de este tipo de papa"/>
    <s v="No compramos de este tipo de papa"/>
    <s v="No compramos de este tipo de papa"/>
    <s v="No compramos de este tipo de papa"/>
    <s v="Al Productor, Placitas Campesinas, Galerías"/>
    <s v="Promoción en puntos de venta"/>
    <s v="Papa Fresca (sin lavar)"/>
    <x v="2"/>
    <x v="1"/>
    <s v="$ 6.500"/>
    <x v="2"/>
    <s v="$ 3.500"/>
    <s v="$ 6.000"/>
    <s v="Galerías"/>
    <s v="Yuca, Plátano"/>
  </r>
  <r>
    <d v="2022-02-25T09:29:35"/>
    <s v="Maestría"/>
    <s v="De 18 a 30 años"/>
    <s v="Hombre"/>
    <n v="3"/>
    <s v="Más de 6 personas"/>
    <s v="Docente"/>
    <s v="Semanalmente"/>
    <s v="Entre 5 y 10 libras"/>
    <s v="Papa Criolla, Papa Amarilla, Papa Guata"/>
    <s v="Papa Fresca (sin lavar), Papa Fresca Lavada"/>
    <x v="2"/>
    <x v="1"/>
    <x v="0"/>
    <x v="0"/>
    <x v="0"/>
    <x v="2"/>
    <s v="Entre $2.200 - $2.400"/>
    <s v="Entre $1.400 - $1.600"/>
    <s v="Entre $1.800 - $2.000"/>
    <s v="Entre $1.800 - $2.000"/>
    <s v="Entre $2.200 - $2.400"/>
    <s v="Entre $1.000 - $1.200"/>
    <s v="Entre $1.800 - $2.000"/>
    <s v="Supermercado, Placitas Campesinas, Tiendas de Barrio, Galerías"/>
    <s v="Redes sociales, Promoción en puntos de venta"/>
    <s v="Papa Fresca lavada, Papa Precocida"/>
    <x v="1"/>
    <x v="4"/>
    <s v="No compra papa frita"/>
    <x v="10"/>
    <s v="No compra papa precocida"/>
    <s v="No compra papa precocida saborizada"/>
    <s v="Galerías, Tiendas de Barrio, Placitas Campesinas"/>
    <s v="Yuca, Plátano"/>
  </r>
  <r>
    <d v="2022-02-25T09:38:00"/>
    <s v="Maestría"/>
    <s v="De 31 a 40 años"/>
    <s v="Hombre"/>
    <n v="5"/>
    <n v="2"/>
    <s v="Ingeniero ambiental - Gerente "/>
    <s v="Cada 15 días"/>
    <s v="Entre 5 y 10 libras"/>
    <s v="Papa Pastusa, Papa Amarilla"/>
    <s v="Papa Fresca (sin lavar), Papa Fresca Lavada, Papa Congelada"/>
    <x v="3"/>
    <x v="0"/>
    <x v="0"/>
    <x v="1"/>
    <x v="0"/>
    <x v="1"/>
    <s v="No compramos de este tipo de papa"/>
    <s v="No compramos de este tipo de papa"/>
    <s v="Entre $1.800 - $2.000"/>
    <s v="Entre $1.400 - $1.600"/>
    <s v="No compramos de este tipo de papa"/>
    <s v="No compramos de este tipo de papa"/>
    <s v="No compramos de este tipo de papa"/>
    <s v="Al Productor, Placitas Campesinas, Compra a través de internet"/>
    <s v="Redes sociales, Promoción en puntos de venta, Tiendas especializadas"/>
    <s v="Papa Fresca (sin lavar), Papa Fresca lavada"/>
    <x v="2"/>
    <x v="2"/>
    <s v="No compra papa frita"/>
    <x v="0"/>
    <s v="No compra papa precocida"/>
    <s v="No compra papa precocida saborizada"/>
    <s v="Placitas Campesinas, Supermercados"/>
    <s v="Yuca, Plátano"/>
  </r>
  <r>
    <d v="2022-02-25T10:12:12"/>
    <s v="Profesional"/>
    <s v="De 18 a 30 años"/>
    <s v="Hombre"/>
    <n v="3"/>
    <n v="4"/>
    <s v="Fellow endocrinologia"/>
    <s v="Semanalmente"/>
    <s v="Entre 5 y 10 libras"/>
    <s v="Papa Criolla"/>
    <s v="Papa Fresca Lavada"/>
    <x v="2"/>
    <x v="4"/>
    <x v="2"/>
    <x v="3"/>
    <x v="2"/>
    <x v="2"/>
    <s v="Entre $2.200 - $2.400"/>
    <s v="Entre $1.800 - $2.000"/>
    <s v="Entre $1.800 - $2.000"/>
    <s v="Entre $1.800 - $2.000"/>
    <s v="Entre $1.800 - $2.000"/>
    <s v="Entre $1.800 - $2.000"/>
    <s v="Entre $1.800 - $2.000"/>
    <s v="Supermercado, Placitas Campesinas"/>
    <s v="Redes sociales, Medios de comunicación (tv, radio)"/>
    <s v="Papa Precocida"/>
    <x v="2"/>
    <x v="1"/>
    <s v="$ 6.500"/>
    <x v="1"/>
    <s v="$ 3.500"/>
    <s v="$ 5.500"/>
    <s v="Placitas Campesinas, Supermercados"/>
    <s v="Yuca"/>
  </r>
  <r>
    <d v="2022-02-25T10:14:06"/>
    <s v="Secundaria"/>
    <s v="De 18 a 30 años"/>
    <s v="Hombre"/>
    <n v="1"/>
    <n v="5"/>
    <s v="Estudiante y vendedor "/>
    <s v="Cada 15 días"/>
    <s v="Entre 5 y 10 libras"/>
    <s v="Papa Parda, Papa Amarilla, Papa Colorada, Papa Yema de huevo"/>
    <s v="Papa Fresca (sin lavar), Papa Fresca Lavada"/>
    <x v="0"/>
    <x v="0"/>
    <x v="0"/>
    <x v="0"/>
    <x v="0"/>
    <x v="4"/>
    <s v="Entre $2.200 - $2.400"/>
    <s v="Entre $1.800 - $2.000"/>
    <s v="Entre $1.800 - $2.000"/>
    <s v="Entre $1.400 - $1.600"/>
    <s v="Entre $1.800 - $2.000"/>
    <s v="Entre $2.200 - $2.400"/>
    <s v="Entre $1.400 - $1.600"/>
    <s v="Al Productor, Galerías"/>
    <s v="Redes sociales, Medios de comunicación (tv, radio), Promoción en puntos de venta, Tiendas especializadas"/>
    <s v="Papa Fresca (sin lavar)"/>
    <x v="1"/>
    <x v="4"/>
    <s v="No compra papa frita"/>
    <x v="4"/>
    <s v="No compra papa precocida"/>
    <s v="No compra papa precocida saborizada"/>
    <s v="Galerías"/>
    <s v="Plátano"/>
  </r>
  <r>
    <d v="2022-02-25T10:19:36"/>
    <s v="Maestría"/>
    <s v="De 31 a 40 años"/>
    <s v="Hombre"/>
    <n v="4"/>
    <n v="3"/>
    <s v="Enfermero"/>
    <s v="Semanalmente"/>
    <s v="Entre 5 y 10 libras"/>
    <s v="Papa Parda, Papa Guata"/>
    <s v="Papa Fresca (sin lavar)"/>
    <x v="4"/>
    <x v="0"/>
    <x v="4"/>
    <x v="1"/>
    <x v="3"/>
    <x v="1"/>
    <s v="Entre $1.800 - $2.000"/>
    <s v="Entre $1.800 - $2.000"/>
    <s v="Entre $1.800 - $2.000"/>
    <s v="Entre $1.800 - $2.000"/>
    <s v="Entre $1.800 - $2.000"/>
    <s v="Entre $1.800 - $2.000"/>
    <s v="Entre $1.800 - $2.000"/>
    <s v="Al Productor, Placitas Campesinas, Tiendas de Barrio"/>
    <s v="Redes sociales"/>
    <s v="Papa Fresca lavada"/>
    <x v="1"/>
    <x v="3"/>
    <s v="No compra papa frita"/>
    <x v="2"/>
    <s v="No compra papa precocida"/>
    <s v="No compra papa precocida saborizada"/>
    <s v="Tiendas de Barrio, Placitas Campesinas"/>
    <s v="Yuca, Plátano"/>
  </r>
  <r>
    <d v="2022-02-25T11:50:59"/>
    <s v="Secundaria"/>
    <s v="De 41 a 50 años"/>
    <s v="Hombre"/>
    <n v="2"/>
    <n v="3"/>
    <s v="Independiente"/>
    <s v="Cada 15 días"/>
    <s v="Entre 16 y 20 libras"/>
    <s v="Papa Parda, Papa Amarilla"/>
    <s v="Papa Fresca (sin lavar), Papa Fresca Lavada"/>
    <x v="3"/>
    <x v="0"/>
    <x v="1"/>
    <x v="2"/>
    <x v="0"/>
    <x v="3"/>
    <s v="Entre $1.400 - $1.600"/>
    <s v="No compramos de este tipo de papa"/>
    <s v="No compramos de este tipo de papa"/>
    <s v="Entre $1.800 - $2.000"/>
    <s v="No compramos de este tipo de papa"/>
    <s v="No compramos de este tipo de papa"/>
    <s v="No compramos de este tipo de papa"/>
    <s v="Al Productor, Galerías"/>
    <s v="Redes sociales, Medios de comunicación (tv, radio)"/>
    <s v="Papa Fresca (sin lavar)"/>
    <x v="1"/>
    <x v="1"/>
    <s v="No compra papa frita"/>
    <x v="4"/>
    <s v="No compra papa precocida"/>
    <s v="No compra papa precocida saborizada"/>
    <s v="Galerías"/>
    <s v="Yuca, Ulluco, Maíz"/>
  </r>
  <r>
    <d v="2022-02-25T12:13:20"/>
    <s v="Maestría"/>
    <s v="De 31 a 40 años"/>
    <s v="Hombre"/>
    <n v="3"/>
    <n v="3"/>
    <s v="docente"/>
    <s v="Semanalmente"/>
    <s v="Entre 5 y 10 libras"/>
    <s v="Papa Guata, Papa Yema de huevo"/>
    <s v="Papa Fresca (sin lavar), Papa Frita"/>
    <x v="4"/>
    <x v="0"/>
    <x v="0"/>
    <x v="0"/>
    <x v="0"/>
    <x v="1"/>
    <s v="Entre $1.400 - $1.600"/>
    <s v="Entre $1.800 - $2.000"/>
    <s v="Entre $1.400 - $1.600"/>
    <s v="Entre $1.800 - $2.000"/>
    <s v="Entre $1.800 - $2.000"/>
    <s v="Entre $1.800 - $2.000"/>
    <s v="Entre $2.200 - $2.400"/>
    <s v="Placitas Campesinas"/>
    <s v="Promoción en puntos de venta"/>
    <s v="Papa Fresca (sin lavar), Papa Fresca lavada"/>
    <x v="4"/>
    <x v="4"/>
    <s v="$ 6.700"/>
    <x v="2"/>
    <s v="$ 3.900"/>
    <s v="No compra papa precocida saborizada"/>
    <s v="Placitas Campesinas, Mercados Móviles"/>
    <s v="Yuca, Plátano"/>
  </r>
  <r>
    <d v="2022-02-25T12:35:09"/>
    <s v="Maestría"/>
    <s v="De 31 a 40 años"/>
    <s v="Hombre"/>
    <n v="4"/>
    <n v="3"/>
    <s v="Ingeniero informático "/>
    <s v="Cada 15 días"/>
    <s v="Entre 11 y 15 libras"/>
    <s v="Papa Amarilla, Papa Colorada, Papa Guata, Papa Yema de huevo"/>
    <s v="Papa Fresca (sin lavar), Papa Frita, Papa Congelada"/>
    <x v="4"/>
    <x v="3"/>
    <x v="2"/>
    <x v="3"/>
    <x v="1"/>
    <x v="1"/>
    <s v="No compramos de este tipo de papa"/>
    <s v="No compramos de este tipo de papa"/>
    <s v="No compramos de este tipo de papa"/>
    <s v="Entre $1.800 - $2.000"/>
    <s v="Entre $1.800 - $2.000"/>
    <s v="Entre $1.000 - $1.200"/>
    <s v="No compramos de este tipo de papa"/>
    <s v="Al Productor, Placitas Campesinas, Galerías"/>
    <s v="Redes sociales, Promoción en puntos de venta"/>
    <s v="Papa Fresca (sin lavar), Papa Fresca lavada"/>
    <x v="2"/>
    <x v="1"/>
    <s v="$ 6.500"/>
    <x v="1"/>
    <s v="$ 3.500"/>
    <s v="$ 6.000"/>
    <s v="Galerías, Placitas Campesinas"/>
    <s v="Plátano, Ulluco, Maíz, Habas"/>
  </r>
  <r>
    <d v="2022-02-25T12:39:01"/>
    <s v="Profesional"/>
    <s v="De 18 a 30 años"/>
    <s v="Hombre"/>
    <n v="2"/>
    <s v="Más de 6 personas"/>
    <s v="estudiante "/>
    <s v="Semanalmente"/>
    <s v="Más de 25 libras"/>
    <s v="Papa Parda, Papa Pastusa, Papa Amarilla, Papa Colorada, Papa Yema de huevo"/>
    <s v="Papa Fresca (sin lavar)"/>
    <x v="0"/>
    <x v="0"/>
    <x v="1"/>
    <x v="2"/>
    <x v="0"/>
    <x v="4"/>
    <s v="Entre $1.400 - $1.600"/>
    <s v="Entre $1.400 - $1.600"/>
    <s v="Entre $1.400 - $1.600"/>
    <s v="Entre $1.400 - $1.600"/>
    <s v="Entre $1.400 - $1.600"/>
    <s v="Entre $1.000 - $1.200"/>
    <s v="Entre $1.400 - $1.600"/>
    <s v="Al Productor, Placitas Campesinas, Tiendas de Barrio"/>
    <s v="Promoción en puntos de venta"/>
    <s v="Papa Fresca lavada"/>
    <x v="1"/>
    <x v="2"/>
    <s v="$ 6.500"/>
    <x v="2"/>
    <s v="No compra papa precocida"/>
    <s v="No compra papa precocida saborizada"/>
    <s v="Galerías, Tiendas de Barrio, Placitas Campesinas"/>
    <s v="Yuca, Plátano, Ulluco"/>
  </r>
  <r>
    <d v="2022-02-25T14:24:08"/>
    <s v="Técnico o tecnólogo"/>
    <s v="De 18 a 30 años"/>
    <s v="Hombre"/>
    <n v="1"/>
    <n v="5"/>
    <s v="Estudiante "/>
    <s v="Cada 15 días"/>
    <s v="Más de 25 libras"/>
    <s v="Papa Pastusa"/>
    <s v="Papa Fresca (sin lavar)"/>
    <x v="0"/>
    <x v="0"/>
    <x v="0"/>
    <x v="0"/>
    <x v="0"/>
    <x v="0"/>
    <s v="No compramos de este tipo de papa"/>
    <s v="No compramos de este tipo de papa"/>
    <s v="Entre $1.800 - $2.000"/>
    <s v="No compramos de este tipo de papa"/>
    <s v="No compramos de este tipo de papa"/>
    <s v="No compramos de este tipo de papa"/>
    <s v="No compramos de este tipo de papa"/>
    <s v="Al Productor, Placitas Campesinas, Galerías"/>
    <s v="Redes sociales, Promoción en puntos de venta"/>
    <s v="Papa Fresca (sin lavar), Papa Fresca lavada"/>
    <x v="1"/>
    <x v="4"/>
    <s v="No compra papa frita"/>
    <x v="7"/>
    <s v="No compra papa precocida"/>
    <s v="No compra papa precocida saborizada"/>
    <s v="Galerías, Placitas Campesinas, Directamente al Productor"/>
    <s v="Yuca, Plátano, Ulluco, Maíz, Habas"/>
  </r>
  <r>
    <d v="2022-02-25T16:20:19"/>
    <s v="Secundaria"/>
    <s v="De 18 a 30 años"/>
    <s v="Hombre"/>
    <n v="1"/>
    <n v="4"/>
    <s v="estudiante "/>
    <s v="Mensualmente"/>
    <s v="Entre 16 y 20 libras"/>
    <s v="Papa Parda, Papa Criolla, Papa Pastusa"/>
    <s v="Papa Fresca (sin lavar)"/>
    <x v="2"/>
    <x v="1"/>
    <x v="2"/>
    <x v="3"/>
    <x v="1"/>
    <x v="3"/>
    <s v="Entre $1.400 - $1.600"/>
    <s v="Entre $1.400 - $1.600"/>
    <s v="Entre $1.000 - $1.200"/>
    <s v="Entre $1.000 - $1.200"/>
    <s v="No compramos de este tipo de papa"/>
    <s v="No compramos de este tipo de papa"/>
    <s v="No compramos de este tipo de papa"/>
    <s v="Placitas Campesinas"/>
    <s v="Promoción en puntos de venta"/>
    <s v="Papa Fresca (sin lavar), Papa Fresca lavada"/>
    <x v="1"/>
    <x v="4"/>
    <s v="No compra papa frita"/>
    <x v="5"/>
    <s v="$ 3.500"/>
    <s v="$ 5.500"/>
    <s v="Galerías"/>
    <s v="Plátano"/>
  </r>
  <r>
    <d v="2022-02-25T18:31:25"/>
    <s v="Maestría"/>
    <s v="De 41 a 50 años"/>
    <s v="Hombre"/>
    <n v="3"/>
    <n v="3"/>
    <s v="Docente"/>
    <s v="Cada 15 días"/>
    <s v="Entre 5 y 10 libras"/>
    <s v="Papa Parda, Papa Amarilla"/>
    <s v="Papa Fresca (sin lavar)"/>
    <x v="3"/>
    <x v="4"/>
    <x v="2"/>
    <x v="3"/>
    <x v="2"/>
    <x v="2"/>
    <s v="Entre $1.400 - $1.600"/>
    <s v="No compramos de este tipo de papa"/>
    <s v="No compramos de este tipo de papa"/>
    <s v="Entre $1.800 - $2.000"/>
    <s v="No compramos de este tipo de papa"/>
    <s v="No compramos de este tipo de papa"/>
    <s v="No compramos de este tipo de papa"/>
    <s v="Al Productor"/>
    <s v="Redes sociales"/>
    <s v="Papa Fresca (sin lavar), Papa Fresca lavada"/>
    <x v="1"/>
    <x v="4"/>
    <s v="$ 7.100"/>
    <x v="6"/>
    <s v="No compra papa precocida"/>
    <s v="No compra papa precocida saborizada"/>
    <s v="Placitas Campesinas, Supermercados"/>
    <s v="Yuca, Plátano"/>
  </r>
  <r>
    <d v="2022-02-25T22:11:55"/>
    <s v="Profesional"/>
    <s v="De 18 a 30 años"/>
    <s v="Hombre"/>
    <n v="4"/>
    <n v="5"/>
    <s v="Auxiliar Contable"/>
    <s v="Cada 15 días"/>
    <s v="Entre 5 y 10 libras"/>
    <s v="Papa Parda"/>
    <s v="Papa Fresca (sin lavar), Papa Congelada"/>
    <x v="3"/>
    <x v="0"/>
    <x v="1"/>
    <x v="3"/>
    <x v="1"/>
    <x v="2"/>
    <s v="Entre $2.600 - $2.800"/>
    <s v="No compramos de este tipo de papa"/>
    <s v="No compramos de este tipo de papa"/>
    <s v="No compramos de este tipo de papa"/>
    <s v="No compramos de este tipo de papa"/>
    <s v="Entre $2.600 - $2.800"/>
    <s v="No compramos de este tipo de papa"/>
    <s v="Al Productor, Supermercado, Placitas Campesinas, Tiendas de Barrio, Galerías"/>
    <s v="Redes sociales, Promoción en puntos de venta"/>
    <s v="Papa Fresca (sin lavar), Papa Fresca lavada"/>
    <x v="4"/>
    <x v="4"/>
    <s v="No compra papa frita"/>
    <x v="3"/>
    <s v="No compra papa precocida"/>
    <s v="No compra papa precocida saborizada"/>
    <s v="Tiendas de Barrio, Placitas Campesinas, Supermercados"/>
    <s v="Yuca, Plátano, Maíz"/>
  </r>
  <r>
    <d v="2022-02-25T22:47:12"/>
    <s v="Profesional"/>
    <s v="De 18 a 30 años"/>
    <s v="Hombre"/>
    <n v="1"/>
    <n v="4"/>
    <s v="Estudiante"/>
    <s v="Semanalmente"/>
    <s v="Entre 11 y 15 libras"/>
    <s v="Papa Parda, Papa Criolla, Papa Amarilla, Papa Colorada, Papa Guata, Papa Yema de huevo"/>
    <s v="Papa Fresca (sin lavar)"/>
    <x v="2"/>
    <x v="1"/>
    <x v="0"/>
    <x v="0"/>
    <x v="0"/>
    <x v="2"/>
    <s v="Entre $1.800 - $2.000"/>
    <s v="Entre $1.800 - $2.000"/>
    <s v="Entre $1.400 - $1.600"/>
    <s v="Entre $2.200 - $2.400"/>
    <s v="Entre $1.800 - $2.000"/>
    <s v="Entre $1.800 - $2.000"/>
    <s v="Entre $2.200 - $2.400"/>
    <s v="Placitas Campesinas, Tiendas de Barrio, Galerías"/>
    <s v="Medios de comunicación (tv, radio), Promoción en puntos de venta"/>
    <s v="Papa Fresca (sin lavar)"/>
    <x v="5"/>
    <x v="4"/>
    <s v="$ 7.100"/>
    <x v="3"/>
    <s v="$ 3.700"/>
    <s v="No compra papa precocida saborizada"/>
    <s v="Galerías, Tiendas de Barrio, Placitas Campesinas"/>
    <s v="Yuca, Plátano, Maíz"/>
  </r>
  <r>
    <d v="2022-02-25T22:54:29"/>
    <s v="Profesional"/>
    <s v="De 18 a 30 años"/>
    <s v="Hombre"/>
    <n v="1"/>
    <n v="3"/>
    <s v="Químico"/>
    <s v="Semanalmente"/>
    <s v="Entre 5 y 10 libras"/>
    <s v="Papa Amarilla, Papa Guata"/>
    <s v="Papa Fresca (sin lavar)"/>
    <x v="4"/>
    <x v="1"/>
    <x v="4"/>
    <x v="0"/>
    <x v="0"/>
    <x v="1"/>
    <s v="Entre $1.000 - $1.200"/>
    <s v="Entre $1.000 - $1.200"/>
    <s v="Entre $1.800 - $2.000"/>
    <s v="Entre $1.400 - $1.600"/>
    <s v="Entre $1.000 - $1.200"/>
    <s v="Entre $1.000 - $1.200"/>
    <s v="Entre $1.800 - $2.000"/>
    <s v="Al Productor"/>
    <s v="Redes sociales"/>
    <s v="Papa Fresca (sin lavar)"/>
    <x v="1"/>
    <x v="1"/>
    <s v="No compra papa frita"/>
    <x v="4"/>
    <s v="No compra papa precocida"/>
    <s v="No compra papa precocida saborizada"/>
    <s v="Galerías"/>
    <s v="Plátano"/>
  </r>
  <r>
    <d v="2022-02-26T01:55:33"/>
    <s v="Profesional"/>
    <s v="De 41 a 50 años"/>
    <s v="Hombre"/>
    <n v="3"/>
    <n v="3"/>
    <s v="Independiente"/>
    <s v="Cada 15 días"/>
    <s v="Entre 21 y 25 libras"/>
    <s v="Papa Parda, Papa Guata"/>
    <s v="Papa Fresca (sin lavar), Papa Fresca Lavada"/>
    <x v="2"/>
    <x v="0"/>
    <x v="0"/>
    <x v="0"/>
    <x v="0"/>
    <x v="3"/>
    <s v="Entre $1.800 - $2.000"/>
    <s v="Entre $1.400 - $1.600"/>
    <s v="Entre $1.400 - $1.600"/>
    <s v="Entre $1.400 - $1.600"/>
    <s v="Entre $1.400 - $1.600"/>
    <s v="Entre $1.800 - $2.000"/>
    <s v="Entre $1.800 - $2.000"/>
    <s v="Al Productor, Galerías"/>
    <s v="Redes sociales, Medios de comunicación (tv, radio), Tiendas especializadas"/>
    <s v="Papa Fresca (sin lavar), Papa Fresca lavada"/>
    <x v="1"/>
    <x v="5"/>
    <s v="$ 6.500"/>
    <x v="3"/>
    <s v="No compra papa precocida"/>
    <s v="No compra papa precocida saborizada"/>
    <s v="Galerías, Placitas Campesinas"/>
    <s v="Yuca, Plátano, Maíz"/>
  </r>
  <r>
    <d v="2022-02-26T08:54:33"/>
    <s v="Maestría"/>
    <s v="De 31 a 40 años"/>
    <s v="Hombre"/>
    <n v="3"/>
    <n v="4"/>
    <s v="Docente"/>
    <s v="Semanalmente"/>
    <s v="Entre 5 y 10 libras"/>
    <s v="Papa Pastusa, Papa Guata"/>
    <s v="Papa Fresca (sin lavar)"/>
    <x v="4"/>
    <x v="0"/>
    <x v="4"/>
    <x v="3"/>
    <x v="2"/>
    <x v="1"/>
    <s v="Entre $1.800 - $2.000"/>
    <s v="No compramos de este tipo de papa"/>
    <s v="Entre $1.800 - $2.000"/>
    <s v="Entre $2.200 - $2.400"/>
    <s v="No compramos de este tipo de papa"/>
    <s v="Entre $1.800 - $2.000"/>
    <s v="No compramos de este tipo de papa"/>
    <s v="Tiendas de Barrio, Galerías"/>
    <s v="Redes sociales, Promoción en puntos de venta"/>
    <s v="Papa Fresca (sin lavar)"/>
    <x v="1"/>
    <x v="4"/>
    <s v="No compra papa frita"/>
    <x v="4"/>
    <s v="No compra papa precocida"/>
    <s v="No compra papa precocida saborizada"/>
    <s v="Galerías, Tiendas de Barrio"/>
    <s v="Yuca"/>
  </r>
  <r>
    <d v="2022-02-26T15:13:49"/>
    <s v="Maestría"/>
    <s v="De 41 a 50 años"/>
    <s v="Hombre"/>
    <n v="5"/>
    <n v="2"/>
    <s v="DOCENTE UNIVERSITARIO"/>
    <s v="Semanalmente"/>
    <s v="Entre 16 y 20 libras"/>
    <s v="Papa Criolla"/>
    <s v="Papa Fresca Lavada"/>
    <x v="3"/>
    <x v="1"/>
    <x v="1"/>
    <x v="2"/>
    <x v="1"/>
    <x v="4"/>
    <s v="Entre $1.800 - $2.000"/>
    <s v="Entre $1.000 - $1.200"/>
    <s v="No compramos de este tipo de papa"/>
    <s v="Entre $1.000 - $1.200"/>
    <s v="No compramos de este tipo de papa"/>
    <s v="No compramos de este tipo de papa"/>
    <s v="No compramos de este tipo de papa"/>
    <s v="Al Productor"/>
    <s v="Redes sociales, Promoción en puntos de venta, Tiendas especializadas"/>
    <s v="Papa Fresca (sin lavar)"/>
    <x v="1"/>
    <x v="1"/>
    <s v="No compra papa frita"/>
    <x v="2"/>
    <s v="No compra papa precocida"/>
    <s v="No compra papa precocida saborizada"/>
    <s v="Galerías"/>
    <s v="Habas"/>
  </r>
  <r>
    <d v="2022-02-26T16:31:13"/>
    <s v="Maestría"/>
    <s v="De 41 a 50 años"/>
    <s v="Hombre"/>
    <n v="5"/>
    <n v="4"/>
    <s v="Docente universitario"/>
    <s v="Semanalmente"/>
    <s v="Entre 5 y 10 libras"/>
    <s v="Papa Criolla, Papa Colorada, Papa Guata"/>
    <s v="Papa Fresca (sin lavar), Papa Frita, Papa Congelada"/>
    <x v="0"/>
    <x v="0"/>
    <x v="1"/>
    <x v="3"/>
    <x v="1"/>
    <x v="3"/>
    <s v="Entre $1.000 - $1.200"/>
    <s v="Entre $1.000 - $1.200"/>
    <s v="No compramos de este tipo de papa"/>
    <s v="Entre $1.400 - $1.600"/>
    <s v="Entre $1.400 - $1.600"/>
    <s v="Entre $1.000 - $1.200"/>
    <s v="No compramos de este tipo de papa"/>
    <s v="Al Productor, Supermercado, Placitas Campesinas, Galerías"/>
    <s v="Redes sociales, Tiendas especializadas"/>
    <s v="Papa Congelada, Papa Fresca (sin lavar), Papa Frita"/>
    <x v="2"/>
    <x v="1"/>
    <s v="$ 6.500"/>
    <x v="3"/>
    <s v="No compra papa precocida"/>
    <s v="No compra papa precocida saborizada"/>
    <s v="Placitas Campesinas, Supermercados"/>
    <s v="Yuca, Plátano, Ulluco"/>
  </r>
  <r>
    <d v="2022-02-26T16:36:26"/>
    <s v="Maestría"/>
    <s v="De 41 a 50 años"/>
    <s v="Hombre"/>
    <n v="3"/>
    <n v="4"/>
    <s v="Docente"/>
    <s v="Semanalmente"/>
    <s v="Entre 5 y 10 libras"/>
    <s v="Papa Parda, Papa Amarilla, Papa Guata"/>
    <s v="Papa Fresca (sin lavar), Papa Fresca Lavada"/>
    <x v="2"/>
    <x v="3"/>
    <x v="1"/>
    <x v="3"/>
    <x v="0"/>
    <x v="2"/>
    <s v="Entre $1.800 - $2.000"/>
    <s v="No compramos de este tipo de papa"/>
    <s v="No compramos de este tipo de papa"/>
    <s v="Entre $1.400 - $1.600"/>
    <s v="No compramos de este tipo de papa"/>
    <s v="Entre $1.400 - $1.600"/>
    <s v="No compramos de este tipo de papa"/>
    <s v="Al Productor, Galerías"/>
    <s v="Redes sociales, Tiendas especializadas"/>
    <s v="Papa Fresca (sin lavar), Papa Fresca lavada"/>
    <x v="1"/>
    <x v="2"/>
    <s v="No compra papa frita"/>
    <x v="0"/>
    <s v="No compra papa precocida"/>
    <s v="No compra papa precocida saborizada"/>
    <s v="Galerías, Tiendas de Barrio, Placitas Campesinas"/>
    <s v="Plátano, Maíz"/>
  </r>
  <r>
    <d v="2022-02-26T18:24:26"/>
    <s v="Profesional"/>
    <s v="De 18 a 30 años"/>
    <s v="Hombre"/>
    <n v="1"/>
    <n v="5"/>
    <s v="Ingeniero Agroindustrial"/>
    <s v="Semanalmente"/>
    <s v="Entre 21 y 25 libras"/>
    <s v="Papa Parda"/>
    <s v="Papa Fresca (sin lavar)"/>
    <x v="0"/>
    <x v="1"/>
    <x v="1"/>
    <x v="0"/>
    <x v="0"/>
    <x v="2"/>
    <s v="Entre $1.800 - $2.000"/>
    <s v="Entre $1.400 - $1.600"/>
    <s v="No compramos de este tipo de papa"/>
    <s v="Entre $2.200 - $2.400"/>
    <s v="No compramos de este tipo de papa"/>
    <s v="Entre $1.800 - $2.000"/>
    <s v="Entre $2.200 - $2.400"/>
    <s v="Placitas Campesinas, Galerías"/>
    <s v="Medios de comunicación (tv, radio), Promoción en puntos de venta"/>
    <s v="Papa Fresca (sin lavar)"/>
    <x v="1"/>
    <x v="2"/>
    <s v="No compra papa frita"/>
    <x v="4"/>
    <s v="No compra papa precocida"/>
    <s v="No compra papa precocida saborizada"/>
    <s v="Galerías, Placitas Campesinas"/>
    <s v="Yuca, Plátano"/>
  </r>
  <r>
    <d v="2022-02-26T18:43:06"/>
    <s v="Doctorado"/>
    <s v="De 41 a 50 años"/>
    <s v="Hombre"/>
    <n v="4"/>
    <n v="5"/>
    <s v="Biólogo"/>
    <s v="Semanalmente"/>
    <s v="Entre 21 y 25 libras"/>
    <s v="Papa Parda, Papa Amarilla, Papa Colorada, Papa Guata"/>
    <s v="Papa Fresca (sin lavar), Papa Congelada"/>
    <x v="1"/>
    <x v="1"/>
    <x v="2"/>
    <x v="4"/>
    <x v="0"/>
    <x v="1"/>
    <s v="Entre $1.000 - $1.200"/>
    <s v="No compramos de este tipo de papa"/>
    <s v="No compramos de este tipo de papa"/>
    <s v="Entre $1.800 - $2.000"/>
    <s v="Entre $1.800 - $2.000"/>
    <s v="Entre $1.400 - $1.600"/>
    <s v="Entre $1.800 - $2.000"/>
    <s v="Al Productor, Placitas Campesinas, Compra a través de internet"/>
    <s v="Redes sociales, Tienda virtual"/>
    <s v="Papa Congelada, Papa Fresca (sin lavar), Papa Fresca lavada"/>
    <x v="2"/>
    <x v="2"/>
    <s v="No compra papa frita"/>
    <x v="3"/>
    <s v="$ 3.500"/>
    <s v="$ 6.000"/>
    <s v="Placitas Campesinas, Mercados Móviles"/>
    <s v="Plátano, Maíz"/>
  </r>
  <r>
    <d v="2022-02-27T17:08:17"/>
    <s v="Técnico o tecnólogo"/>
    <s v="De 31 a 40 años"/>
    <s v="Hombre"/>
    <n v="1"/>
    <n v="2"/>
    <s v="Estudiante universitario - Trabajador"/>
    <s v="Cada trimestre o más"/>
    <s v="No compran papa"/>
    <s v="Papa Criolla, Papa Amarilla"/>
    <s v="Papa Frita"/>
    <x v="3"/>
    <x v="1"/>
    <x v="3"/>
    <x v="3"/>
    <x v="1"/>
    <x v="2"/>
    <s v="Entre $1.000 - $1.200"/>
    <s v="Entre $1.000 - $1.200"/>
    <s v="Entre $1.000 - $1.200"/>
    <s v="Entre $1.400 - $1.600"/>
    <s v="Entre $1.400 - $1.600"/>
    <s v="Entre $1.400 - $1.600"/>
    <s v="No compramos de este tipo de papa"/>
    <s v="Tiendas de Barrio, Galerías, Vendedor ambulante "/>
    <s v="Redes sociales, Medios de comunicación (tv, radio)"/>
    <s v="Papa Fresca (sin lavar), Papa Frita"/>
    <x v="1"/>
    <x v="4"/>
    <s v="$ 6.500"/>
    <x v="0"/>
    <s v="$ 3.500"/>
    <s v="$ 5.500"/>
    <s v="Galerías, Tiendas de Barrio"/>
    <s v="Plátano"/>
  </r>
  <r>
    <d v="2022-02-27T21:16:31"/>
    <s v="Profesional"/>
    <s v="De 41 a 50 años"/>
    <s v="Hombre"/>
    <n v="3"/>
    <n v="5"/>
    <s v="Docente"/>
    <s v="Cada 15 días"/>
    <s v="Entre 5 y 10 libras"/>
    <s v="Papa Parda, Papa Criolla, Papa Pastusa, Papa Amarilla"/>
    <s v="Papa Fresca (sin lavar), Papa Fresca Lavada, Papa Frita, Papa Precocida"/>
    <x v="0"/>
    <x v="0"/>
    <x v="0"/>
    <x v="0"/>
    <x v="0"/>
    <x v="0"/>
    <s v="Entre $1.800 - $2.000"/>
    <s v="Entre $1.000 - $1.200"/>
    <s v="Entre $1.400 - $1.600"/>
    <s v="Entre $1.000 - $1.200"/>
    <s v="Entre $1.000 - $1.200"/>
    <s v="No compramos de este tipo de papa"/>
    <s v="No compramos de este tipo de papa"/>
    <s v="Supermercado, Placitas Campesinas"/>
    <s v="Redes sociales"/>
    <s v="Papa Congelada, Papa Fresca (sin lavar)"/>
    <x v="2"/>
    <x v="4"/>
    <s v="$ 6.500"/>
    <x v="0"/>
    <s v="$ 3.500"/>
    <s v="$ 5.500"/>
    <s v="Supermercados"/>
    <s v="Ulluco, Maíz"/>
  </r>
  <r>
    <d v="2022-02-27T21:44:54"/>
    <s v="Maestría"/>
    <s v="De 41 a 50 años"/>
    <s v="Hombre"/>
    <n v="3"/>
    <n v="2"/>
    <s v="Ingeniero Civil"/>
    <s v="Mensualmente"/>
    <s v="Entre 5 y 10 libras"/>
    <s v="Papa Pastusa"/>
    <s v="Papa Fresca (sin lavar), Papa Fresca Lavada"/>
    <x v="3"/>
    <x v="3"/>
    <x v="1"/>
    <x v="4"/>
    <x v="0"/>
    <x v="4"/>
    <s v="No compramos de este tipo de papa"/>
    <s v="Entre $2.200 - $2.400"/>
    <s v="Más de $3.400"/>
    <s v="Entre $2.600 - $2.800"/>
    <s v="Entre $2.600 - $2.800"/>
    <s v="Entre $1.400 - $1.600"/>
    <s v="No compramos de este tipo de papa"/>
    <s v="Al Productor, Tiendas de Barrio"/>
    <s v="Promoción en puntos de venta"/>
    <s v="Papa Fresca lavada"/>
    <x v="5"/>
    <x v="8"/>
    <s v="$ 7.300"/>
    <x v="7"/>
    <s v="$ 4.500"/>
    <s v="$ 5.500"/>
    <s v="Tiendas de Barrio"/>
    <s v="Plátano"/>
  </r>
  <r>
    <d v="2022-02-27T21:55:26"/>
    <s v="Maestría"/>
    <s v="Más de 50 años"/>
    <s v="Hombre"/>
    <n v="3"/>
    <n v="3"/>
    <s v="Ing. Civil"/>
    <s v="Semanalmente"/>
    <s v="Entre 5 y 10 libras"/>
    <s v="Papa Parda, Papa Criolla, Papa Pastusa, Papa Amarilla, Papa Guata, Papa Yema de huevo"/>
    <s v="Papa Fresca (sin lavar), Papa Congelada, Papa Precocida, Papa Cortada en trozos"/>
    <x v="0"/>
    <x v="0"/>
    <x v="0"/>
    <x v="0"/>
    <x v="0"/>
    <x v="2"/>
    <s v="Entre $3.000 - $3.200"/>
    <s v="Entre $3.000 - $3.200"/>
    <s v="Entre $3.000 - $3.200"/>
    <s v="Entre $3.000 - $3.200"/>
    <s v="Entre $3.000 - $3.200"/>
    <s v="Entre $3.000 - $3.200"/>
    <s v="Entre $3.000 - $3.200"/>
    <s v="Al Productor, Placitas Campesinas, Tiendas de Barrio, Galerías"/>
    <s v="Redes sociales, Medios de comunicación (tv, radio), Promoción en puntos de venta, Tiendas especializadas"/>
    <s v="Papa Congelada, Papa Fresca (sin lavar)"/>
    <x v="2"/>
    <x v="10"/>
    <s v="No compra papa frita"/>
    <x v="7"/>
    <s v="No compra papa precocida"/>
    <s v="No compra papa precocida saborizada"/>
    <s v="Galerías, Tiendas de Barrio, Placitas Campesinas"/>
    <s v="Yuca, Plátano, Ulluco"/>
  </r>
  <r>
    <d v="2022-02-27T23:51:09"/>
    <s v="Profesional"/>
    <s v="Más de 50 años"/>
    <s v="Hombre"/>
    <n v="5"/>
    <n v="4"/>
    <s v="Empleado Sena y Profesor Universidad"/>
    <s v="Cada 15 días"/>
    <s v="Entre 5 y 10 libras"/>
    <s v="Papa Parda, Papa Colorada, Papa Yema de huevo"/>
    <s v="Papa Fresca (sin lavar), Papa Fresca Lavada"/>
    <x v="0"/>
    <x v="0"/>
    <x v="0"/>
    <x v="2"/>
    <x v="0"/>
    <x v="0"/>
    <s v="Entre $1.800 - $2.000"/>
    <s v="No compramos de este tipo de papa"/>
    <s v="No compramos de este tipo de papa"/>
    <s v="No compramos de este tipo de papa"/>
    <s v="Entre $3.000 - $3.200"/>
    <s v="No compramos de este tipo de papa"/>
    <s v="Entre $2.600 - $2.800"/>
    <s v="Al Productor, Supermercado"/>
    <s v="Redes sociales, Promoción en puntos de venta"/>
    <s v="Papa Fresca (sin lavar), Papa Fresca lavada"/>
    <x v="1"/>
    <x v="2"/>
    <s v="No compra papa frita"/>
    <x v="3"/>
    <s v="No compra papa precocida"/>
    <s v="No compra papa precocida saborizada"/>
    <s v="Placitas Campesinas, Supermercados"/>
    <s v="Yuca, Plátano, Ulluco"/>
  </r>
  <r>
    <d v="2022-02-28T11:59:26"/>
    <s v="Doctorado"/>
    <s v="De 41 a 50 años"/>
    <s v="Hombre"/>
    <n v="4"/>
    <n v="3"/>
    <s v="Politólogo"/>
    <s v="Cada 15 días"/>
    <s v="Entre 5 y 10 libras"/>
    <s v="Papa Parda, Papa Yema de huevo"/>
    <s v="Papa Fresca (sin lavar), Papa Fresca Lavada, Papa Frita"/>
    <x v="3"/>
    <x v="0"/>
    <x v="0"/>
    <x v="0"/>
    <x v="0"/>
    <x v="0"/>
    <s v="Entre $1.000 - $1.200"/>
    <s v="Entre $1.800 - $2.000"/>
    <s v="Entre $1.000 - $1.200"/>
    <s v="Entre $1.000 - $1.200"/>
    <s v="Entre $1.000 - $1.200"/>
    <s v="Entre $1.000 - $1.200"/>
    <s v="Entre $1.400 - $1.600"/>
    <s v="Al Productor, Galerías"/>
    <s v="Redes sociales"/>
    <s v="Papa Fresca (sin lavar)"/>
    <x v="1"/>
    <x v="2"/>
    <s v="$ 6.500"/>
    <x v="2"/>
    <s v="No compra papa precocida"/>
    <s v="No compra papa precocida saborizada"/>
    <s v="Galerías"/>
    <s v="Yuca, Maíz"/>
  </r>
  <r>
    <d v="2022-02-28T12:27:38"/>
    <s v="Técnico o tecnólogo"/>
    <s v="De 18 a 30 años"/>
    <s v="Hombre"/>
    <n v="2"/>
    <n v="5"/>
    <s v="Estudiante de Comunicación Social "/>
    <s v="Semanalmente"/>
    <s v="Entre 5 y 10 libras"/>
    <s v="Papa Amarilla, Papa Colorada, Papa Guata"/>
    <s v="Papa Fresca (sin lavar)"/>
    <x v="2"/>
    <x v="0"/>
    <x v="0"/>
    <x v="0"/>
    <x v="0"/>
    <x v="2"/>
    <s v="No compramos de este tipo de papa"/>
    <s v="No compramos de este tipo de papa"/>
    <s v="No compramos de este tipo de papa"/>
    <s v="Entre $1.800 - $2.000"/>
    <s v="Entre $1.800 - $2.000"/>
    <s v="Entre $1.000 - $1.200"/>
    <s v="No compramos de este tipo de papa"/>
    <s v="Al Productor, Galerías"/>
    <s v="Redes sociales, Medios de comunicación (tv, radio), Promoción en puntos de venta"/>
    <s v="Papa Fresca (sin lavar)"/>
    <x v="2"/>
    <x v="1"/>
    <s v="$ 7.100"/>
    <x v="3"/>
    <s v="$ 3.900"/>
    <s v="$ 6.000"/>
    <s v="Galerías, Placitas Campesinas"/>
    <s v="Yuca, Plátano, Ulluco"/>
  </r>
  <r>
    <d v="2022-02-28T17:28:37"/>
    <s v="Secundaria"/>
    <s v="De 18 a 30 años"/>
    <s v="Hombre"/>
    <n v="3"/>
    <n v="4"/>
    <s v="Estudiante"/>
    <s v="Semanalmente"/>
    <s v="Entre 11 y 15 libras"/>
    <s v="Papa Parda, Papa Criolla, Papa Amarilla"/>
    <s v="Papa Fresca (sin lavar)"/>
    <x v="0"/>
    <x v="0"/>
    <x v="0"/>
    <x v="0"/>
    <x v="0"/>
    <x v="0"/>
    <s v="Entre $2.600 - $2.800"/>
    <s v="Entre $1.800 - $2.000"/>
    <s v="No compramos de este tipo de papa"/>
    <s v="Entre $1.800 - $2.000"/>
    <s v="No compramos de este tipo de papa"/>
    <s v="No compramos de este tipo de papa"/>
    <s v="No compramos de este tipo de papa"/>
    <s v="Al Productor, Supermercado, Placitas Campesinas, Galerías"/>
    <s v="Medios de comunicación (tv, radio), Promoción en puntos de venta"/>
    <s v="Papa Fresca (sin lavar)"/>
    <x v="1"/>
    <x v="2"/>
    <s v="No compra papa frita"/>
    <x v="4"/>
    <s v="No compra papa precocida"/>
    <s v="No compra papa precocida saborizada"/>
    <s v="Galerías, Placitas Campesinas, Supermercados"/>
    <s v="Yuca, Plátano, Ulluco, Maíz"/>
  </r>
  <r>
    <d v="2022-02-28T17:52:09"/>
    <s v="Profesional"/>
    <s v="De 31 a 40 años"/>
    <s v="Hombre"/>
    <n v="4"/>
    <n v="3"/>
    <s v="Ing Agropecuario"/>
    <s v="Cada 15 días"/>
    <s v="Entre 5 y 10 libras"/>
    <s v="Papa Parda, Papa Criolla, Papa Amarilla, Papa Guata"/>
    <s v="Papa Fresca (sin lavar), Papa Fresca Lavada"/>
    <x v="3"/>
    <x v="1"/>
    <x v="0"/>
    <x v="0"/>
    <x v="0"/>
    <x v="3"/>
    <s v="Entre $1.400 - $1.600"/>
    <s v="Entre $1.800 - $2.000"/>
    <s v="No compramos de este tipo de papa"/>
    <s v="Entre $1.800 - $2.000"/>
    <s v="No compramos de este tipo de papa"/>
    <s v="Entre $1.000 - $1.200"/>
    <s v="No compramos de este tipo de papa"/>
    <s v="Al Productor, Compra a través de internet, Galerías"/>
    <s v="Redes sociales, Medios de comunicación (tv, radio), Promoción en puntos de venta"/>
    <s v="Papa Fresca (sin lavar), Papa Fresca lavada"/>
    <x v="1"/>
    <x v="14"/>
    <s v="No compra papa frita"/>
    <x v="13"/>
    <s v="No compra papa precocida"/>
    <s v="No compra papa precocida saborizada"/>
    <s v="Galerías, Tiendas de Barrio, Directamente al Productor"/>
    <s v="Yuca, Plátano, Arepas, tortillas de maiz, carantanta"/>
  </r>
  <r>
    <d v="2022-02-28T23:28:43"/>
    <s v="Profesional"/>
    <s v="De 31 a 40 años"/>
    <s v="Hombre"/>
    <n v="1"/>
    <n v="2"/>
    <s v="estudiante"/>
    <s v="Semanalmente"/>
    <s v="No compran papa"/>
    <s v="Papa Yema de huevo"/>
    <s v="Papa Fresca (sin lavar)"/>
    <x v="2"/>
    <x v="4"/>
    <x v="1"/>
    <x v="2"/>
    <x v="1"/>
    <x v="3"/>
    <s v="Entre $1.400 - $1.600"/>
    <s v="Entre $1.000 - $1.200"/>
    <s v="No compramos de este tipo de papa"/>
    <s v="Entre $1.000 - $1.200"/>
    <s v="Entre $1.000 - $1.200"/>
    <s v="Entre $1.000 - $1.200"/>
    <s v="No compramos de este tipo de papa"/>
    <s v="Al Productor"/>
    <s v="Tiendas especializadas"/>
    <s v="Papa Congelada"/>
    <x v="1"/>
    <x v="1"/>
    <s v="No compra papa frita"/>
    <x v="4"/>
    <s v="No compra papa precocida"/>
    <s v="No compra papa precocida saborizada"/>
    <s v="Galerías"/>
    <s v="Yuca, Plátano, Ulluco, Maíz"/>
  </r>
  <r>
    <d v="2022-03-01T19:01:49"/>
    <s v="Secundaria"/>
    <s v="De 18 a 30 años"/>
    <s v="Hombre"/>
    <n v="3"/>
    <n v="5"/>
    <s v="Estudiante "/>
    <s v="Semanalmente"/>
    <s v="Entre 11 y 15 libras"/>
    <s v="Papa Parda, Papa Colorada, Papa Guata"/>
    <s v="Papa Fresca (sin lavar)"/>
    <x v="3"/>
    <x v="0"/>
    <x v="1"/>
    <x v="0"/>
    <x v="1"/>
    <x v="1"/>
    <s v="Entre $1.800 - $2.000"/>
    <s v="No compramos de este tipo de papa"/>
    <s v="No compramos de este tipo de papa"/>
    <s v="No compramos de este tipo de papa"/>
    <s v="Entre $1.800 - $2.000"/>
    <s v="Entre $1.800 - $2.000"/>
    <s v="No compramos de este tipo de papa"/>
    <s v="Al Productor, Placitas Campesinas, Compra a través de internet, Galerías"/>
    <s v="Redes sociales, Promoción en puntos de venta"/>
    <s v="Papa Congelada, Papa Fresca (sin lavar), Papa Fresca lavada"/>
    <x v="2"/>
    <x v="2"/>
    <s v="No compra papa frita"/>
    <x v="4"/>
    <s v="No compra papa precocida"/>
    <s v="No compra papa precocida saborizada"/>
    <s v="Galerías, Placitas Campesinas"/>
    <s v="Yuca, Plátano"/>
  </r>
  <r>
    <d v="2022-03-01T21:46:37"/>
    <s v="Técnico o tecnólogo"/>
    <s v="De 41 a 50 años"/>
    <s v="Hombre"/>
    <n v="5"/>
    <n v="3"/>
    <s v="Camarógrafo "/>
    <s v="Semanalmente"/>
    <s v="Entre 5 y 10 libras"/>
    <s v="Papa Parda, Papa Colorada, Papa Guata"/>
    <s v="Papa Fresca (sin lavar), Papa Fresca Lavada"/>
    <x v="0"/>
    <x v="0"/>
    <x v="0"/>
    <x v="0"/>
    <x v="0"/>
    <x v="0"/>
    <s v="Entre $1.400 - $1.600"/>
    <s v="Entre $1.400 - $1.600"/>
    <s v="Entre $1.400 - $1.600"/>
    <s v="Entre $1.800 - $2.000"/>
    <s v="Entre $1.400 - $1.600"/>
    <s v="Entre $1.400 - $1.600"/>
    <s v="Entre $1.800 - $2.000"/>
    <s v="Al Productor, Placitas Campesinas, Tiendas de Barrio"/>
    <s v="Redes sociales, Promoción en puntos de venta"/>
    <s v="Papa Fresca (sin lavar)"/>
    <x v="1"/>
    <x v="2"/>
    <s v="$ 6.500"/>
    <x v="2"/>
    <s v="$ 3.500"/>
    <s v="$ 5.500"/>
    <s v="Tiendas de Barrio"/>
    <s v="Plátano, Maíz"/>
  </r>
  <r>
    <d v="2022-03-02T20:15:57"/>
    <s v="Maestría"/>
    <s v="De 31 a 40 años"/>
    <s v="Hombre"/>
    <n v="4"/>
    <n v="3"/>
    <s v="MEDICO"/>
    <s v="Semanalmente"/>
    <s v="Entre 16 y 20 libras"/>
    <s v="Papa Parda, Papa Criolla, Papa Amarilla, Papa Yema de huevo"/>
    <s v="Papa Fresca (sin lavar), Papa Fresca Lavada"/>
    <x v="1"/>
    <x v="0"/>
    <x v="1"/>
    <x v="4"/>
    <x v="0"/>
    <x v="1"/>
    <s v="Entre $1.800 - $2.000"/>
    <s v="Entre $1.400 - $1.600"/>
    <s v="No compramos de este tipo de papa"/>
    <s v="Entre $1.800 - $2.000"/>
    <s v="Entre $1.400 - $1.600"/>
    <s v="No compramos de este tipo de papa"/>
    <s v="Entre $1.800 - $2.000"/>
    <s v="Al Productor, Placitas Campesinas, Galerías"/>
    <s v="Redes sociales, Medios de comunicación (tv, radio), Promoción en puntos de venta"/>
    <s v="Papa Fresca (sin lavar), Papa Fresca lavada"/>
    <x v="1"/>
    <x v="4"/>
    <s v="No compra papa frita"/>
    <x v="3"/>
    <s v="No compra papa precocida"/>
    <s v="No compra papa precocida saborizada"/>
    <s v="Galerías, Placitas Campesinas"/>
    <s v="Yuca, Plátano, Maíz"/>
  </r>
  <r>
    <d v="2022-03-03T18:05:21"/>
    <s v="Profesional"/>
    <s v="De 31 a 40 años"/>
    <s v="Hombre"/>
    <n v="2"/>
    <n v="5"/>
    <s v="Estudiante"/>
    <s v="Mensualmente"/>
    <s v="Más de 25 libras"/>
    <s v="Papa Parda, Papa Criolla, Papa Pastusa, Papa Amarilla, Papa Colorada, Papa Guata, Papa Yema de huevo"/>
    <s v="Papa Fresca (sin lavar)"/>
    <x v="0"/>
    <x v="4"/>
    <x v="0"/>
    <x v="0"/>
    <x v="0"/>
    <x v="1"/>
    <s v="Entre $1.800 - $2.000"/>
    <s v="Entre $1.800 - $2.000"/>
    <s v="Entre $2.200 - $2.400"/>
    <s v="Entre $2.200 - $2.400"/>
    <s v="Entre $1.800 - $2.000"/>
    <s v="Entre $1.800 - $2.000"/>
    <s v="Entre $2.200 - $2.400"/>
    <s v="Al Productor, Compra a través de internet"/>
    <s v="Redes sociales, Tiendas especializadas"/>
    <s v="Papa Fresca (sin lavar), Papa Fresca lavada"/>
    <x v="1"/>
    <x v="2"/>
    <s v="No compra papa frita"/>
    <x v="1"/>
    <s v="No compra papa precocida"/>
    <s v="No compra papa precocida saborizada"/>
    <s v="Galerías, Tiendas de Barrio"/>
    <s v="Yuca, Plátano"/>
  </r>
  <r>
    <d v="2022-03-05T09:12:28"/>
    <s v="Profesional"/>
    <s v="De 31 a 40 años"/>
    <s v="Hombre"/>
    <n v="4"/>
    <n v="4"/>
    <s v="Profesional en turismo "/>
    <s v="Semanalmente"/>
    <s v="Entre 5 y 10 libras"/>
    <s v="Papa Parda, Papa Amarilla, Papa Guata"/>
    <s v="Papa Fresca (sin lavar), Papa Frita"/>
    <x v="3"/>
    <x v="4"/>
    <x v="3"/>
    <x v="0"/>
    <x v="1"/>
    <x v="3"/>
    <s v="Entre $1.000 - $1.200"/>
    <s v="No compramos de este tipo de papa"/>
    <s v="No compramos de este tipo de papa"/>
    <s v="Entre $1.800 - $2.000"/>
    <s v="Entre $1.000 - $1.200"/>
    <s v="Entre $1.400 - $1.600"/>
    <s v="No compramos de este tipo de papa"/>
    <s v="Placitas Campesinas, Tiendas de Barrio, Galerías"/>
    <s v="Promoción en puntos de venta"/>
    <s v="Papa Fresca (sin lavar)"/>
    <x v="1"/>
    <x v="4"/>
    <s v="No compra papa frita"/>
    <x v="10"/>
    <s v="No compra papa precocida"/>
    <s v="No compra papa precocida saborizada"/>
    <s v="Galerías, Tiendas de Barrio, Placitas Campesinas, Mercados Móviles"/>
    <s v="Yuca, Plátano, Ulluco, Maíz"/>
  </r>
  <r>
    <d v="2022-03-18T12:54:51"/>
    <s v="Maestría"/>
    <s v="Más de 50 años"/>
    <s v="Hombre"/>
    <n v="4"/>
    <n v="3"/>
    <s v="docencia"/>
    <s v="Mensualmente"/>
    <s v="Entre 5 y 10 libras"/>
    <s v="Papa Parda, Papa Amarilla"/>
    <s v="Papa Fresca (sin lavar)"/>
    <x v="1"/>
    <x v="1"/>
    <x v="0"/>
    <x v="2"/>
    <x v="1"/>
    <x v="4"/>
    <s v="menos de mil pesos"/>
    <s v="menos de mil"/>
    <s v="menos de mil"/>
    <s v="Entre $1.400 - $1.600"/>
    <s v="No compramos de este tipo de papa"/>
    <s v="Entre $1.000 - $1.200"/>
    <s v="No compramos de este tipo de papa"/>
    <s v="Placitas Campesinas, Tiendas de Barrio, Galerías"/>
    <s v="Redes sociales, Medios de comunicación (tv, radio)"/>
    <s v="Papa Fresca (sin lavar)"/>
    <x v="1"/>
    <x v="1"/>
    <s v="No compra papa frita"/>
    <x v="0"/>
    <s v="No compra papa precocida"/>
    <s v="No compra papa precocida saborizada"/>
    <s v="Placitas Campesinas"/>
    <s v="Yuca, Plátano"/>
  </r>
  <r>
    <d v="2022-04-19T16:16:51"/>
    <s v="Secundaria"/>
    <s v="De 18 a 30 años"/>
    <s v="Hombre"/>
    <n v="3"/>
    <n v="5"/>
    <s v="moto taxista, estudiante"/>
    <s v="Mensualmente"/>
    <s v="Entre 16 y 20 libras"/>
    <s v="Papa Pastusa, Papa Amarilla"/>
    <s v="Papa Fresca (sin lavar)"/>
    <x v="0"/>
    <x v="0"/>
    <x v="0"/>
    <x v="2"/>
    <x v="1"/>
    <x v="0"/>
    <s v="Entre $2.600 - $2.800"/>
    <s v="Entre $2.200 - $2.400"/>
    <s v="Entre $2.600 - $2.800"/>
    <s v="Entre $3.000 - $3.200"/>
    <s v="No compramos de este tipo de papa"/>
    <s v="No compramos de este tipo de papa"/>
    <s v="No compramos de este tipo de papa"/>
    <s v="Placitas Campesinas, Tiendas de Barrio"/>
    <s v="Redes sociales, Medios de comunicación (tv, radio), Promoción en puntos de venta, Tiendas especializadas"/>
    <s v="Papa Fresca (sin lavar)"/>
    <x v="1"/>
    <x v="2"/>
    <s v="No compra papa frita"/>
    <x v="5"/>
    <s v="No compra papa precocida"/>
    <s v="No compra papa precocida saborizada"/>
    <s v="Galerías, Tiendas de Barrio, Placitas Campesinas"/>
    <s v="Plátano, Maíz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A1ECDF-246E-479E-8349-03A1B7126C6A}" name="TablaDinámica28" cacheId="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4">
  <location ref="B42:C49" firstHeaderRow="1" firstDataRow="1" firstDataCol="1"/>
  <pivotFields count="35">
    <pivotField dataField="1" numFmtId="164" showAll="0"/>
    <pivotField showAll="0"/>
    <pivotField showAll="0"/>
    <pivotField showAll="0"/>
    <pivotField axis="axisRow" showAll="0">
      <items count="7">
        <item x="1"/>
        <item x="2"/>
        <item x="0"/>
        <item x="4"/>
        <item x="3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uenta de Marca temporal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20BBABD-9EE4-45FC-9448-0CC532BA3B1D}" name="TablaDinámica13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 rowHeaderCaption="Hombres/Sabor">
  <location ref="B688:C694" firstHeaderRow="1" firstDataRow="1" firstDataCol="1"/>
  <pivotFields count="35">
    <pivotField dataField="1"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4"/>
        <item x="3"/>
        <item x="2"/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3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uenta de Marca temporal" fld="0" subtotal="count" showDataAs="percentOfTotal" baseField="0" baseItem="0" numFmtId="1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9F4ACB-D4EE-4C22-B60B-689BBEC11E10}" name="TablaDinámica18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 rowHeaderCaption="Mujeres/Procedencia">
  <location ref="B745:C751" firstHeaderRow="1" firstDataRow="1" firstDataCol="1"/>
  <pivotFields count="35">
    <pivotField dataField="1"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2"/>
        <item x="0"/>
        <item x="4"/>
        <item x="1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6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uenta de Marca temporal" fld="0" subtotal="count" showDataAs="percentOfTotal" baseField="0" baseItem="0" numFmtId="1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9FA87A4-8468-444E-8224-AE7BEC613FDB}" name="TablaDinámica24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 rowHeaderCaption="Mujeres/ DAP P. Lavada ">
  <location ref="B861:C870" firstHeaderRow="1" firstDataRow="1" firstDataCol="1"/>
  <pivotFields count="35">
    <pivotField dataField="1"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3">
        <item x="2"/>
        <item x="4"/>
        <item x="0"/>
        <item x="6"/>
        <item x="5"/>
        <item x="7"/>
        <item x="1"/>
        <item x="8"/>
        <item h="1" x="3"/>
        <item h="1" x="9"/>
        <item h="1" x="11"/>
        <item h="1" x="10"/>
        <item t="default"/>
      </items>
    </pivotField>
    <pivotField showAll="0"/>
    <pivotField showAll="0"/>
    <pivotField showAll="0"/>
    <pivotField showAll="0"/>
  </pivotFields>
  <rowFields count="1">
    <field x="3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Cuenta de Marca temporal" fld="0" subtotal="count" baseField="0" baseItem="0"/>
  </dataFields>
  <chartFormats count="9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30" count="1" selected="0">
            <x v="1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30" count="1" selected="0">
            <x v="3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30" count="1" selected="0">
            <x v="4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30" count="1" selected="0">
            <x v="2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30" count="1" selected="0">
            <x v="6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30" count="1" selected="0">
            <x v="0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0"/>
          </reference>
          <reference field="30" count="1" selected="0">
            <x v="5"/>
          </reference>
        </references>
      </pivotArea>
    </chartFormat>
    <chartFormat chart="0" format="8">
      <pivotArea type="data" outline="0" fieldPosition="0">
        <references count="2">
          <reference field="4294967294" count="1" selected="0">
            <x v="0"/>
          </reference>
          <reference field="30" count="1" selected="0">
            <x v="7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76B261-5E4B-4499-83B8-2004ADF8AE72}" name="TablaDinámica8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 rowHeaderCaption="Hombres/Var/Especie">
  <location ref="B644:C650" firstHeaderRow="1" firstDataRow="1" firstDataCol="1"/>
  <pivotFields count="35">
    <pivotField dataField="1"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4"/>
        <item x="1"/>
        <item x="2"/>
        <item x="3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1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uenta de Marca temporal" fld="0" subtotal="count" showDataAs="percentOfTotal" baseField="0" baseItem="0" numFmtId="10"/>
  </dataFields>
  <formats count="2">
    <format dxfId="15">
      <pivotArea dataOnly="0" labelOnly="1" outline="0" axis="axisValues" fieldPosition="0"/>
    </format>
    <format dxfId="14">
      <pivotArea outline="0" fieldPosition="0">
        <references count="1">
          <reference field="4294967294" count="1">
            <x v="0"/>
          </reference>
        </references>
      </pivotArea>
    </format>
  </format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C598B3-7CF4-430C-B28D-69FB4E65ED9E}" name="TablaDinámica11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 rowHeaderCaption="Hombres/Precio">
  <location ref="B667:C673" firstHeaderRow="1" firstDataRow="1" firstDataCol="1"/>
  <pivotFields count="35">
    <pivotField dataField="1"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2"/>
        <item x="3"/>
        <item x="4"/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2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uenta de Marca temporal" fld="0" subtotal="count" showDataAs="percentOfTotal" baseField="0" baseItem="0" numFmtId="1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04C5AE-6A4F-486E-9961-2034970FDFA5}" name="TablaDinámica17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 rowHeaderCaption="Hombres/Calidad">
  <location ref="B733:C739" firstHeaderRow="1" firstDataRow="1" firstDataCol="1"/>
  <pivotFields count="35">
    <pivotField dataField="1"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4"/>
        <item x="3"/>
        <item x="2"/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5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uenta de Marca temporal" fld="0" subtotal="count" showDataAs="percentOfTotal" baseField="0" baseItem="0" numFmtId="1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E61902-CA55-4CF1-996D-50B1EE0DDE14}" name="TablaDinámica25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 rowHeaderCaption="Hombres/ DAP P. Lavada">
  <location ref="B886:C895" firstHeaderRow="1" firstDataRow="1" firstDataCol="1"/>
  <pivotFields count="35">
    <pivotField dataField="1"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5">
        <item x="1"/>
        <item x="2"/>
        <item x="3"/>
        <item x="6"/>
        <item x="0"/>
        <item x="10"/>
        <item x="5"/>
        <item h="1" x="13"/>
        <item h="1" x="12"/>
        <item x="7"/>
        <item h="1" x="4"/>
        <item h="1" x="8"/>
        <item h="1" x="11"/>
        <item h="1" x="9"/>
        <item t="default"/>
      </items>
    </pivotField>
    <pivotField showAll="0"/>
    <pivotField showAll="0"/>
    <pivotField showAll="0"/>
    <pivotField showAll="0"/>
  </pivotFields>
  <rowFields count="1">
    <field x="3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9"/>
    </i>
    <i t="grand">
      <x/>
    </i>
  </rowItems>
  <colItems count="1">
    <i/>
  </colItems>
  <dataFields count="1">
    <dataField name="Cuenta de Marca temporal" fld="0" subtotal="count" baseField="0" baseItem="0"/>
  </dataFields>
  <chartFormats count="9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30" count="1" selected="0">
            <x v="9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30" count="1" selected="0">
            <x v="1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30" count="1" selected="0">
            <x v="0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30" count="1" selected="0">
            <x v="4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30" count="1" selected="0">
            <x v="6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30" count="1" selected="0">
            <x v="2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0"/>
          </reference>
          <reference field="30" count="1" selected="0">
            <x v="3"/>
          </reference>
        </references>
      </pivotArea>
    </chartFormat>
    <chartFormat chart="0" format="8">
      <pivotArea type="data" outline="0" fieldPosition="0">
        <references count="2">
          <reference field="4294967294" count="1" selected="0">
            <x v="0"/>
          </reference>
          <reference field="30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71DD44-850A-4D0C-9C13-84B7CCB887A5}" name="TablaDinámica3" cacheId="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9">
  <location ref="B194:C201" firstHeaderRow="1" firstDataRow="1" firstDataCol="1"/>
  <pivotFields count="35">
    <pivotField numFmtId="164"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7">
        <item x="1"/>
        <item x="2"/>
        <item x="3"/>
        <item x="0"/>
        <item x="4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8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uenta de 8._x0009_¿Cuántas libras de papa en promedio compran por mes?" fld="8" subtotal="count" baseField="0" baseItem="0"/>
  </dataFields>
  <chartFormats count="7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1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8" count="1" selected="0">
            <x v="2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8" count="1" selected="0">
            <x v="3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8" count="1" selected="0">
            <x v="0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8" count="1" selected="0">
            <x v="4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8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A703765-D971-417D-8A49-C25EC72F26D1}" name="TablaDinámica19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 rowHeaderCaption="Hombres/Procedencia">
  <location ref="B757:C763" firstHeaderRow="1" firstDataRow="1" firstDataCol="1"/>
  <pivotFields count="35">
    <pivotField dataField="1"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1"/>
        <item x="4"/>
        <item x="2"/>
        <item x="3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6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uenta de Marca temporal" fld="0" subtotal="count" showDataAs="percentOfTotal" baseField="0" baseItem="0" numFmtId="1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057F43-887B-4C10-B04E-9F0565989695}" name="TablaDinámica15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 rowHeaderCaption="Hombres/Color">
  <location ref="B709:C715" firstHeaderRow="1" firstDataRow="1" firstDataCol="1"/>
  <pivotFields count="35">
    <pivotField dataField="1"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1"/>
        <item x="4"/>
        <item x="3"/>
        <item x="2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uenta de Marca temporal" fld="0" subtotal="count" showDataAs="percentOfTotal" baseField="0" baseItem="0" numFmtId="1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9179FEA-140C-4F82-B4A9-6A78EE528E1D}" name="TablaDinámica27" cacheId="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6">
  <location ref="B24:C30" firstHeaderRow="1" firstDataRow="1" firstDataCol="1"/>
  <pivotFields count="35">
    <pivotField dataField="1" numFmtId="164" showAll="0"/>
    <pivotField showAll="0"/>
    <pivotField axis="axisRow" showAll="0">
      <items count="6">
        <item x="0"/>
        <item x="1"/>
        <item x="2"/>
        <item x="4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uenta de Marca temporal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36E510-E927-4776-B111-9F11D27EB79A}" name="TablaDinámica21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 rowHeaderCaption="Hombres/DAP P.Congelada">
  <location ref="B795:C802" firstHeaderRow="1" firstDataRow="1" firstDataCol="1"/>
  <pivotFields count="35">
    <pivotField dataField="1"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3">
        <item h="1" x="11"/>
        <item h="1" x="10"/>
        <item n="$ 3.500" x="9"/>
        <item x="2"/>
        <item x="4"/>
        <item x="5"/>
        <item x="0"/>
        <item x="3"/>
        <item h="1" x="7"/>
        <item h="1" x="1"/>
        <item h="1" x="8"/>
        <item h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</pivotFields>
  <rowFields count="1">
    <field x="27"/>
  </rowFields>
  <rowItems count="7"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Cuenta de Marca temporal" fld="0" subtotal="count" showDataAs="percentOfTotal" baseField="0" baseItem="0" numFmtId="10"/>
  </dataFields>
  <chartFormats count="7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27" count="1" selected="0">
            <x v="4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27" count="1" selected="0">
            <x v="3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27" count="1" selected="0">
            <x v="2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27" count="1" selected="0">
            <x v="5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27" count="1" selected="0">
            <x v="6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27" count="1" selected="0">
            <x v="7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D08A50-C4B1-4FDD-AF7E-8439DDCF4569}" name="TablaDinámica16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 rowHeaderCaption="Mujeres/Calidad">
  <location ref="B721:C727" firstHeaderRow="1" firstDataRow="1" firstDataCol="1"/>
  <pivotFields count="35">
    <pivotField dataField="1"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3"/>
        <item x="4"/>
        <item x="0"/>
        <item x="2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5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uenta de Marca temporal" fld="0" subtotal="count" showDataAs="percentOfTotal" baseField="0" baseItem="0" numFmtId="1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3BF12B-D497-4A3E-933C-52FB123D7B2F}" name="TablaDinámica14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 rowHeaderCaption="Mujeres/Color">
  <location ref="B699:C705" firstHeaderRow="1" firstDataRow="1" firstDataCol="1"/>
  <pivotFields count="35">
    <pivotField dataField="1"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3"/>
        <item x="4"/>
        <item x="0"/>
        <item x="2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uenta de Marca temporal" fld="0" subtotal="count" showDataAs="percentOfTotal" baseField="0" baseItem="0" numFmtId="1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FCE7FFA-2916-4C1E-9438-3AC44417E5E1}" name="TablaDinámica4" cacheId="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B179:J187" firstHeaderRow="1" firstDataRow="2" firstDataCol="1"/>
  <pivotFields count="35">
    <pivotField numFmtId="164" showAll="0"/>
    <pivotField showAll="0"/>
    <pivotField showAll="0"/>
    <pivotField showAll="0"/>
    <pivotField showAll="0"/>
    <pivotField axis="axisCol" showAll="0">
      <items count="8">
        <item x="4"/>
        <item x="5"/>
        <item x="2"/>
        <item x="0"/>
        <item x="3"/>
        <item x="6"/>
        <item x="1"/>
        <item t="default"/>
      </items>
    </pivotField>
    <pivotField showAll="0"/>
    <pivotField axis="axisRow" dataField="1" showAll="0">
      <items count="7">
        <item x="1"/>
        <item x="3"/>
        <item x="4"/>
        <item x="2"/>
        <item x="5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5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Cuenta de 7._x0009_¿Con qué frecuencia compran papa en su hogar?" fld="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66EF29-8874-4428-B288-17AA416A8C40}" name="TablaDinámica22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 rowHeaderCaption="Mujeres/ DAP. P. Fresca sin lavar">
  <location ref="B818:C826" firstHeaderRow="1" firstDataRow="1" firstDataCol="1"/>
  <pivotFields count="35">
    <pivotField dataField="1"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8">
        <item h="1" x="5"/>
        <item h="1" x="15"/>
        <item h="1" x="7"/>
        <item h="1" x="13"/>
        <item h="1" x="3"/>
        <item x="1"/>
        <item x="0"/>
        <item x="4"/>
        <item x="2"/>
        <item x="11"/>
        <item x="8"/>
        <item h="1" x="9"/>
        <item x="6"/>
        <item h="1" x="10"/>
        <item h="1" x="14"/>
        <item h="1" x="12"/>
        <item h="1" x="16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28"/>
  </rowFields>
  <rowItems count="8">
    <i>
      <x v="5"/>
    </i>
    <i>
      <x v="6"/>
    </i>
    <i>
      <x v="7"/>
    </i>
    <i>
      <x v="8"/>
    </i>
    <i>
      <x v="9"/>
    </i>
    <i>
      <x v="10"/>
    </i>
    <i>
      <x v="12"/>
    </i>
    <i t="grand">
      <x/>
    </i>
  </rowItems>
  <colItems count="1">
    <i/>
  </colItems>
  <dataFields count="1">
    <dataField name="Cuenta de Marca temporal" fld="0" subtotal="count" baseField="0" baseItem="0"/>
  </dataFields>
  <chartFormats count="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28" count="1" selected="0">
            <x v="5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28" count="1" selected="0">
            <x v="10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28" count="1" selected="0">
            <x v="6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28" count="1" selected="0">
            <x v="7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28" count="1" selected="0">
            <x v="8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28" count="1" selected="0">
            <x v="9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0"/>
          </reference>
          <reference field="28" count="1" selected="0">
            <x v="1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C84C2F-0B53-436B-9D47-82B1FAE1D123}" name="TablaDinámica1" cacheId="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7">
  <location ref="B119:C127" firstHeaderRow="1" firstDataRow="1" firstDataCol="1"/>
  <pivotFields count="35">
    <pivotField numFmtId="164" showAll="0"/>
    <pivotField showAll="0"/>
    <pivotField showAll="0"/>
    <pivotField showAll="0"/>
    <pivotField showAll="0"/>
    <pivotField axis="axisRow" dataField="1" showAll="0">
      <items count="8">
        <item x="4"/>
        <item x="5"/>
        <item x="2"/>
        <item x="0"/>
        <item x="3"/>
        <item x="6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5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Cuenta de 5._x0009_¿Cuántas personas viven en su hogar?" fld="5" subtotal="count" baseField="0" baseItem="0"/>
  </dataField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5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FB4C37-F6BC-4530-AF22-16038563E49F}" name="TablaDinámica23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 rowHeaderCaption="Hombres/ DAP. P. Fresca sin lavar">
  <location ref="B839:C847" firstHeaderRow="1" firstDataRow="1" firstDataCol="1"/>
  <pivotFields count="35">
    <pivotField dataField="1"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6">
        <item h="1" x="13"/>
        <item h="1" x="11"/>
        <item h="1" x="12"/>
        <item h="1" x="0"/>
        <item x="1"/>
        <item x="2"/>
        <item x="4"/>
        <item x="3"/>
        <item x="7"/>
        <item x="10"/>
        <item x="8"/>
        <item h="1" x="5"/>
        <item h="1" x="9"/>
        <item h="1" x="6"/>
        <item h="1" x="14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28"/>
  </rowFields>
  <rowItems count="8"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Cuenta de Marca temporal" fld="0" subtotal="count" baseField="0" baseItem="0"/>
  </dataFields>
  <chartFormats count="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28" count="1" selected="0">
            <x v="9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28" count="1" selected="0">
            <x v="4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28" count="1" selected="0">
            <x v="5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28" count="1" selected="0">
            <x v="6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28" count="1" selected="0">
            <x v="7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28" count="1" selected="0">
            <x v="8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0"/>
          </reference>
          <reference field="28" count="1" selected="0">
            <x v="1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1D9741-3B96-424D-91D6-4373CEC46A94}" name="TablaDinámica6" cacheId="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B250:I258" firstHeaderRow="1" firstDataRow="2" firstDataCol="1"/>
  <pivotFields count="35">
    <pivotField numFmtId="164" showAll="0"/>
    <pivotField showAll="0"/>
    <pivotField showAll="0"/>
    <pivotField showAll="0"/>
    <pivotField axis="axisCol" showAll="0">
      <items count="7">
        <item x="1"/>
        <item x="2"/>
        <item x="0"/>
        <item x="4"/>
        <item x="3"/>
        <item x="5"/>
        <item t="default"/>
      </items>
    </pivotField>
    <pivotField showAll="0"/>
    <pivotField showAll="0"/>
    <pivotField showAll="0"/>
    <pivotField axis="axisRow" dataField="1" showAll="0">
      <items count="7">
        <item x="1"/>
        <item x="2"/>
        <item x="3"/>
        <item x="0"/>
        <item x="4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8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4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Cuenta de 8._x0009_¿Cuántas libras de papa en promedio compran por mes?" fld="8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DC72C7-5ED4-489E-AA38-E127644F3F8C}" name="TablaDinámica7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 rowHeaderCaption="Mujeres/Var/Especie">
  <location ref="B635:C641" firstHeaderRow="1" firstDataRow="1" firstDataCol="1"/>
  <pivotFields count="35">
    <pivotField dataField="1"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3"/>
        <item x="4"/>
        <item x="2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1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uenta de Marca temporal" fld="0" subtotal="count" showDataAs="percentOfTotal" baseField="0" baseItem="0" numFmtId="10"/>
  </dataFields>
  <formats count="4">
    <format dxfId="19">
      <pivotArea dataOnly="0" labelOnly="1" outline="0" axis="axisValues" fieldPosition="0"/>
    </format>
    <format dxfId="18">
      <pivotArea dataOnly="0" labelOnly="1" outline="0" axis="axisValues" fieldPosition="0"/>
    </format>
    <format dxfId="17">
      <pivotArea dataOnly="0" labelOnly="1" outline="0" axis="axisValues" fieldPosition="0"/>
    </format>
    <format dxfId="16">
      <pivotArea outline="0" fieldPosition="0">
        <references count="1">
          <reference field="4294967294" count="1">
            <x v="0"/>
          </reference>
        </references>
      </pivotArea>
    </format>
  </format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F8C5F28-548F-40C2-B170-727FF71C46A2}" name="TablaDinámica26" cacheId="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B2:C7" firstHeaderRow="1" firstDataRow="1" firstDataCol="1"/>
  <pivotFields count="35">
    <pivotField dataField="1" numFmtId="164" showAll="0"/>
    <pivotField showAll="0"/>
    <pivotField showAll="0"/>
    <pivotField axis="axisRow" showAll="0">
      <items count="6">
        <item h="1" x="2"/>
        <item x="0"/>
        <item x="1"/>
        <item x="3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"/>
  </rowFields>
  <rowItems count="5"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uenta de Marca temporal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A7084C-2894-43C0-950D-2465F4D02E56}" name="TablaDinámica10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 rowHeaderCaption="Mujeres/Precio">
  <location ref="B656:C662" firstHeaderRow="1" firstDataRow="1" firstDataCol="1"/>
  <pivotFields count="35">
    <pivotField dataField="1"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4"/>
        <item x="2"/>
        <item x="3"/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2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uenta de Marca temporal" fld="0" subtotal="count" showDataAs="percentOfTotal" baseField="0" baseItem="0" numFmtId="10"/>
  </dataFields>
  <formats count="2">
    <format dxfId="1">
      <pivotArea dataOnly="0" labelOnly="1" outline="0" axis="axisValues" fieldPosition="0"/>
    </format>
    <format dxfId="0">
      <pivotArea outline="0" fieldPosition="0">
        <references count="1">
          <reference field="4294967294" count="1">
            <x v="0"/>
          </reference>
        </references>
      </pivotArea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6FBBB2-A953-4310-982F-79E1EC80C1B5}" name="TablaDinámica5" cacheId="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Libras de papa " colHeaderCaption="">
  <location ref="B213:J221" firstHeaderRow="1" firstDataRow="2" firstDataCol="1"/>
  <pivotFields count="35">
    <pivotField numFmtId="164" showAll="0"/>
    <pivotField showAll="0"/>
    <pivotField showAll="0"/>
    <pivotField showAll="0"/>
    <pivotField showAll="0"/>
    <pivotField axis="axisCol" showAll="0">
      <items count="8">
        <item x="4"/>
        <item x="5"/>
        <item x="2"/>
        <item x="0"/>
        <item x="3"/>
        <item x="6"/>
        <item x="1"/>
        <item t="default"/>
      </items>
    </pivotField>
    <pivotField showAll="0"/>
    <pivotField showAll="0"/>
    <pivotField axis="axisRow" dataField="1" showAll="0">
      <items count="7">
        <item x="1"/>
        <item x="2"/>
        <item x="3"/>
        <item x="0"/>
        <item x="4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8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5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Libras de papa en promedio compradas mensuales por hogar hogar" fld="8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F85EC43-1C48-4B83-A231-39FFD996A278}" name="TablaDinámica12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 rowHeaderCaption="Mujeres/Sabor">
  <location ref="B678:C684" firstHeaderRow="1" firstDataRow="1" firstDataCol="1"/>
  <pivotFields count="35">
    <pivotField dataField="1"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3"/>
        <item x="4"/>
        <item x="2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3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uenta de Marca temporal" fld="0" subtotal="count" showDataAs="percentOfTotal" baseField="0" baseItem="0" numFmtId="1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063DEEE-317F-4F59-B380-948F80A62A99}" name="TablaDinámica20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 rowHeaderCaption="Mujeres/DAP P.Congelada">
  <location ref="B775:C782" firstHeaderRow="1" firstDataRow="1" firstDataCol="1"/>
  <pivotFields count="35">
    <pivotField dataField="1"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3">
        <item h="1" x="10"/>
        <item h="1" x="8"/>
        <item h="1" x="7"/>
        <item x="9"/>
        <item x="1"/>
        <item x="2"/>
        <item x="6"/>
        <item x="3"/>
        <item x="5"/>
        <item h="1" x="11"/>
        <item h="1" x="0"/>
        <item h="1"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</pivotFields>
  <rowFields count="1">
    <field x="27"/>
  </rowFields>
  <rowItems count="7"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Cuenta de Marca temporal" fld="0" subtotal="count" baseField="0" baseItem="0"/>
  </dataFields>
  <chartFormats count="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27" count="1" selected="0">
            <x v="10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27" count="1" selected="0">
            <x v="8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27" count="1" selected="0">
            <x v="4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27" count="1" selected="0">
            <x v="5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27" count="1" selected="0">
            <x v="3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27" count="1" selected="0">
            <x v="6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0"/>
          </reference>
          <reference field="27" count="1" selected="0">
            <x v="7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B42A8E4-AC81-4C94-A386-4C2EF19F1419}" name="TablaDinámica9" cacheId="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olHeaderCaption="Número de Familias por Estrato Socioeconómico ">
  <location ref="B273:J281" firstHeaderRow="1" firstDataRow="2" firstDataCol="1"/>
  <pivotFields count="35">
    <pivotField dataField="1" numFmtId="164" showAll="0"/>
    <pivotField showAll="0"/>
    <pivotField showAll="0"/>
    <pivotField showAll="0"/>
    <pivotField axis="axisRow" showAll="0">
      <items count="7">
        <item n="Estrato 1" x="1"/>
        <item n="Estrato 2" x="2"/>
        <item n="Estrato 3" x="0"/>
        <item n="Estrato 4" x="4"/>
        <item n="Estrato 5" x="3"/>
        <item n="Estrato 6" x="5"/>
        <item t="default"/>
      </items>
    </pivotField>
    <pivotField axis="axisCol" showAll="0">
      <items count="8">
        <item x="4"/>
        <item x="5"/>
        <item x="2"/>
        <item x="0"/>
        <item x="3"/>
        <item x="6"/>
        <item n="Más de 6 personas (7)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5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Estrato Socioeconómico y número de personas " fld="0" subtotal="count" baseField="0" baseItem="0"/>
  </dataFields>
  <formats count="12">
    <format dxfId="13">
      <pivotArea outline="0" collapsedLevelsAreSubtotals="1" fieldPosition="0"/>
    </format>
    <format dxfId="12">
      <pivotArea field="4" type="button" dataOnly="0" labelOnly="1" outline="0" axis="axisRow" fieldPosition="0"/>
    </format>
    <format dxfId="11">
      <pivotArea dataOnly="0" labelOnly="1" fieldPosition="0">
        <references count="1">
          <reference field="4" count="0"/>
        </references>
      </pivotArea>
    </format>
    <format dxfId="10">
      <pivotArea dataOnly="0" labelOnly="1" grandRow="1" outline="0" fieldPosition="0"/>
    </format>
    <format dxfId="9">
      <pivotArea dataOnly="0" labelOnly="1" fieldPosition="0">
        <references count="1">
          <reference field="5" count="0"/>
        </references>
      </pivotArea>
    </format>
    <format dxfId="8">
      <pivotArea dataOnly="0" labelOnly="1" grandCol="1" outline="0" fieldPosition="0"/>
    </format>
    <format dxfId="7">
      <pivotArea outline="0" collapsedLevelsAreSubtotals="1" fieldPosition="0"/>
    </format>
    <format dxfId="6">
      <pivotArea field="4" type="button" dataOnly="0" labelOnly="1" outline="0" axis="axisRow" fieldPosition="0"/>
    </format>
    <format dxfId="5">
      <pivotArea dataOnly="0" labelOnly="1" fieldPosition="0">
        <references count="1">
          <reference field="4" count="0"/>
        </references>
      </pivotArea>
    </format>
    <format dxfId="4">
      <pivotArea dataOnly="0" labelOnly="1" grandRow="1" outline="0" fieldPosition="0"/>
    </format>
    <format dxfId="3">
      <pivotArea dataOnly="0" labelOnly="1" fieldPosition="0">
        <references count="1">
          <reference field="5" count="0"/>
        </references>
      </pivotArea>
    </format>
    <format dxfId="2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85494B-0D69-4308-A412-33D5A89827C3}" name="TablaDinámica2" cacheId="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4">
  <location ref="B158:C165" firstHeaderRow="1" firstDataRow="1" firstDataCol="1"/>
  <pivotFields count="35">
    <pivotField numFmtId="164" showAll="0"/>
    <pivotField showAll="0"/>
    <pivotField showAll="0"/>
    <pivotField showAll="0"/>
    <pivotField showAll="0"/>
    <pivotField showAll="0"/>
    <pivotField showAll="0"/>
    <pivotField axis="axisRow" dataField="1" showAll="0">
      <items count="7">
        <item x="0"/>
        <item x="1"/>
        <item x="2"/>
        <item x="3"/>
        <item x="4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uenta de 7._x0009_¿Con qué frecuencia compran papa en su hogar?" fld="7" subtotal="count" baseField="0" baseItem="0"/>
  </dataFields>
  <chartFormats count="1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0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7" count="1" selected="0">
            <x v="1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7" count="1" selected="0">
            <x v="2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7" count="1" selected="0">
            <x v="3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7" count="1" selected="0">
            <x v="4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7" count="1" selected="0">
            <x v="5"/>
          </reference>
        </references>
      </pivotArea>
    </chartFormat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4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7" count="1" selected="0">
            <x v="0"/>
          </reference>
        </references>
      </pivotArea>
    </chartFormat>
    <chartFormat chart="1" format="3">
      <pivotArea type="data" outline="0" fieldPosition="0">
        <references count="2">
          <reference field="4294967294" count="1" selected="0">
            <x v="0"/>
          </reference>
          <reference field="7" count="1" selected="0">
            <x v="1"/>
          </reference>
        </references>
      </pivotArea>
    </chartFormat>
    <chartFormat chart="1" format="4">
      <pivotArea type="data" outline="0" fieldPosition="0">
        <references count="2">
          <reference field="4294967294" count="1" selected="0">
            <x v="0"/>
          </reference>
          <reference field="7" count="1" selected="0">
            <x v="2"/>
          </reference>
        </references>
      </pivotArea>
    </chartFormat>
    <chartFormat chart="1" format="5">
      <pivotArea type="data" outline="0" fieldPosition="0">
        <references count="2">
          <reference field="4294967294" count="1" selected="0">
            <x v="0"/>
          </reference>
          <reference field="7" count="1" selected="0">
            <x v="3"/>
          </reference>
        </references>
      </pivotArea>
    </chartFormat>
    <chartFormat chart="1" format="6">
      <pivotArea type="data" outline="0" fieldPosition="0">
        <references count="2">
          <reference field="4294967294" count="1" selected="0">
            <x v="0"/>
          </reference>
          <reference field="7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B4D08FE-D808-4AB7-899E-329CADD0D285}" name="Tabla1" displayName="Tabla1" ref="A1:AI568" totalsRowShown="0" headerRowDxfId="56" dataDxfId="55">
  <autoFilter ref="A1:AI568" xr:uid="{CB4D08FE-D808-4AB7-899E-329CADD0D285}"/>
  <tableColumns count="35">
    <tableColumn id="1" xr3:uid="{B9EAF1B5-A8E1-40D3-9083-B7291802F0E8}" name="Marca temporal" dataDxfId="54"/>
    <tableColumn id="2" xr3:uid="{811B9403-4DFE-462B-8293-3141AE2372C9}" name="1._x0009_Nivel de escolaridad" dataDxfId="53"/>
    <tableColumn id="3" xr3:uid="{C7AF4EFD-28FB-495E-8DF5-D50B753AF62F}" name="2._x0009_¿En que rango se encuentra su edad?" dataDxfId="52"/>
    <tableColumn id="4" xr3:uid="{2D4B7A1B-57F1-4074-889A-56D5F06C5C1C}" name="3._x0009_Género" dataDxfId="51"/>
    <tableColumn id="5" xr3:uid="{C678A9FF-E13C-479C-8C63-E20E67A60202}" name="4._x0009_Estrato socioeconómico" dataDxfId="50"/>
    <tableColumn id="6" xr3:uid="{FD29F20D-B252-492A-8C36-D754978DC521}" name="5._x0009_¿Cuántas personas viven en su hogar?" dataDxfId="49"/>
    <tableColumn id="7" xr3:uid="{95BB0CB0-7B02-4DCA-A0FE-45D4F1E36F50}" name="6. ¿Cuál es su profesión u oficio?" dataDxfId="48"/>
    <tableColumn id="8" xr3:uid="{4F62D66C-7300-4028-BD8C-8919030C9D24}" name="7._x0009_¿Con qué frecuencia compran papa en su hogar?" dataDxfId="47"/>
    <tableColumn id="9" xr3:uid="{7C85A414-DC0E-4BEB-9F95-8DCBDD00D989}" name="8._x0009_¿Cuántas libras de papa en promedio compran por mes?" dataDxfId="46"/>
    <tableColumn id="10" xr3:uid="{014F8385-384D-4BDE-B4C7-3B1AA50D5E7C}" name="9._x0009_¿Qué tipo de papa compran? (Puede seleccionar varias opciones)" dataDxfId="45"/>
    <tableColumn id="11" xr3:uid="{ED136CAD-7A4E-40C5-ACC7-83F6EEC6C241}" name="10._x0009_¿En qué presentación compran papa? (Puede seleccionar varias opciones)" dataDxfId="44"/>
    <tableColumn id="12" xr3:uid="{C21F6089-14E0-4129-A8E6-E4B2A15A258E}" name="11._x0009_Siendo 1 la calificación más baja y 5 la calificación más alta, indique qué tanto valoran las siguientes características cuando compran papa [Variedad/Especie]" dataDxfId="43"/>
    <tableColumn id="13" xr3:uid="{9A3513D6-3E3F-47A7-9A9D-ED93BAE43F8E}" name="11._x0009_Siendo 1 la calificación más baja y 5 la calificación más alta, indique qué tanto valoran las siguientes características cuando compran papa [Precio]" dataDxfId="42"/>
    <tableColumn id="14" xr3:uid="{EE42B495-6BB5-4481-9C38-1AA26751EE7F}" name="11._x0009_Siendo 1 la calificación más baja y 5 la calificación más alta, indique qué tanto valoran las siguientes características cuando compran papa [Sabor]" dataDxfId="41"/>
    <tableColumn id="15" xr3:uid="{5E376524-D367-4C75-B59C-9C1378FEEDF8}" name="11._x0009_Siendo 1 la calificación más baja y 5 la calificación más alta, indique qué tanto valoran las siguientes características cuando compran papa [Color]" dataDxfId="40"/>
    <tableColumn id="16" xr3:uid="{4DE2F7A4-92B2-40AD-87BC-07F4F7112B29}" name="11._x0009_Siendo 1 la calificación más baja y 5 la calificación más alta, indique qué tanto valoran las siguientes características cuando compran papa [Calidad]" dataDxfId="39"/>
    <tableColumn id="17" xr3:uid="{971FD7C7-4FB1-483D-9C6C-8E8044800196}" name="11._x0009_Siendo 1 la calificación más baja y 5 la calificación más alta, indique qué tanto valoran las siguientes características cuando compran papa [Procedencia]" dataDxfId="38"/>
    <tableColumn id="18" xr3:uid="{26B78341-BC01-4218-AB30-C17289026AB5}" name="12._x0009_¿Cuánto pagan por una libra de papa parda? " dataDxfId="37"/>
    <tableColumn id="19" xr3:uid="{4C395C23-3F67-40C1-A6CA-468FFBE89E8E}" name="13._x0009_¿Cuánto pagan por una libra de papa criolla?" dataDxfId="36"/>
    <tableColumn id="20" xr3:uid="{4D48471F-CE3D-4B1D-AC23-000AE8F42773}" name="14._x0009_¿Cuánto pagan por una libra de papa pastusa?" dataDxfId="35"/>
    <tableColumn id="21" xr3:uid="{3B830DD7-6E88-4A4D-BDFC-7D8440BD6D7B}" name="15._x0009_¿Cuánto pagan por una libra de papa amarilla?" dataDxfId="34"/>
    <tableColumn id="22" xr3:uid="{14961B0E-C8B2-416D-8BC2-6D874049E1EB}" name="16._x0009_¿Cuánto pagan por una libra de papa colorada?" dataDxfId="33"/>
    <tableColumn id="23" xr3:uid="{CF20159F-29EB-45E8-9640-055724549C84}" name="17._x0009_¿Cuánto pagan por una libra de papa guata?" dataDxfId="32"/>
    <tableColumn id="24" xr3:uid="{E5AF725F-1115-4408-8302-289878B5F4B5}" name="18._x0009_¿Cuánto pagan por una libra de papa yema de huevo?" dataDxfId="31"/>
    <tableColumn id="25" xr3:uid="{CBB89FDB-003F-412F-A807-5C2DCD6BAD63}" name="19._x0009_¿A través de cuál de los siguientes canales de comercialización le gustaría adquirir la papa? (Puede seleccionar varias opciones)." dataDxfId="30"/>
    <tableColumn id="26" xr3:uid="{67C80DB5-A8B7-4253-BDA6-8A5486B3AD6F}" name="20._x0009_¿En qué medio(s) considera que sería efectiva una campaña de venta de papa? (Puede seleccionar varias opciones)." dataDxfId="29"/>
    <tableColumn id="27" xr3:uid="{34901110-C494-444C-A9AE-5D35A800141D}" name="21._x0009_¿En qué presentación le gustaría comprar papa directamente al productor? (Pude elegir varias opciones)" dataDxfId="28"/>
    <tableColumn id="28" xr3:uid="{59B6B8CC-2471-4D2B-BFC4-ECF6632384D7}" name="22._x0009_¿Cuánto estaría dispuesto a pagar por una libra de papa congelada?" dataDxfId="27"/>
    <tableColumn id="29" xr3:uid="{12831660-F7AD-43D5-80C5-EAA8193CCC01}" name="23._x0009_¿Cuánto estaría dispuesto a pagar por una libra de papa fresca?" dataDxfId="26"/>
    <tableColumn id="30" xr3:uid="{E1042B51-D75B-4946-8BEA-B412D35E6B38}" name="24._x0009_¿Cuánto estaría dispuesto a pagar por una libra de papa frita?" dataDxfId="25"/>
    <tableColumn id="31" xr3:uid="{149D7B1F-A00C-44D9-BD64-470B4277DC0A}" name="25._x0009_La papa por lo general se vende fresca sin lavar  ¿Cuánto estaría dispuesto a pagar de más por una libra de papa lavada?" dataDxfId="24"/>
    <tableColumn id="32" xr3:uid="{B7FD47CB-4A87-4FDC-9439-AE1C2597B5AE}" name="26._x0009_¿Cuánto estaría dispuesto a pagar por una libra de papa precocida?" dataDxfId="23"/>
    <tableColumn id="33" xr3:uid="{BC930888-4514-4404-AB69-B621470CC0CF}" name="27._x0009_¿Cuánto estaría dispuesto a pagar por una libra de papa precocida saborizada?" dataDxfId="22"/>
    <tableColumn id="34" xr3:uid="{FEA576AC-972D-4498-82CD-314D230B95C8}" name="28._x0009_¿En dónde compra regularmente la papa?" dataDxfId="21"/>
    <tableColumn id="35" xr3:uid="{52C079A4-15D3-408C-B079-8A4DC7ADCF2E}" name="29._x0009_¿Cuáles de los siguientes productos compraría en lugar de papa? (Puede marcar varias opciones)" dataDxfId="20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7738D68-53CE-4F90-A878-AB2711BD0A25}" name="Tabla2" displayName="Tabla2" ref="A1:AI340" totalsRowShown="0">
  <autoFilter ref="A1:AI340" xr:uid="{37738D68-53CE-4F90-A878-AB2711BD0A25}"/>
  <tableColumns count="35">
    <tableColumn id="1" xr3:uid="{7FDA52D0-7709-4960-A475-1705FB1B4642}" name="Marca temporal"/>
    <tableColumn id="2" xr3:uid="{A734E65B-F4F4-40C1-B011-F2FA4A09100B}" name="1._x0009_Nivel de escolaridad"/>
    <tableColumn id="3" xr3:uid="{F1FAF112-E550-4E3E-8A19-B94A88E0E5A2}" name="2._x0009_¿En que rango se encuentra su edad?"/>
    <tableColumn id="4" xr3:uid="{9F1678FF-69AE-4DB8-B823-64B83E2D62EB}" name="3._x0009_Género"/>
    <tableColumn id="5" xr3:uid="{CE9E8518-358D-40AE-85A7-28834AA8EF46}" name="4._x0009_Estrato socioeconómico"/>
    <tableColumn id="6" xr3:uid="{D413C50A-9E5A-4EBC-AE9C-8401E9FC72D4}" name="5._x0009_¿Cuántas personas viven en su hogar?"/>
    <tableColumn id="7" xr3:uid="{67F5C9FC-1E29-4EF8-A0C3-2729CDEC2083}" name="6. ¿Cuál es su profesión u oficio?"/>
    <tableColumn id="8" xr3:uid="{0D746B26-BF2C-47A3-AD8E-F0D61DA84E8A}" name="7._x0009_¿Con qué frecuencia compran papa en su hogar?"/>
    <tableColumn id="9" xr3:uid="{5BD01981-9C6A-4FBE-98E6-075A6F76BEA4}" name="8._x0009_¿Cuántas libras de papa en promedio compran por mes?"/>
    <tableColumn id="10" xr3:uid="{E1B1EE87-14F6-4330-8B7D-3EE91257E4EE}" name="9._x0009_¿Qué tipo de papa compran? (Puede seleccionar varias opciones)"/>
    <tableColumn id="11" xr3:uid="{14CF3E0F-AA49-44AA-9DC6-FA5BF1E1CEA1}" name="10._x0009_¿En qué presentación compran papa? (Puede seleccionar varias opciones)"/>
    <tableColumn id="12" xr3:uid="{997D9EA3-8EAA-4829-813B-5E4A2BBE785F}" name="11._x0009_Siendo 1 la calificación más baja y 5 la calificación más alta, indique qué tanto valoran las siguientes características cuando compran papa [Variedad/Especie]"/>
    <tableColumn id="13" xr3:uid="{846AB722-8804-49A6-91A9-679F45A40B01}" name="11._x0009_Siendo 1 la calificación más baja y 5 la calificación más alta, indique qué tanto valoran las siguientes características cuando compran papa [Precio]"/>
    <tableColumn id="14" xr3:uid="{A895CE10-69E9-41A9-B127-CE34A8BAF307}" name="11._x0009_Siendo 1 la calificación más baja y 5 la calificación más alta, indique qué tanto valoran las siguientes características cuando compran papa [Sabor]"/>
    <tableColumn id="15" xr3:uid="{8474D72E-DBDE-42C3-909A-073889BA42A2}" name="11._x0009_Siendo 1 la calificación más baja y 5 la calificación más alta, indique qué tanto valoran las siguientes características cuando compran papa [Color]"/>
    <tableColumn id="16" xr3:uid="{1357DA40-1908-48CA-B385-BA61E3AF7333}" name="11._x0009_Siendo 1 la calificación más baja y 5 la calificación más alta, indique qué tanto valoran las siguientes características cuando compran papa [Calidad]"/>
    <tableColumn id="17" xr3:uid="{EB4158DD-E4FD-48D9-A703-C2127615CB75}" name="11._x0009_Siendo 1 la calificación más baja y 5 la calificación más alta, indique qué tanto valoran las siguientes características cuando compran papa [Procedencia]"/>
    <tableColumn id="18" xr3:uid="{61757679-622E-49FE-83FD-54AC9176E08D}" name="12._x0009_¿Cuánto pagan por una libra de papa parda? "/>
    <tableColumn id="19" xr3:uid="{A5D75AF7-D21B-4DDE-9798-D51428E626BB}" name="13._x0009_¿Cuánto pagan por una libra de papa criolla?"/>
    <tableColumn id="20" xr3:uid="{21ADBCF2-479C-47D1-AA96-579733D1478D}" name="14._x0009_¿Cuánto pagan por una libra de papa pastusa?"/>
    <tableColumn id="21" xr3:uid="{A882CE0C-B1E8-4BF9-B92B-C635AF0914E9}" name="15._x0009_¿Cuánto pagan por una libra de papa amarilla?"/>
    <tableColumn id="22" xr3:uid="{CECE6953-2CC3-4669-A3A9-F83D91F89B9E}" name="16._x0009_¿Cuánto pagan por una libra de papa colorada?"/>
    <tableColumn id="23" xr3:uid="{C264D227-595B-46A8-A6E3-BEBA470B3172}" name="17._x0009_¿Cuánto pagan por una libra de papa guata?"/>
    <tableColumn id="24" xr3:uid="{0648F48B-6DA9-4E39-8A5E-FA83E82BCD63}" name="18._x0009_¿Cuánto pagan por una libra de papa yema de huevo?"/>
    <tableColumn id="25" xr3:uid="{7731CDC2-B8DE-4168-9DDC-A519E55890CA}" name="19._x0009_¿A través de cuál de los siguientes canales de comercialización le gustaría adquirir la papa? (Puede seleccionar varias opciones)."/>
    <tableColumn id="26" xr3:uid="{D10978D9-8CDA-4F21-9B6B-9511D56357B8}" name="20._x0009_¿En qué medio(s) considera que sería efectiva una campaña de venta de papa? (Puede seleccionar varias opciones)."/>
    <tableColumn id="27" xr3:uid="{CBEA2C26-5D07-486F-ABD9-4CC490FE4C52}" name="21._x0009_¿En qué presentación le gustaría comprar papa directamente al productor? (Pude elegir varias opciones)"/>
    <tableColumn id="28" xr3:uid="{CC5E30CE-DB76-4655-8406-E5EB2830DA99}" name="22._x0009_¿Cuánto estaría dispuesto a pagar por una libra de papa congelada?"/>
    <tableColumn id="29" xr3:uid="{D8446500-EAD4-479F-886D-59C791F115AF}" name="23._x0009_¿Cuánto estaría dispuesto a pagar por una libra de papa fresca?"/>
    <tableColumn id="30" xr3:uid="{36DBB111-B481-443E-B7E1-5DB772DF8A2E}" name="24._x0009_¿Cuánto estaría dispuesto a pagar por una libra de papa frita?"/>
    <tableColumn id="31" xr3:uid="{19BF574E-936E-4A2D-B509-90A463BAA37B}" name="25._x0009_La papa por lo general se vende fresca sin lavar  ¿Cuánto estaría dispuesto a pagar de más por una libra de papa lavada?"/>
    <tableColumn id="32" xr3:uid="{E4FC6693-5F0B-4D30-8A60-238FB1082880}" name="26._x0009_¿Cuánto estaría dispuesto a pagar por una libra de papa precocida?"/>
    <tableColumn id="33" xr3:uid="{433BD290-6D8F-495A-85CC-1D049C776471}" name="27._x0009_¿Cuánto estaría dispuesto a pagar por una libra de papa precocida saborizada?"/>
    <tableColumn id="34" xr3:uid="{3D3D6919-1FD5-4479-BB7B-FC09692E110A}" name="28._x0009_¿En dónde compra regularmente la papa?"/>
    <tableColumn id="35" xr3:uid="{A14F002A-8036-44BE-AD64-B77E632F25AB}" name="29._x0009_¿Cuáles de los siguientes productos compraría en lugar de papa? (Puede marcar varias opciones)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68E4AE2-E697-4931-8D1E-65934FA17E24}" name="Tabla3" displayName="Tabla3" ref="A1:AI226" totalsRowShown="0">
  <autoFilter ref="A1:AI226" xr:uid="{268E4AE2-E697-4931-8D1E-65934FA17E24}"/>
  <tableColumns count="35">
    <tableColumn id="1" xr3:uid="{03E3B8D5-7B24-4847-934C-CB38C180A352}" name="Marca temporal"/>
    <tableColumn id="2" xr3:uid="{91D33DF6-E8B9-4995-9EEF-C150A4E83214}" name="1._x0009_Nivel de escolaridad"/>
    <tableColumn id="3" xr3:uid="{C3923B5B-3AE1-4F03-8FF3-A10453AEC3C8}" name="2._x0009_¿En que rango se encuentra su edad?"/>
    <tableColumn id="4" xr3:uid="{A0449710-A851-482D-9380-69C9D2C6CBAA}" name="3._x0009_Género"/>
    <tableColumn id="5" xr3:uid="{FCCB917F-8F5A-49B0-8E49-52CB7CDEAAC8}" name="4._x0009_Estrato socioeconómico"/>
    <tableColumn id="6" xr3:uid="{0E9BD133-3C5A-4127-9994-AA946416DCF0}" name="5._x0009_¿Cuántas personas viven en su hogar?"/>
    <tableColumn id="7" xr3:uid="{EDF6AEC7-7F37-4419-92C7-78B588238C99}" name="6. ¿Cuál es su profesión u oficio?"/>
    <tableColumn id="8" xr3:uid="{1B4511BC-3023-4E23-9704-9ADB2C39D116}" name="7._x0009_¿Con qué frecuencia compran papa en su hogar?"/>
    <tableColumn id="9" xr3:uid="{167734B8-FA19-4951-9CE7-3F3EAECB4872}" name="8._x0009_¿Cuántas libras de papa en promedio compran por mes?"/>
    <tableColumn id="10" xr3:uid="{B27787FB-84A0-4317-B0FB-9797979FD329}" name="9._x0009_¿Qué tipo de papa compran? (Puede seleccionar varias opciones)"/>
    <tableColumn id="11" xr3:uid="{C1E0F4B6-9FEA-47B3-8B36-EE65A5C4C494}" name="10._x0009_¿En qué presentación compran papa? (Puede seleccionar varias opciones)"/>
    <tableColumn id="12" xr3:uid="{C471C739-E131-4F7B-9215-DB5FC00ABAD9}" name="11._x0009_Siendo 1 la calificación más baja y 5 la calificación más alta, indique qué tanto valoran las siguientes características cuando compran papa [Variedad/Especie]"/>
    <tableColumn id="13" xr3:uid="{5C0331D8-E526-44D0-82C3-0BC3CDEEF8D1}" name="11._x0009_Siendo 1 la calificación más baja y 5 la calificación más alta, indique qué tanto valoran las siguientes características cuando compran papa [Precio]"/>
    <tableColumn id="14" xr3:uid="{42AE7E1C-7268-4B9C-AD7B-B430BA0B8B1D}" name="11._x0009_Siendo 1 la calificación más baja y 5 la calificación más alta, indique qué tanto valoran las siguientes características cuando compran papa [Sabor]"/>
    <tableColumn id="15" xr3:uid="{6731419D-5DEB-402D-ACA8-331AFFB94F82}" name="11._x0009_Siendo 1 la calificación más baja y 5 la calificación más alta, indique qué tanto valoran las siguientes características cuando compran papa [Color]"/>
    <tableColumn id="16" xr3:uid="{A0C6921C-829E-4D65-9E44-D36A79CDE43F}" name="11._x0009_Siendo 1 la calificación más baja y 5 la calificación más alta, indique qué tanto valoran las siguientes características cuando compran papa [Calidad]"/>
    <tableColumn id="17" xr3:uid="{691ED99E-C4E8-4C8D-9388-DC2CE6C94464}" name="11._x0009_Siendo 1 la calificación más baja y 5 la calificación más alta, indique qué tanto valoran las siguientes características cuando compran papa [Procedencia]"/>
    <tableColumn id="18" xr3:uid="{4640495D-7A52-4B22-93E1-41A4675F6B70}" name="12._x0009_¿Cuánto pagan por una libra de papa parda? "/>
    <tableColumn id="19" xr3:uid="{CE000876-8903-4F15-84DA-E54E922CDB44}" name="13._x0009_¿Cuánto pagan por una libra de papa criolla?"/>
    <tableColumn id="20" xr3:uid="{BEEB7207-B3CD-49D0-9558-9DA1653F9353}" name="14._x0009_¿Cuánto pagan por una libra de papa pastusa?"/>
    <tableColumn id="21" xr3:uid="{BA3640E2-A69A-4526-8473-B3CCE3C21CEE}" name="15._x0009_¿Cuánto pagan por una libra de papa amarilla?"/>
    <tableColumn id="22" xr3:uid="{1E8215C7-EC4E-487C-AC08-873F068CAA46}" name="16._x0009_¿Cuánto pagan por una libra de papa colorada?"/>
    <tableColumn id="23" xr3:uid="{A5CA6EEB-7AEA-49F8-8CAC-A1897E44CC14}" name="17._x0009_¿Cuánto pagan por una libra de papa guata?"/>
    <tableColumn id="24" xr3:uid="{FE6A3A65-909C-4361-AA1C-DAB46F6843CF}" name="18._x0009_¿Cuánto pagan por una libra de papa yema de huevo?"/>
    <tableColumn id="25" xr3:uid="{A6F3F9B1-514C-4FFF-BF46-D0E1A48AD8D2}" name="19._x0009_¿A través de cuál de los siguientes canales de comercialización le gustaría adquirir la papa? (Puede seleccionar varias opciones)."/>
    <tableColumn id="26" xr3:uid="{06E61701-3885-4FCA-B5CE-D64FFF14F216}" name="20._x0009_¿En qué medio(s) considera que sería efectiva una campaña de venta de papa? (Puede seleccionar varias opciones)."/>
    <tableColumn id="27" xr3:uid="{05668454-6068-46B0-B917-20F9059D2B22}" name="21._x0009_¿En qué presentación le gustaría comprar papa directamente al productor? (Pude elegir varias opciones)"/>
    <tableColumn id="28" xr3:uid="{CB07F15C-8878-4FE7-922D-3F5B5E4972E6}" name="22._x0009_¿Cuánto estaría dispuesto a pagar por una libra de papa congelada?"/>
    <tableColumn id="29" xr3:uid="{370312B3-1784-4822-BF53-F6FCCF78B0AC}" name="23._x0009_¿Cuánto estaría dispuesto a pagar por una libra de papa fresca?"/>
    <tableColumn id="30" xr3:uid="{8186CF63-158F-4A78-BC7A-37EAC80CBC08}" name="24._x0009_¿Cuánto estaría dispuesto a pagar por una libra de papa frita?"/>
    <tableColumn id="31" xr3:uid="{9C1D78C5-C606-4B1A-A1C9-BC4F7D113B8F}" name="25._x0009_La papa por lo general se vende fresca sin lavar  ¿Cuánto estaría dispuesto a pagar de más por una libra de papa lavada?"/>
    <tableColumn id="32" xr3:uid="{EE4CC479-1A64-4F67-AB22-A57F792F8515}" name="26._x0009_¿Cuánto estaría dispuesto a pagar por una libra de papa precocida?"/>
    <tableColumn id="33" xr3:uid="{B337D6F2-FCAA-473B-B80A-B3A5E5440AE8}" name="27._x0009_¿Cuánto estaría dispuesto a pagar por una libra de papa precocida saborizada?"/>
    <tableColumn id="34" xr3:uid="{8CFE93C4-302B-4311-94B0-C9C326C34E39}" name="28._x0009_¿En dónde compra regularmente la papa?"/>
    <tableColumn id="35" xr3:uid="{D1666E04-A335-48BC-8A49-C5F92A05458E}" name="29._x0009_¿Cuáles de los siguientes productos compraría en lugar de papa? (Puede marcar varias opciones)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pivotTable" Target="../pivotTables/pivotTable13.xml"/><Relationship Id="rId18" Type="http://schemas.openxmlformats.org/officeDocument/2006/relationships/pivotTable" Target="../pivotTables/pivotTable18.xml"/><Relationship Id="rId26" Type="http://schemas.openxmlformats.org/officeDocument/2006/relationships/pivotTable" Target="../pivotTables/pivotTable26.xml"/><Relationship Id="rId3" Type="http://schemas.openxmlformats.org/officeDocument/2006/relationships/pivotTable" Target="../pivotTables/pivotTable3.xml"/><Relationship Id="rId21" Type="http://schemas.openxmlformats.org/officeDocument/2006/relationships/pivotTable" Target="../pivotTables/pivotTable21.xml"/><Relationship Id="rId7" Type="http://schemas.openxmlformats.org/officeDocument/2006/relationships/pivotTable" Target="../pivotTables/pivotTable7.xml"/><Relationship Id="rId12" Type="http://schemas.openxmlformats.org/officeDocument/2006/relationships/pivotTable" Target="../pivotTables/pivotTable12.xml"/><Relationship Id="rId17" Type="http://schemas.openxmlformats.org/officeDocument/2006/relationships/pivotTable" Target="../pivotTables/pivotTable17.xml"/><Relationship Id="rId25" Type="http://schemas.openxmlformats.org/officeDocument/2006/relationships/pivotTable" Target="../pivotTables/pivotTable25.xml"/><Relationship Id="rId2" Type="http://schemas.openxmlformats.org/officeDocument/2006/relationships/pivotTable" Target="../pivotTables/pivotTable2.xml"/><Relationship Id="rId16" Type="http://schemas.openxmlformats.org/officeDocument/2006/relationships/pivotTable" Target="../pivotTables/pivotTable16.xml"/><Relationship Id="rId20" Type="http://schemas.openxmlformats.org/officeDocument/2006/relationships/pivotTable" Target="../pivotTables/pivotTable20.xml"/><Relationship Id="rId29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24" Type="http://schemas.openxmlformats.org/officeDocument/2006/relationships/pivotTable" Target="../pivotTables/pivotTable24.xml"/><Relationship Id="rId5" Type="http://schemas.openxmlformats.org/officeDocument/2006/relationships/pivotTable" Target="../pivotTables/pivotTable5.xml"/><Relationship Id="rId15" Type="http://schemas.openxmlformats.org/officeDocument/2006/relationships/pivotTable" Target="../pivotTables/pivotTable15.xml"/><Relationship Id="rId23" Type="http://schemas.openxmlformats.org/officeDocument/2006/relationships/pivotTable" Target="../pivotTables/pivotTable23.xml"/><Relationship Id="rId28" Type="http://schemas.openxmlformats.org/officeDocument/2006/relationships/pivotTable" Target="../pivotTables/pivotTable28.xml"/><Relationship Id="rId10" Type="http://schemas.openxmlformats.org/officeDocument/2006/relationships/pivotTable" Target="../pivotTables/pivotTable10.xml"/><Relationship Id="rId19" Type="http://schemas.openxmlformats.org/officeDocument/2006/relationships/pivotTable" Target="../pivotTables/pivotTable19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Relationship Id="rId14" Type="http://schemas.openxmlformats.org/officeDocument/2006/relationships/pivotTable" Target="../pivotTables/pivotTable14.xml"/><Relationship Id="rId22" Type="http://schemas.openxmlformats.org/officeDocument/2006/relationships/pivotTable" Target="../pivotTables/pivotTable22.xml"/><Relationship Id="rId27" Type="http://schemas.openxmlformats.org/officeDocument/2006/relationships/pivotTable" Target="../pivotTables/pivotTable27.xml"/><Relationship Id="rId30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I568"/>
  <sheetViews>
    <sheetView zoomScale="90" zoomScaleNormal="90" workbookViewId="0">
      <pane ySplit="1" topLeftCell="A2" activePane="bottomLeft" state="frozen"/>
      <selection pane="bottomLeft" activeCell="B20" sqref="B20"/>
    </sheetView>
  </sheetViews>
  <sheetFormatPr baseColWidth="10" defaultColWidth="12.6640625" defaultRowHeight="15.75" customHeight="1" x14ac:dyDescent="0.25"/>
  <cols>
    <col min="1" max="1" width="18.88671875" customWidth="1"/>
    <col min="2" max="2" width="22.109375" customWidth="1"/>
    <col min="3" max="3" width="35.6640625" customWidth="1"/>
    <col min="4" max="4" width="18.88671875" customWidth="1"/>
    <col min="5" max="5" width="23.88671875" customWidth="1"/>
    <col min="6" max="6" width="36" customWidth="1"/>
    <col min="7" max="7" width="30.33203125" customWidth="1"/>
    <col min="8" max="8" width="45.109375" customWidth="1"/>
    <col min="9" max="9" width="50.6640625" customWidth="1"/>
    <col min="10" max="17" width="57.109375" customWidth="1"/>
    <col min="18" max="18" width="42.5546875" customWidth="1"/>
    <col min="19" max="19" width="42.109375" customWidth="1"/>
    <col min="20" max="21" width="43.5546875" customWidth="1"/>
    <col min="22" max="22" width="44.33203125" customWidth="1"/>
    <col min="23" max="23" width="41.77734375" customWidth="1"/>
    <col min="24" max="24" width="49.6640625" customWidth="1"/>
    <col min="25" max="29" width="57.109375" customWidth="1"/>
    <col min="30" max="30" width="56" customWidth="1"/>
    <col min="31" max="33" width="57.109375" customWidth="1"/>
    <col min="34" max="34" width="39.5546875" customWidth="1"/>
    <col min="35" max="35" width="57.109375" customWidth="1"/>
    <col min="36" max="41" width="18.88671875" customWidth="1"/>
  </cols>
  <sheetData>
    <row r="1" spans="1:35" ht="13.2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</row>
    <row r="2" spans="1:35" ht="13.2" x14ac:dyDescent="0.25">
      <c r="A2" s="2">
        <v>44602.908483333333</v>
      </c>
      <c r="B2" s="1" t="s">
        <v>35</v>
      </c>
      <c r="C2" s="1" t="s">
        <v>36</v>
      </c>
      <c r="D2" s="1" t="s">
        <v>37</v>
      </c>
      <c r="E2" s="1">
        <v>3</v>
      </c>
      <c r="F2" s="1">
        <v>4</v>
      </c>
      <c r="G2" s="1" t="s">
        <v>38</v>
      </c>
      <c r="H2" s="1" t="s">
        <v>39</v>
      </c>
      <c r="I2" s="1" t="s">
        <v>40</v>
      </c>
      <c r="J2" s="1" t="s">
        <v>41</v>
      </c>
      <c r="K2" s="1" t="s">
        <v>42</v>
      </c>
      <c r="L2" s="1">
        <v>5</v>
      </c>
      <c r="M2" s="1">
        <v>5</v>
      </c>
      <c r="N2" s="1">
        <v>5</v>
      </c>
      <c r="O2" s="1">
        <v>5</v>
      </c>
      <c r="P2" s="1">
        <v>5</v>
      </c>
      <c r="Q2" s="1">
        <v>5</v>
      </c>
      <c r="R2" s="1" t="s">
        <v>43</v>
      </c>
      <c r="S2" s="1" t="s">
        <v>44</v>
      </c>
      <c r="T2" s="1" t="s">
        <v>45</v>
      </c>
      <c r="U2" s="1" t="s">
        <v>46</v>
      </c>
      <c r="V2" s="1" t="s">
        <v>47</v>
      </c>
      <c r="W2" s="1" t="s">
        <v>44</v>
      </c>
      <c r="X2" s="1" t="s">
        <v>44</v>
      </c>
      <c r="Y2" s="1" t="s">
        <v>48</v>
      </c>
      <c r="Z2" s="1" t="s">
        <v>49</v>
      </c>
      <c r="AA2" s="1" t="s">
        <v>50</v>
      </c>
      <c r="AB2" s="1" t="s">
        <v>51</v>
      </c>
      <c r="AC2" s="1" t="s">
        <v>52</v>
      </c>
      <c r="AD2" s="1" t="s">
        <v>53</v>
      </c>
      <c r="AE2" s="1" t="s">
        <v>54</v>
      </c>
      <c r="AF2" s="1" t="s">
        <v>55</v>
      </c>
      <c r="AG2" s="1" t="s">
        <v>56</v>
      </c>
      <c r="AH2" s="1" t="s">
        <v>57</v>
      </c>
      <c r="AI2" s="1" t="s">
        <v>58</v>
      </c>
    </row>
    <row r="3" spans="1:35" ht="13.2" x14ac:dyDescent="0.25">
      <c r="A3" s="2">
        <v>44616.397393888888</v>
      </c>
      <c r="B3" s="1" t="s">
        <v>59</v>
      </c>
      <c r="C3" s="1" t="s">
        <v>36</v>
      </c>
      <c r="D3" s="1" t="s">
        <v>60</v>
      </c>
      <c r="E3" s="1">
        <v>1</v>
      </c>
      <c r="F3" s="1">
        <v>4</v>
      </c>
      <c r="G3" s="1" t="s">
        <v>38</v>
      </c>
      <c r="H3" s="1" t="s">
        <v>61</v>
      </c>
      <c r="I3" s="1" t="s">
        <v>62</v>
      </c>
      <c r="J3" s="1" t="s">
        <v>63</v>
      </c>
      <c r="K3" s="1" t="s">
        <v>64</v>
      </c>
      <c r="L3" s="1">
        <v>4</v>
      </c>
      <c r="M3" s="1">
        <v>5</v>
      </c>
      <c r="N3" s="1">
        <v>4</v>
      </c>
      <c r="O3" s="1">
        <v>3</v>
      </c>
      <c r="P3" s="1">
        <v>3</v>
      </c>
      <c r="Q3" s="1">
        <v>2</v>
      </c>
      <c r="R3" s="1" t="s">
        <v>65</v>
      </c>
      <c r="S3" s="1" t="s">
        <v>66</v>
      </c>
      <c r="T3" s="1" t="s">
        <v>67</v>
      </c>
      <c r="U3" s="1" t="s">
        <v>68</v>
      </c>
      <c r="V3" s="1" t="s">
        <v>66</v>
      </c>
      <c r="W3" s="1" t="s">
        <v>66</v>
      </c>
      <c r="X3" s="1" t="s">
        <v>68</v>
      </c>
      <c r="Y3" s="1" t="s">
        <v>69</v>
      </c>
      <c r="Z3" s="1" t="s">
        <v>70</v>
      </c>
      <c r="AA3" s="1" t="s">
        <v>71</v>
      </c>
      <c r="AB3" s="1" t="s">
        <v>72</v>
      </c>
      <c r="AC3" s="1" t="s">
        <v>66</v>
      </c>
      <c r="AD3" s="1" t="s">
        <v>73</v>
      </c>
      <c r="AE3" s="1" t="s">
        <v>74</v>
      </c>
      <c r="AF3" s="1" t="s">
        <v>75</v>
      </c>
      <c r="AG3" s="1" t="s">
        <v>76</v>
      </c>
      <c r="AH3" s="1" t="s">
        <v>77</v>
      </c>
      <c r="AI3" s="1" t="s">
        <v>78</v>
      </c>
    </row>
    <row r="4" spans="1:35" ht="13.2" x14ac:dyDescent="0.25">
      <c r="A4" s="2">
        <v>44616.397658599541</v>
      </c>
      <c r="B4" s="1" t="s">
        <v>35</v>
      </c>
      <c r="C4" s="1" t="s">
        <v>36</v>
      </c>
      <c r="D4" s="1" t="s">
        <v>60</v>
      </c>
      <c r="E4" s="1">
        <v>3</v>
      </c>
      <c r="F4" s="1" t="s">
        <v>79</v>
      </c>
      <c r="G4" s="1" t="s">
        <v>80</v>
      </c>
      <c r="H4" s="1" t="s">
        <v>39</v>
      </c>
      <c r="I4" s="1" t="s">
        <v>62</v>
      </c>
      <c r="J4" s="1" t="s">
        <v>81</v>
      </c>
      <c r="K4" s="1" t="s">
        <v>71</v>
      </c>
      <c r="L4" s="1">
        <v>5</v>
      </c>
      <c r="M4" s="1">
        <v>5</v>
      </c>
      <c r="N4" s="1">
        <v>5</v>
      </c>
      <c r="O4" s="1">
        <v>5</v>
      </c>
      <c r="P4" s="1">
        <v>5</v>
      </c>
      <c r="Q4" s="1">
        <v>4</v>
      </c>
      <c r="R4" s="1" t="s">
        <v>66</v>
      </c>
      <c r="S4" s="1" t="s">
        <v>66</v>
      </c>
      <c r="T4" s="1" t="s">
        <v>66</v>
      </c>
      <c r="U4" s="1" t="s">
        <v>67</v>
      </c>
      <c r="V4" s="1" t="s">
        <v>67</v>
      </c>
      <c r="W4" s="1" t="s">
        <v>66</v>
      </c>
      <c r="X4" s="1" t="s">
        <v>68</v>
      </c>
      <c r="Y4" s="1" t="s">
        <v>82</v>
      </c>
      <c r="Z4" s="1" t="s">
        <v>83</v>
      </c>
      <c r="AA4" s="1" t="s">
        <v>84</v>
      </c>
      <c r="AB4" s="1" t="s">
        <v>55</v>
      </c>
      <c r="AC4" s="1" t="s">
        <v>66</v>
      </c>
      <c r="AD4" s="1" t="s">
        <v>85</v>
      </c>
      <c r="AE4" s="1" t="s">
        <v>74</v>
      </c>
      <c r="AF4" s="1" t="s">
        <v>86</v>
      </c>
      <c r="AG4" s="1" t="s">
        <v>76</v>
      </c>
      <c r="AH4" s="1" t="s">
        <v>69</v>
      </c>
      <c r="AI4" s="1" t="s">
        <v>87</v>
      </c>
    </row>
    <row r="5" spans="1:35" ht="13.2" x14ac:dyDescent="0.25">
      <c r="A5" s="2">
        <v>44616.398131261572</v>
      </c>
      <c r="B5" s="1" t="s">
        <v>59</v>
      </c>
      <c r="C5" s="1" t="s">
        <v>36</v>
      </c>
      <c r="D5" s="1" t="s">
        <v>60</v>
      </c>
      <c r="E5" s="1">
        <v>1</v>
      </c>
      <c r="F5" s="1" t="s">
        <v>79</v>
      </c>
      <c r="G5" s="1" t="s">
        <v>88</v>
      </c>
      <c r="H5" s="1" t="s">
        <v>39</v>
      </c>
      <c r="I5" s="1" t="s">
        <v>89</v>
      </c>
      <c r="J5" s="1" t="s">
        <v>90</v>
      </c>
      <c r="K5" s="1" t="s">
        <v>71</v>
      </c>
      <c r="L5" s="1">
        <v>3</v>
      </c>
      <c r="M5" s="1">
        <v>5</v>
      </c>
      <c r="N5" s="1">
        <v>4</v>
      </c>
      <c r="O5" s="1">
        <v>3</v>
      </c>
      <c r="P5" s="1">
        <v>4</v>
      </c>
      <c r="Q5" s="1">
        <v>2</v>
      </c>
      <c r="R5" s="1" t="s">
        <v>66</v>
      </c>
      <c r="S5" s="1" t="s">
        <v>91</v>
      </c>
      <c r="T5" s="1" t="s">
        <v>91</v>
      </c>
      <c r="U5" s="1" t="s">
        <v>68</v>
      </c>
      <c r="V5" s="1" t="s">
        <v>91</v>
      </c>
      <c r="W5" s="1" t="s">
        <v>66</v>
      </c>
      <c r="X5" s="1" t="s">
        <v>91</v>
      </c>
      <c r="Y5" s="1" t="s">
        <v>92</v>
      </c>
      <c r="Z5" s="1" t="s">
        <v>70</v>
      </c>
      <c r="AA5" s="1" t="s">
        <v>71</v>
      </c>
      <c r="AB5" s="1" t="s">
        <v>72</v>
      </c>
      <c r="AC5" s="1" t="s">
        <v>93</v>
      </c>
      <c r="AD5" s="1" t="s">
        <v>73</v>
      </c>
      <c r="AE5" s="1" t="s">
        <v>74</v>
      </c>
      <c r="AF5" s="1" t="s">
        <v>75</v>
      </c>
      <c r="AG5" s="1" t="s">
        <v>76</v>
      </c>
      <c r="AH5" s="1" t="s">
        <v>69</v>
      </c>
      <c r="AI5" s="1" t="s">
        <v>94</v>
      </c>
    </row>
    <row r="6" spans="1:35" ht="13.2" x14ac:dyDescent="0.25">
      <c r="A6" s="2">
        <v>44616.398880729168</v>
      </c>
      <c r="B6" s="1" t="s">
        <v>35</v>
      </c>
      <c r="C6" s="1" t="s">
        <v>36</v>
      </c>
      <c r="D6" s="1" t="s">
        <v>60</v>
      </c>
      <c r="E6" s="1">
        <v>1</v>
      </c>
      <c r="F6" s="1">
        <v>3</v>
      </c>
      <c r="G6" s="1" t="s">
        <v>95</v>
      </c>
      <c r="H6" s="1" t="s">
        <v>39</v>
      </c>
      <c r="I6" s="1" t="s">
        <v>89</v>
      </c>
      <c r="J6" s="1" t="s">
        <v>96</v>
      </c>
      <c r="K6" s="1" t="s">
        <v>71</v>
      </c>
      <c r="L6" s="1">
        <v>5</v>
      </c>
      <c r="M6" s="1">
        <v>4</v>
      </c>
      <c r="N6" s="1">
        <v>3</v>
      </c>
      <c r="O6" s="1">
        <v>5</v>
      </c>
      <c r="P6" s="1">
        <v>5</v>
      </c>
      <c r="Q6" s="1">
        <v>2</v>
      </c>
      <c r="R6" s="1" t="s">
        <v>91</v>
      </c>
      <c r="S6" s="1" t="s">
        <v>68</v>
      </c>
      <c r="T6" s="1" t="s">
        <v>91</v>
      </c>
      <c r="U6" s="1" t="s">
        <v>66</v>
      </c>
      <c r="V6" s="1" t="s">
        <v>91</v>
      </c>
      <c r="W6" s="1" t="s">
        <v>91</v>
      </c>
      <c r="X6" s="1" t="s">
        <v>91</v>
      </c>
      <c r="Y6" s="1" t="s">
        <v>97</v>
      </c>
      <c r="Z6" s="1" t="s">
        <v>70</v>
      </c>
      <c r="AA6" s="1" t="s">
        <v>98</v>
      </c>
      <c r="AB6" s="1" t="s">
        <v>72</v>
      </c>
      <c r="AC6" s="1" t="s">
        <v>93</v>
      </c>
      <c r="AD6" s="1" t="s">
        <v>73</v>
      </c>
      <c r="AE6" s="1" t="s">
        <v>99</v>
      </c>
      <c r="AF6" s="1" t="s">
        <v>75</v>
      </c>
      <c r="AG6" s="1" t="s">
        <v>76</v>
      </c>
      <c r="AH6" s="1" t="s">
        <v>100</v>
      </c>
      <c r="AI6" s="1" t="s">
        <v>101</v>
      </c>
    </row>
    <row r="7" spans="1:35" ht="13.2" x14ac:dyDescent="0.25">
      <c r="A7" s="2">
        <v>44616.399085034718</v>
      </c>
      <c r="B7" s="1" t="s">
        <v>102</v>
      </c>
      <c r="C7" s="1" t="s">
        <v>36</v>
      </c>
      <c r="D7" s="1" t="s">
        <v>37</v>
      </c>
      <c r="E7" s="1">
        <v>2</v>
      </c>
      <c r="F7" s="1">
        <v>3</v>
      </c>
      <c r="G7" s="1" t="s">
        <v>103</v>
      </c>
      <c r="H7" s="1" t="s">
        <v>39</v>
      </c>
      <c r="I7" s="1" t="s">
        <v>104</v>
      </c>
      <c r="J7" s="1" t="s">
        <v>105</v>
      </c>
      <c r="K7" s="1" t="s">
        <v>71</v>
      </c>
      <c r="L7" s="1">
        <v>5</v>
      </c>
      <c r="M7" s="1">
        <v>5</v>
      </c>
      <c r="N7" s="1">
        <v>5</v>
      </c>
      <c r="O7" s="1">
        <v>1</v>
      </c>
      <c r="P7" s="1">
        <v>5</v>
      </c>
      <c r="Q7" s="1">
        <v>1</v>
      </c>
      <c r="R7" s="1" t="s">
        <v>67</v>
      </c>
      <c r="S7" s="1" t="s">
        <v>66</v>
      </c>
      <c r="T7" s="1" t="s">
        <v>91</v>
      </c>
      <c r="U7" s="1" t="s">
        <v>67</v>
      </c>
      <c r="V7" s="1" t="s">
        <v>91</v>
      </c>
      <c r="W7" s="1" t="s">
        <v>91</v>
      </c>
      <c r="X7" s="1" t="s">
        <v>91</v>
      </c>
      <c r="Y7" s="1" t="s">
        <v>106</v>
      </c>
      <c r="Z7" s="1" t="s">
        <v>107</v>
      </c>
      <c r="AA7" s="1" t="s">
        <v>71</v>
      </c>
      <c r="AB7" s="1" t="s">
        <v>72</v>
      </c>
      <c r="AC7" s="1" t="s">
        <v>93</v>
      </c>
      <c r="AD7" s="1" t="s">
        <v>73</v>
      </c>
      <c r="AE7" s="1" t="s">
        <v>108</v>
      </c>
      <c r="AF7" s="1" t="s">
        <v>75</v>
      </c>
      <c r="AG7" s="1" t="s">
        <v>76</v>
      </c>
      <c r="AH7" s="1" t="s">
        <v>109</v>
      </c>
      <c r="AI7" s="1" t="s">
        <v>87</v>
      </c>
    </row>
    <row r="8" spans="1:35" ht="13.2" x14ac:dyDescent="0.25">
      <c r="A8" s="2">
        <v>44616.39960315972</v>
      </c>
      <c r="B8" s="1" t="s">
        <v>35</v>
      </c>
      <c r="C8" s="1" t="s">
        <v>36</v>
      </c>
      <c r="D8" s="1" t="s">
        <v>37</v>
      </c>
      <c r="E8" s="1">
        <v>3</v>
      </c>
      <c r="F8" s="1">
        <v>5</v>
      </c>
      <c r="G8" s="1" t="s">
        <v>110</v>
      </c>
      <c r="H8" s="1" t="s">
        <v>39</v>
      </c>
      <c r="I8" s="1" t="s">
        <v>111</v>
      </c>
      <c r="J8" s="1" t="s">
        <v>112</v>
      </c>
      <c r="K8" s="1" t="s">
        <v>71</v>
      </c>
      <c r="L8" s="1">
        <v>5</v>
      </c>
      <c r="M8" s="1">
        <v>4</v>
      </c>
      <c r="N8" s="1">
        <v>4</v>
      </c>
      <c r="O8" s="1">
        <v>4</v>
      </c>
      <c r="P8" s="1">
        <v>4</v>
      </c>
      <c r="Q8" s="1">
        <v>1</v>
      </c>
      <c r="R8" s="1" t="s">
        <v>66</v>
      </c>
      <c r="S8" s="1" t="s">
        <v>66</v>
      </c>
      <c r="T8" s="1" t="s">
        <v>67</v>
      </c>
      <c r="U8" s="1" t="s">
        <v>68</v>
      </c>
      <c r="V8" s="1" t="s">
        <v>66</v>
      </c>
      <c r="W8" s="1" t="s">
        <v>91</v>
      </c>
      <c r="X8" s="1" t="s">
        <v>91</v>
      </c>
      <c r="Y8" s="1" t="s">
        <v>113</v>
      </c>
      <c r="Z8" s="1" t="s">
        <v>70</v>
      </c>
      <c r="AA8" s="1" t="s">
        <v>71</v>
      </c>
      <c r="AB8" s="1" t="s">
        <v>72</v>
      </c>
      <c r="AC8" s="1" t="s">
        <v>66</v>
      </c>
      <c r="AD8" s="1" t="s">
        <v>85</v>
      </c>
      <c r="AE8" s="1" t="s">
        <v>114</v>
      </c>
      <c r="AF8" s="1" t="s">
        <v>75</v>
      </c>
      <c r="AG8" s="1" t="s">
        <v>76</v>
      </c>
      <c r="AH8" s="1" t="s">
        <v>100</v>
      </c>
      <c r="AI8" s="1" t="s">
        <v>87</v>
      </c>
    </row>
    <row r="9" spans="1:35" ht="13.2" x14ac:dyDescent="0.25">
      <c r="A9" s="2">
        <v>44616.399695821761</v>
      </c>
      <c r="B9" s="1" t="s">
        <v>35</v>
      </c>
      <c r="C9" s="1" t="s">
        <v>36</v>
      </c>
      <c r="D9" s="1" t="s">
        <v>37</v>
      </c>
      <c r="E9" s="1">
        <v>3</v>
      </c>
      <c r="F9" s="1">
        <v>1</v>
      </c>
      <c r="G9" s="1" t="s">
        <v>38</v>
      </c>
      <c r="H9" s="1" t="s">
        <v>115</v>
      </c>
      <c r="I9" s="1" t="s">
        <v>62</v>
      </c>
      <c r="J9" s="1" t="s">
        <v>116</v>
      </c>
      <c r="K9" s="1" t="s">
        <v>71</v>
      </c>
      <c r="L9" s="1">
        <v>2</v>
      </c>
      <c r="M9" s="1">
        <v>5</v>
      </c>
      <c r="N9" s="1">
        <v>5</v>
      </c>
      <c r="O9" s="1">
        <v>5</v>
      </c>
      <c r="P9" s="1">
        <v>5</v>
      </c>
      <c r="Q9" s="1">
        <v>5</v>
      </c>
      <c r="R9" s="1" t="s">
        <v>66</v>
      </c>
      <c r="S9" s="1" t="s">
        <v>66</v>
      </c>
      <c r="T9" s="1" t="s">
        <v>66</v>
      </c>
      <c r="U9" s="1" t="s">
        <v>66</v>
      </c>
      <c r="V9" s="1" t="s">
        <v>66</v>
      </c>
      <c r="W9" s="1" t="s">
        <v>66</v>
      </c>
      <c r="X9" s="1" t="s">
        <v>66</v>
      </c>
      <c r="Y9" s="1" t="s">
        <v>82</v>
      </c>
      <c r="Z9" s="1" t="s">
        <v>70</v>
      </c>
      <c r="AA9" s="1" t="s">
        <v>71</v>
      </c>
      <c r="AB9" s="1" t="s">
        <v>72</v>
      </c>
      <c r="AC9" s="1" t="s">
        <v>66</v>
      </c>
      <c r="AD9" s="1" t="s">
        <v>73</v>
      </c>
      <c r="AE9" s="1" t="s">
        <v>74</v>
      </c>
      <c r="AF9" s="1" t="s">
        <v>117</v>
      </c>
      <c r="AG9" s="1" t="s">
        <v>118</v>
      </c>
      <c r="AH9" s="1" t="s">
        <v>119</v>
      </c>
      <c r="AI9" s="1" t="s">
        <v>120</v>
      </c>
    </row>
    <row r="10" spans="1:35" ht="13.2" x14ac:dyDescent="0.25">
      <c r="A10" s="2">
        <v>44616.399902060184</v>
      </c>
      <c r="B10" s="1" t="s">
        <v>35</v>
      </c>
      <c r="C10" s="1" t="s">
        <v>36</v>
      </c>
      <c r="D10" s="1" t="s">
        <v>60</v>
      </c>
      <c r="E10" s="1">
        <v>2</v>
      </c>
      <c r="F10" s="1">
        <v>3</v>
      </c>
      <c r="G10" s="1" t="s">
        <v>38</v>
      </c>
      <c r="H10" s="1" t="s">
        <v>39</v>
      </c>
      <c r="I10" s="1" t="s">
        <v>89</v>
      </c>
      <c r="J10" s="1" t="s">
        <v>121</v>
      </c>
      <c r="K10" s="1" t="s">
        <v>64</v>
      </c>
      <c r="L10" s="1">
        <v>3</v>
      </c>
      <c r="M10" s="1">
        <v>5</v>
      </c>
      <c r="N10" s="1">
        <v>5</v>
      </c>
      <c r="O10" s="1">
        <v>5</v>
      </c>
      <c r="P10" s="1">
        <v>5</v>
      </c>
      <c r="Q10" s="1">
        <v>1</v>
      </c>
      <c r="R10" s="1" t="s">
        <v>65</v>
      </c>
      <c r="S10" s="1" t="s">
        <v>65</v>
      </c>
      <c r="T10" s="1" t="s">
        <v>91</v>
      </c>
      <c r="U10" s="1" t="s">
        <v>122</v>
      </c>
      <c r="V10" s="1" t="s">
        <v>91</v>
      </c>
      <c r="W10" s="1" t="s">
        <v>91</v>
      </c>
      <c r="X10" s="1" t="s">
        <v>91</v>
      </c>
      <c r="Y10" s="1" t="s">
        <v>123</v>
      </c>
      <c r="Z10" s="1" t="s">
        <v>124</v>
      </c>
      <c r="AA10" s="1" t="s">
        <v>71</v>
      </c>
      <c r="AB10" s="1" t="s">
        <v>72</v>
      </c>
      <c r="AC10" s="1" t="s">
        <v>65</v>
      </c>
      <c r="AD10" s="1" t="s">
        <v>73</v>
      </c>
      <c r="AE10" s="1" t="s">
        <v>108</v>
      </c>
      <c r="AF10" s="1" t="s">
        <v>75</v>
      </c>
      <c r="AG10" s="1" t="s">
        <v>76</v>
      </c>
      <c r="AH10" s="1" t="s">
        <v>119</v>
      </c>
      <c r="AI10" s="1" t="s">
        <v>87</v>
      </c>
    </row>
    <row r="11" spans="1:35" ht="13.2" x14ac:dyDescent="0.25">
      <c r="A11" s="2">
        <v>44616.399937534719</v>
      </c>
      <c r="B11" s="1" t="s">
        <v>59</v>
      </c>
      <c r="C11" s="1" t="s">
        <v>36</v>
      </c>
      <c r="D11" s="1" t="s">
        <v>37</v>
      </c>
      <c r="E11" s="1">
        <v>2</v>
      </c>
      <c r="F11" s="1">
        <v>2</v>
      </c>
      <c r="G11" s="1" t="s">
        <v>38</v>
      </c>
      <c r="H11" s="1" t="s">
        <v>61</v>
      </c>
      <c r="I11" s="1" t="s">
        <v>62</v>
      </c>
      <c r="J11" s="1" t="s">
        <v>125</v>
      </c>
      <c r="K11" s="1" t="s">
        <v>126</v>
      </c>
      <c r="L11" s="1">
        <v>5</v>
      </c>
      <c r="M11" s="1">
        <v>5</v>
      </c>
      <c r="N11" s="1">
        <v>3</v>
      </c>
      <c r="O11" s="1">
        <v>1</v>
      </c>
      <c r="P11" s="1">
        <v>4</v>
      </c>
      <c r="Q11" s="1">
        <v>1</v>
      </c>
      <c r="R11" s="1" t="s">
        <v>67</v>
      </c>
      <c r="S11" s="1" t="s">
        <v>91</v>
      </c>
      <c r="T11" s="1" t="s">
        <v>91</v>
      </c>
      <c r="U11" s="1" t="s">
        <v>66</v>
      </c>
      <c r="V11" s="1" t="s">
        <v>67</v>
      </c>
      <c r="W11" s="1" t="s">
        <v>91</v>
      </c>
      <c r="X11" s="1" t="s">
        <v>91</v>
      </c>
      <c r="Y11" s="1" t="s">
        <v>119</v>
      </c>
      <c r="Z11" s="1" t="s">
        <v>127</v>
      </c>
      <c r="AA11" s="1" t="s">
        <v>71</v>
      </c>
      <c r="AB11" s="1" t="s">
        <v>72</v>
      </c>
      <c r="AC11" s="1" t="s">
        <v>66</v>
      </c>
      <c r="AD11" s="1" t="s">
        <v>85</v>
      </c>
      <c r="AE11" s="1" t="s">
        <v>128</v>
      </c>
      <c r="AF11" s="1" t="s">
        <v>75</v>
      </c>
      <c r="AG11" s="1" t="s">
        <v>76</v>
      </c>
      <c r="AH11" s="1" t="s">
        <v>119</v>
      </c>
      <c r="AI11" s="1" t="s">
        <v>120</v>
      </c>
    </row>
    <row r="12" spans="1:35" ht="13.2" x14ac:dyDescent="0.25">
      <c r="A12" s="2">
        <v>44616.400055520833</v>
      </c>
      <c r="B12" s="1" t="s">
        <v>35</v>
      </c>
      <c r="C12" s="1" t="s">
        <v>36</v>
      </c>
      <c r="D12" s="1" t="s">
        <v>60</v>
      </c>
      <c r="E12" s="1">
        <v>1</v>
      </c>
      <c r="F12" s="1">
        <v>6</v>
      </c>
      <c r="G12" s="1" t="s">
        <v>129</v>
      </c>
      <c r="H12" s="1" t="s">
        <v>39</v>
      </c>
      <c r="I12" s="1" t="s">
        <v>111</v>
      </c>
      <c r="J12" s="1" t="s">
        <v>130</v>
      </c>
      <c r="K12" s="1" t="s">
        <v>71</v>
      </c>
      <c r="L12" s="1">
        <v>4</v>
      </c>
      <c r="M12" s="1">
        <v>5</v>
      </c>
      <c r="N12" s="1">
        <v>5</v>
      </c>
      <c r="O12" s="1">
        <v>4</v>
      </c>
      <c r="P12" s="1">
        <v>5</v>
      </c>
      <c r="Q12" s="1">
        <v>4</v>
      </c>
      <c r="R12" s="1" t="s">
        <v>66</v>
      </c>
      <c r="S12" s="1" t="s">
        <v>66</v>
      </c>
      <c r="T12" s="1" t="s">
        <v>67</v>
      </c>
      <c r="U12" s="1" t="s">
        <v>66</v>
      </c>
      <c r="V12" s="1" t="s">
        <v>67</v>
      </c>
      <c r="W12" s="1" t="s">
        <v>67</v>
      </c>
      <c r="X12" s="1" t="s">
        <v>66</v>
      </c>
      <c r="Y12" s="1" t="s">
        <v>131</v>
      </c>
      <c r="Z12" s="1" t="s">
        <v>83</v>
      </c>
      <c r="AA12" s="1" t="s">
        <v>71</v>
      </c>
      <c r="AB12" s="1" t="s">
        <v>72</v>
      </c>
      <c r="AC12" s="1" t="s">
        <v>132</v>
      </c>
      <c r="AD12" s="1" t="s">
        <v>73</v>
      </c>
      <c r="AE12" s="1" t="s">
        <v>128</v>
      </c>
      <c r="AF12" s="1" t="s">
        <v>75</v>
      </c>
      <c r="AG12" s="1" t="s">
        <v>76</v>
      </c>
      <c r="AH12" s="1" t="s">
        <v>69</v>
      </c>
      <c r="AI12" s="1" t="s">
        <v>87</v>
      </c>
    </row>
    <row r="13" spans="1:35" ht="13.2" x14ac:dyDescent="0.25">
      <c r="A13" s="2">
        <v>44616.40019064815</v>
      </c>
      <c r="B13" s="1" t="s">
        <v>133</v>
      </c>
      <c r="C13" s="1" t="s">
        <v>134</v>
      </c>
      <c r="D13" s="1" t="s">
        <v>60</v>
      </c>
      <c r="E13" s="1">
        <v>3</v>
      </c>
      <c r="F13" s="1" t="s">
        <v>79</v>
      </c>
      <c r="G13" s="1" t="s">
        <v>135</v>
      </c>
      <c r="H13" s="1" t="s">
        <v>39</v>
      </c>
      <c r="I13" s="1" t="s">
        <v>62</v>
      </c>
      <c r="J13" s="1" t="s">
        <v>136</v>
      </c>
      <c r="K13" s="1" t="s">
        <v>71</v>
      </c>
      <c r="L13" s="1">
        <v>4</v>
      </c>
      <c r="M13" s="1">
        <v>5</v>
      </c>
      <c r="N13" s="1">
        <v>5</v>
      </c>
      <c r="O13" s="1">
        <v>4</v>
      </c>
      <c r="P13" s="1">
        <v>5</v>
      </c>
      <c r="Q13" s="1">
        <v>4</v>
      </c>
      <c r="R13" s="1" t="s">
        <v>67</v>
      </c>
      <c r="S13" s="1" t="s">
        <v>66</v>
      </c>
      <c r="T13" s="1" t="s">
        <v>66</v>
      </c>
      <c r="U13" s="1" t="s">
        <v>65</v>
      </c>
      <c r="V13" s="1" t="s">
        <v>65</v>
      </c>
      <c r="W13" s="1" t="s">
        <v>66</v>
      </c>
      <c r="X13" s="1" t="s">
        <v>122</v>
      </c>
      <c r="Y13" s="1" t="s">
        <v>69</v>
      </c>
      <c r="Z13" s="1" t="s">
        <v>124</v>
      </c>
      <c r="AA13" s="1" t="s">
        <v>98</v>
      </c>
      <c r="AB13" s="1" t="s">
        <v>55</v>
      </c>
      <c r="AC13" s="1" t="s">
        <v>67</v>
      </c>
      <c r="AD13" s="1" t="s">
        <v>85</v>
      </c>
      <c r="AE13" s="1" t="s">
        <v>114</v>
      </c>
      <c r="AF13" s="1" t="s">
        <v>117</v>
      </c>
      <c r="AG13" s="1" t="s">
        <v>137</v>
      </c>
      <c r="AH13" s="1" t="s">
        <v>69</v>
      </c>
      <c r="AI13" s="1" t="s">
        <v>87</v>
      </c>
    </row>
    <row r="14" spans="1:35" ht="13.2" x14ac:dyDescent="0.25">
      <c r="A14" s="2">
        <v>44616.400395104167</v>
      </c>
      <c r="B14" s="1" t="s">
        <v>35</v>
      </c>
      <c r="C14" s="1" t="s">
        <v>36</v>
      </c>
      <c r="D14" s="1" t="s">
        <v>60</v>
      </c>
      <c r="E14" s="1">
        <v>2</v>
      </c>
      <c r="F14" s="1">
        <v>4</v>
      </c>
      <c r="G14" s="1" t="s">
        <v>138</v>
      </c>
      <c r="H14" s="1" t="s">
        <v>39</v>
      </c>
      <c r="I14" s="1" t="s">
        <v>89</v>
      </c>
      <c r="J14" s="1" t="s">
        <v>125</v>
      </c>
      <c r="K14" s="1" t="s">
        <v>71</v>
      </c>
      <c r="L14" s="1">
        <v>5</v>
      </c>
      <c r="M14" s="1">
        <v>5</v>
      </c>
      <c r="N14" s="1">
        <v>5</v>
      </c>
      <c r="O14" s="1">
        <v>5</v>
      </c>
      <c r="P14" s="1">
        <v>5</v>
      </c>
      <c r="Q14" s="1">
        <v>5</v>
      </c>
      <c r="R14" s="1" t="s">
        <v>66</v>
      </c>
      <c r="S14" s="1" t="s">
        <v>67</v>
      </c>
      <c r="T14" s="1" t="s">
        <v>91</v>
      </c>
      <c r="U14" s="1" t="s">
        <v>67</v>
      </c>
      <c r="V14" s="1" t="s">
        <v>67</v>
      </c>
      <c r="W14" s="1" t="s">
        <v>91</v>
      </c>
      <c r="X14" s="1" t="s">
        <v>91</v>
      </c>
      <c r="Y14" s="1" t="s">
        <v>69</v>
      </c>
      <c r="Z14" s="1" t="s">
        <v>83</v>
      </c>
      <c r="AA14" s="1" t="s">
        <v>71</v>
      </c>
      <c r="AB14" s="1" t="s">
        <v>72</v>
      </c>
      <c r="AC14" s="1" t="s">
        <v>93</v>
      </c>
      <c r="AD14" s="1" t="s">
        <v>139</v>
      </c>
      <c r="AE14" s="1" t="s">
        <v>54</v>
      </c>
      <c r="AF14" s="1" t="s">
        <v>117</v>
      </c>
      <c r="AG14" s="1" t="s">
        <v>76</v>
      </c>
      <c r="AH14" s="1" t="s">
        <v>69</v>
      </c>
      <c r="AI14" s="1" t="s">
        <v>120</v>
      </c>
    </row>
    <row r="15" spans="1:35" ht="13.2" x14ac:dyDescent="0.25">
      <c r="A15" s="2">
        <v>44616.401006099535</v>
      </c>
      <c r="B15" s="1" t="s">
        <v>35</v>
      </c>
      <c r="C15" s="1" t="s">
        <v>36</v>
      </c>
      <c r="D15" s="1" t="s">
        <v>37</v>
      </c>
      <c r="E15" s="1">
        <v>1</v>
      </c>
      <c r="F15" s="1">
        <v>4</v>
      </c>
      <c r="G15" s="1" t="s">
        <v>38</v>
      </c>
      <c r="H15" s="1" t="s">
        <v>115</v>
      </c>
      <c r="I15" s="1" t="s">
        <v>62</v>
      </c>
      <c r="J15" s="1" t="s">
        <v>140</v>
      </c>
      <c r="K15" s="1" t="s">
        <v>71</v>
      </c>
      <c r="L15" s="1">
        <v>2</v>
      </c>
      <c r="M15" s="1">
        <v>5</v>
      </c>
      <c r="N15" s="1">
        <v>2</v>
      </c>
      <c r="O15" s="1">
        <v>3</v>
      </c>
      <c r="P15" s="1">
        <v>3</v>
      </c>
      <c r="Q15" s="1">
        <v>3</v>
      </c>
      <c r="R15" s="1" t="s">
        <v>91</v>
      </c>
      <c r="S15" s="1" t="s">
        <v>91</v>
      </c>
      <c r="T15" s="1" t="s">
        <v>65</v>
      </c>
      <c r="U15" s="1" t="s">
        <v>91</v>
      </c>
      <c r="V15" s="1" t="s">
        <v>91</v>
      </c>
      <c r="W15" s="1" t="s">
        <v>91</v>
      </c>
      <c r="X15" s="1" t="s">
        <v>91</v>
      </c>
      <c r="Y15" s="1" t="s">
        <v>119</v>
      </c>
      <c r="Z15" s="1" t="s">
        <v>141</v>
      </c>
      <c r="AA15" s="1" t="s">
        <v>71</v>
      </c>
      <c r="AB15" s="1" t="s">
        <v>72</v>
      </c>
      <c r="AC15" s="1" t="s">
        <v>66</v>
      </c>
      <c r="AD15" s="1" t="s">
        <v>73</v>
      </c>
      <c r="AE15" s="1" t="s">
        <v>74</v>
      </c>
      <c r="AF15" s="1" t="s">
        <v>75</v>
      </c>
      <c r="AG15" s="1" t="s">
        <v>76</v>
      </c>
      <c r="AH15" s="1" t="s">
        <v>100</v>
      </c>
      <c r="AI15" s="1" t="s">
        <v>101</v>
      </c>
    </row>
    <row r="16" spans="1:35" ht="13.2" x14ac:dyDescent="0.25">
      <c r="A16" s="2">
        <v>44616.401117175927</v>
      </c>
      <c r="B16" s="1" t="s">
        <v>133</v>
      </c>
      <c r="C16" s="1" t="s">
        <v>134</v>
      </c>
      <c r="D16" s="1" t="s">
        <v>37</v>
      </c>
      <c r="E16" s="1">
        <v>3</v>
      </c>
      <c r="F16" s="1">
        <v>4</v>
      </c>
      <c r="G16" s="1" t="s">
        <v>142</v>
      </c>
      <c r="H16" s="1" t="s">
        <v>39</v>
      </c>
      <c r="I16" s="1" t="s">
        <v>62</v>
      </c>
      <c r="J16" s="1" t="s">
        <v>41</v>
      </c>
      <c r="K16" s="1" t="s">
        <v>71</v>
      </c>
      <c r="L16" s="1">
        <v>5</v>
      </c>
      <c r="M16" s="1">
        <v>5</v>
      </c>
      <c r="N16" s="1">
        <v>5</v>
      </c>
      <c r="O16" s="1">
        <v>5</v>
      </c>
      <c r="P16" s="1">
        <v>5</v>
      </c>
      <c r="Q16" s="1">
        <v>5</v>
      </c>
      <c r="R16" s="1" t="s">
        <v>65</v>
      </c>
      <c r="S16" s="1" t="s">
        <v>67</v>
      </c>
      <c r="T16" s="1" t="s">
        <v>143</v>
      </c>
      <c r="U16" s="1" t="s">
        <v>65</v>
      </c>
      <c r="V16" s="1" t="s">
        <v>143</v>
      </c>
      <c r="W16" s="1" t="s">
        <v>143</v>
      </c>
      <c r="X16" s="1" t="s">
        <v>65</v>
      </c>
      <c r="Y16" s="1" t="s">
        <v>113</v>
      </c>
      <c r="Z16" s="1" t="s">
        <v>70</v>
      </c>
      <c r="AA16" s="1" t="s">
        <v>98</v>
      </c>
      <c r="AB16" s="1" t="s">
        <v>55</v>
      </c>
      <c r="AC16" s="1" t="s">
        <v>93</v>
      </c>
      <c r="AD16" s="1" t="s">
        <v>85</v>
      </c>
      <c r="AE16" s="1" t="s">
        <v>74</v>
      </c>
      <c r="AF16" s="1" t="s">
        <v>75</v>
      </c>
      <c r="AG16" s="1" t="s">
        <v>76</v>
      </c>
      <c r="AH16" s="1" t="s">
        <v>69</v>
      </c>
      <c r="AI16" s="1" t="s">
        <v>87</v>
      </c>
    </row>
    <row r="17" spans="1:35" ht="13.2" x14ac:dyDescent="0.25">
      <c r="A17" s="2">
        <v>44616.401183611109</v>
      </c>
      <c r="B17" s="1" t="s">
        <v>35</v>
      </c>
      <c r="C17" s="1" t="s">
        <v>36</v>
      </c>
      <c r="D17" s="1" t="s">
        <v>37</v>
      </c>
      <c r="E17" s="1">
        <v>1</v>
      </c>
      <c r="F17" s="1">
        <v>4</v>
      </c>
      <c r="G17" s="1" t="s">
        <v>144</v>
      </c>
      <c r="H17" s="1" t="s">
        <v>39</v>
      </c>
      <c r="I17" s="1" t="s">
        <v>104</v>
      </c>
      <c r="J17" s="1" t="s">
        <v>63</v>
      </c>
      <c r="K17" s="1" t="s">
        <v>145</v>
      </c>
      <c r="L17" s="1">
        <v>3</v>
      </c>
      <c r="M17" s="1">
        <v>5</v>
      </c>
      <c r="N17" s="1">
        <v>3</v>
      </c>
      <c r="O17" s="1">
        <v>3</v>
      </c>
      <c r="P17" s="1">
        <v>3</v>
      </c>
      <c r="Q17" s="1">
        <v>3</v>
      </c>
      <c r="R17" s="1" t="s">
        <v>122</v>
      </c>
      <c r="S17" s="1" t="s">
        <v>91</v>
      </c>
      <c r="T17" s="1" t="s">
        <v>91</v>
      </c>
      <c r="U17" s="1" t="s">
        <v>65</v>
      </c>
      <c r="V17" s="1" t="s">
        <v>91</v>
      </c>
      <c r="W17" s="1" t="s">
        <v>91</v>
      </c>
      <c r="X17" s="1" t="s">
        <v>91</v>
      </c>
      <c r="Y17" s="1" t="s">
        <v>113</v>
      </c>
      <c r="Z17" s="1" t="s">
        <v>146</v>
      </c>
      <c r="AA17" s="1" t="s">
        <v>98</v>
      </c>
      <c r="AB17" s="1" t="s">
        <v>72</v>
      </c>
      <c r="AC17" s="1" t="s">
        <v>93</v>
      </c>
      <c r="AD17" s="1" t="s">
        <v>73</v>
      </c>
      <c r="AE17" s="1" t="s">
        <v>108</v>
      </c>
      <c r="AF17" s="1" t="s">
        <v>75</v>
      </c>
      <c r="AG17" s="1" t="s">
        <v>76</v>
      </c>
      <c r="AH17" s="1" t="s">
        <v>69</v>
      </c>
      <c r="AI17" s="1" t="s">
        <v>94</v>
      </c>
    </row>
    <row r="18" spans="1:35" ht="13.2" x14ac:dyDescent="0.25">
      <c r="A18" s="2">
        <v>44616.401228784722</v>
      </c>
      <c r="B18" s="1" t="s">
        <v>59</v>
      </c>
      <c r="C18" s="1" t="s">
        <v>36</v>
      </c>
      <c r="D18" s="1" t="s">
        <v>37</v>
      </c>
      <c r="E18" s="1">
        <v>1</v>
      </c>
      <c r="F18" s="1">
        <v>4</v>
      </c>
      <c r="G18" s="1" t="s">
        <v>38</v>
      </c>
      <c r="H18" s="1" t="s">
        <v>39</v>
      </c>
      <c r="I18" s="1" t="s">
        <v>62</v>
      </c>
      <c r="J18" s="1" t="s">
        <v>147</v>
      </c>
      <c r="K18" s="1" t="s">
        <v>64</v>
      </c>
      <c r="L18" s="1">
        <v>3</v>
      </c>
      <c r="M18" s="1">
        <v>1</v>
      </c>
      <c r="N18" s="1">
        <v>2</v>
      </c>
      <c r="O18" s="1">
        <v>2</v>
      </c>
      <c r="P18" s="1">
        <v>2</v>
      </c>
      <c r="Q18" s="1">
        <v>3</v>
      </c>
      <c r="R18" s="1" t="s">
        <v>91</v>
      </c>
      <c r="S18" s="1" t="s">
        <v>91</v>
      </c>
      <c r="T18" s="1" t="s">
        <v>67</v>
      </c>
      <c r="U18" s="1" t="s">
        <v>67</v>
      </c>
      <c r="V18" s="1" t="s">
        <v>91</v>
      </c>
      <c r="W18" s="1" t="s">
        <v>91</v>
      </c>
      <c r="X18" s="1" t="s">
        <v>91</v>
      </c>
      <c r="Y18" s="1" t="s">
        <v>148</v>
      </c>
      <c r="Z18" s="1" t="s">
        <v>83</v>
      </c>
      <c r="AA18" s="1" t="s">
        <v>149</v>
      </c>
      <c r="AB18" s="1" t="s">
        <v>72</v>
      </c>
      <c r="AC18" s="1" t="s">
        <v>65</v>
      </c>
      <c r="AD18" s="1" t="s">
        <v>73</v>
      </c>
      <c r="AE18" s="1" t="s">
        <v>54</v>
      </c>
      <c r="AF18" s="1" t="s">
        <v>75</v>
      </c>
      <c r="AG18" s="1" t="s">
        <v>76</v>
      </c>
      <c r="AH18" s="1" t="s">
        <v>100</v>
      </c>
      <c r="AI18" s="1" t="s">
        <v>94</v>
      </c>
    </row>
    <row r="19" spans="1:35" ht="13.2" x14ac:dyDescent="0.25">
      <c r="A19" s="2">
        <v>44616.401299467594</v>
      </c>
      <c r="B19" s="1" t="s">
        <v>150</v>
      </c>
      <c r="C19" s="1" t="s">
        <v>151</v>
      </c>
      <c r="D19" s="1" t="s">
        <v>37</v>
      </c>
      <c r="E19" s="1">
        <v>5</v>
      </c>
      <c r="F19" s="1">
        <v>4</v>
      </c>
      <c r="G19" s="1" t="s">
        <v>152</v>
      </c>
      <c r="H19" s="1" t="s">
        <v>61</v>
      </c>
      <c r="I19" s="1" t="s">
        <v>62</v>
      </c>
      <c r="J19" s="1" t="s">
        <v>153</v>
      </c>
      <c r="K19" s="1" t="s">
        <v>71</v>
      </c>
      <c r="L19" s="1">
        <v>2</v>
      </c>
      <c r="M19" s="1">
        <v>2</v>
      </c>
      <c r="N19" s="1">
        <v>5</v>
      </c>
      <c r="O19" s="1">
        <v>5</v>
      </c>
      <c r="P19" s="1">
        <v>5</v>
      </c>
      <c r="Q19" s="1">
        <v>4</v>
      </c>
      <c r="R19" s="1" t="s">
        <v>66</v>
      </c>
      <c r="S19" s="1" t="s">
        <v>66</v>
      </c>
      <c r="T19" s="1" t="s">
        <v>66</v>
      </c>
      <c r="U19" s="1" t="s">
        <v>66</v>
      </c>
      <c r="V19" s="1" t="s">
        <v>66</v>
      </c>
      <c r="W19" s="1" t="s">
        <v>66</v>
      </c>
      <c r="X19" s="1" t="s">
        <v>91</v>
      </c>
      <c r="Y19" s="1" t="s">
        <v>131</v>
      </c>
      <c r="Z19" s="1" t="s">
        <v>107</v>
      </c>
      <c r="AA19" s="1" t="s">
        <v>71</v>
      </c>
      <c r="AB19" s="1" t="s">
        <v>72</v>
      </c>
      <c r="AC19" s="1" t="s">
        <v>66</v>
      </c>
      <c r="AD19" s="1" t="s">
        <v>73</v>
      </c>
      <c r="AE19" s="1" t="s">
        <v>74</v>
      </c>
      <c r="AF19" s="1" t="s">
        <v>75</v>
      </c>
      <c r="AG19" s="1" t="s">
        <v>76</v>
      </c>
      <c r="AH19" s="1" t="s">
        <v>69</v>
      </c>
      <c r="AI19" s="1" t="s">
        <v>154</v>
      </c>
    </row>
    <row r="20" spans="1:35" ht="13.2" x14ac:dyDescent="0.25">
      <c r="A20" s="2">
        <v>44616.401308043976</v>
      </c>
      <c r="B20" s="1" t="s">
        <v>35</v>
      </c>
      <c r="C20" s="1" t="s">
        <v>36</v>
      </c>
      <c r="D20" s="1" t="s">
        <v>60</v>
      </c>
      <c r="E20" s="1">
        <v>2</v>
      </c>
      <c r="F20" s="1">
        <v>3</v>
      </c>
      <c r="G20" s="1" t="s">
        <v>38</v>
      </c>
      <c r="H20" s="1" t="s">
        <v>115</v>
      </c>
      <c r="I20" s="1" t="s">
        <v>62</v>
      </c>
      <c r="J20" s="1" t="s">
        <v>155</v>
      </c>
      <c r="K20" s="1" t="s">
        <v>126</v>
      </c>
      <c r="L20" s="1">
        <v>1</v>
      </c>
      <c r="M20" s="1">
        <v>5</v>
      </c>
      <c r="N20" s="1">
        <v>4</v>
      </c>
      <c r="O20" s="1">
        <v>1</v>
      </c>
      <c r="P20" s="1">
        <v>4</v>
      </c>
      <c r="Q20" s="1">
        <v>1</v>
      </c>
      <c r="R20" s="1" t="s">
        <v>67</v>
      </c>
      <c r="S20" s="1" t="s">
        <v>65</v>
      </c>
      <c r="T20" s="1" t="s">
        <v>67</v>
      </c>
      <c r="U20" s="1" t="s">
        <v>65</v>
      </c>
      <c r="V20" s="1" t="s">
        <v>91</v>
      </c>
      <c r="W20" s="1" t="s">
        <v>91</v>
      </c>
      <c r="X20" s="1" t="s">
        <v>91</v>
      </c>
      <c r="Y20" s="1" t="s">
        <v>156</v>
      </c>
      <c r="Z20" s="1" t="s">
        <v>127</v>
      </c>
      <c r="AA20" s="1" t="s">
        <v>50</v>
      </c>
      <c r="AB20" s="1" t="s">
        <v>55</v>
      </c>
      <c r="AC20" s="1" t="s">
        <v>93</v>
      </c>
      <c r="AD20" s="1" t="s">
        <v>85</v>
      </c>
      <c r="AE20" s="1" t="s">
        <v>114</v>
      </c>
      <c r="AF20" s="1" t="s">
        <v>117</v>
      </c>
      <c r="AG20" s="1" t="s">
        <v>137</v>
      </c>
      <c r="AH20" s="1" t="s">
        <v>157</v>
      </c>
      <c r="AI20" s="1" t="s">
        <v>87</v>
      </c>
    </row>
    <row r="21" spans="1:35" ht="13.2" x14ac:dyDescent="0.25">
      <c r="A21" s="2">
        <v>44616.401629224536</v>
      </c>
      <c r="B21" s="1" t="s">
        <v>102</v>
      </c>
      <c r="C21" s="1" t="s">
        <v>36</v>
      </c>
      <c r="D21" s="1" t="s">
        <v>60</v>
      </c>
      <c r="E21" s="1">
        <v>1</v>
      </c>
      <c r="F21" s="1">
        <v>3</v>
      </c>
      <c r="G21" s="1" t="s">
        <v>38</v>
      </c>
      <c r="H21" s="1" t="s">
        <v>39</v>
      </c>
      <c r="I21" s="1" t="s">
        <v>89</v>
      </c>
      <c r="J21" s="1" t="s">
        <v>105</v>
      </c>
      <c r="K21" s="1" t="s">
        <v>71</v>
      </c>
      <c r="L21" s="1">
        <v>1</v>
      </c>
      <c r="M21" s="1">
        <v>5</v>
      </c>
      <c r="N21" s="1">
        <v>5</v>
      </c>
      <c r="O21" s="1">
        <v>4</v>
      </c>
      <c r="P21" s="1">
        <v>5</v>
      </c>
      <c r="Q21" s="1">
        <v>2</v>
      </c>
      <c r="R21" s="1" t="s">
        <v>66</v>
      </c>
      <c r="S21" s="1" t="s">
        <v>67</v>
      </c>
      <c r="T21" s="1" t="s">
        <v>91</v>
      </c>
      <c r="U21" s="1" t="s">
        <v>91</v>
      </c>
      <c r="V21" s="1" t="s">
        <v>91</v>
      </c>
      <c r="W21" s="1" t="s">
        <v>91</v>
      </c>
      <c r="X21" s="1" t="s">
        <v>91</v>
      </c>
      <c r="Y21" s="1" t="s">
        <v>113</v>
      </c>
      <c r="Z21" s="1" t="s">
        <v>158</v>
      </c>
      <c r="AA21" s="1" t="s">
        <v>71</v>
      </c>
      <c r="AB21" s="1" t="s">
        <v>72</v>
      </c>
      <c r="AC21" s="1" t="s">
        <v>66</v>
      </c>
      <c r="AD21" s="1" t="s">
        <v>73</v>
      </c>
      <c r="AE21" s="1" t="s">
        <v>128</v>
      </c>
      <c r="AF21" s="1" t="s">
        <v>75</v>
      </c>
      <c r="AG21" s="1" t="s">
        <v>76</v>
      </c>
      <c r="AH21" s="1" t="s">
        <v>69</v>
      </c>
      <c r="AI21" s="1" t="s">
        <v>101</v>
      </c>
    </row>
    <row r="22" spans="1:35" ht="13.2" x14ac:dyDescent="0.25">
      <c r="A22" s="2">
        <v>44616.401629537038</v>
      </c>
      <c r="B22" s="1" t="s">
        <v>35</v>
      </c>
      <c r="C22" s="1" t="s">
        <v>36</v>
      </c>
      <c r="D22" s="1" t="s">
        <v>37</v>
      </c>
      <c r="E22" s="1">
        <v>3</v>
      </c>
      <c r="F22" s="1">
        <v>4</v>
      </c>
      <c r="G22" s="1" t="s">
        <v>159</v>
      </c>
      <c r="H22" s="1" t="s">
        <v>39</v>
      </c>
      <c r="I22" s="1" t="s">
        <v>104</v>
      </c>
      <c r="J22" s="1" t="s">
        <v>160</v>
      </c>
      <c r="K22" s="1" t="s">
        <v>161</v>
      </c>
      <c r="L22" s="1">
        <v>4</v>
      </c>
      <c r="M22" s="1">
        <v>5</v>
      </c>
      <c r="N22" s="1">
        <v>5</v>
      </c>
      <c r="O22" s="1">
        <v>5</v>
      </c>
      <c r="P22" s="1">
        <v>5</v>
      </c>
      <c r="Q22" s="1">
        <v>5</v>
      </c>
      <c r="R22" s="1" t="s">
        <v>67</v>
      </c>
      <c r="S22" s="1" t="s">
        <v>67</v>
      </c>
      <c r="T22" s="1" t="s">
        <v>65</v>
      </c>
      <c r="U22" s="1" t="s">
        <v>65</v>
      </c>
      <c r="V22" s="1" t="s">
        <v>91</v>
      </c>
      <c r="W22" s="1" t="s">
        <v>91</v>
      </c>
      <c r="X22" s="1" t="s">
        <v>91</v>
      </c>
      <c r="Y22" s="1" t="s">
        <v>97</v>
      </c>
      <c r="Z22" s="1" t="s">
        <v>124</v>
      </c>
      <c r="AA22" s="1" t="s">
        <v>162</v>
      </c>
      <c r="AB22" s="1" t="s">
        <v>85</v>
      </c>
      <c r="AC22" s="1" t="s">
        <v>66</v>
      </c>
      <c r="AD22" s="1" t="s">
        <v>53</v>
      </c>
      <c r="AE22" s="1" t="s">
        <v>74</v>
      </c>
      <c r="AF22" s="1" t="s">
        <v>86</v>
      </c>
      <c r="AG22" s="1" t="s">
        <v>76</v>
      </c>
      <c r="AH22" s="1" t="s">
        <v>163</v>
      </c>
      <c r="AI22" s="1" t="s">
        <v>94</v>
      </c>
    </row>
    <row r="23" spans="1:35" ht="13.2" x14ac:dyDescent="0.25">
      <c r="A23" s="2">
        <v>44616.401774062499</v>
      </c>
      <c r="B23" s="1" t="s">
        <v>35</v>
      </c>
      <c r="C23" s="1" t="s">
        <v>36</v>
      </c>
      <c r="D23" s="1" t="s">
        <v>60</v>
      </c>
      <c r="E23" s="1">
        <v>1</v>
      </c>
      <c r="F23" s="1">
        <v>4</v>
      </c>
      <c r="G23" s="1" t="s">
        <v>88</v>
      </c>
      <c r="H23" s="1" t="s">
        <v>39</v>
      </c>
      <c r="I23" s="1" t="s">
        <v>104</v>
      </c>
      <c r="J23" s="1" t="s">
        <v>116</v>
      </c>
      <c r="K23" s="1" t="s">
        <v>64</v>
      </c>
      <c r="L23" s="1">
        <v>4</v>
      </c>
      <c r="M23" s="1">
        <v>2</v>
      </c>
      <c r="N23" s="1">
        <v>5</v>
      </c>
      <c r="O23" s="1">
        <v>5</v>
      </c>
      <c r="P23" s="1">
        <v>4</v>
      </c>
      <c r="Q23" s="1">
        <v>5</v>
      </c>
      <c r="R23" s="1" t="s">
        <v>67</v>
      </c>
      <c r="S23" s="1" t="s">
        <v>67</v>
      </c>
      <c r="T23" s="1" t="s">
        <v>67</v>
      </c>
      <c r="U23" s="1" t="s">
        <v>65</v>
      </c>
      <c r="V23" s="1" t="s">
        <v>66</v>
      </c>
      <c r="W23" s="1" t="s">
        <v>67</v>
      </c>
      <c r="X23" s="1" t="s">
        <v>66</v>
      </c>
      <c r="Y23" s="1" t="s">
        <v>82</v>
      </c>
      <c r="Z23" s="1" t="s">
        <v>83</v>
      </c>
      <c r="AA23" s="1" t="s">
        <v>98</v>
      </c>
      <c r="AB23" s="1" t="s">
        <v>164</v>
      </c>
      <c r="AC23" s="1" t="s">
        <v>66</v>
      </c>
      <c r="AD23" s="1" t="s">
        <v>139</v>
      </c>
      <c r="AE23" s="1" t="s">
        <v>165</v>
      </c>
      <c r="AF23" s="1" t="s">
        <v>86</v>
      </c>
      <c r="AG23" s="1" t="s">
        <v>118</v>
      </c>
      <c r="AH23" s="1" t="s">
        <v>157</v>
      </c>
      <c r="AI23" s="1" t="s">
        <v>94</v>
      </c>
    </row>
    <row r="24" spans="1:35" ht="13.2" x14ac:dyDescent="0.25">
      <c r="A24" s="2">
        <v>44616.401788611111</v>
      </c>
      <c r="B24" s="1" t="s">
        <v>59</v>
      </c>
      <c r="C24" s="1" t="s">
        <v>166</v>
      </c>
      <c r="D24" s="1" t="s">
        <v>60</v>
      </c>
      <c r="E24" s="1">
        <v>3</v>
      </c>
      <c r="F24" s="1">
        <v>4</v>
      </c>
      <c r="G24" s="1" t="s">
        <v>88</v>
      </c>
      <c r="H24" s="1" t="s">
        <v>61</v>
      </c>
      <c r="I24" s="1" t="s">
        <v>62</v>
      </c>
      <c r="J24" s="1" t="s">
        <v>167</v>
      </c>
      <c r="K24" s="1" t="s">
        <v>126</v>
      </c>
      <c r="L24" s="1">
        <v>4</v>
      </c>
      <c r="M24" s="1">
        <v>5</v>
      </c>
      <c r="N24" s="1">
        <v>5</v>
      </c>
      <c r="O24" s="1">
        <v>2</v>
      </c>
      <c r="P24" s="1">
        <v>5</v>
      </c>
      <c r="Q24" s="1">
        <v>2</v>
      </c>
      <c r="R24" s="1" t="s">
        <v>67</v>
      </c>
      <c r="S24" s="1" t="s">
        <v>67</v>
      </c>
      <c r="T24" s="1" t="s">
        <v>66</v>
      </c>
      <c r="U24" s="1" t="s">
        <v>91</v>
      </c>
      <c r="V24" s="1" t="s">
        <v>91</v>
      </c>
      <c r="W24" s="1" t="s">
        <v>91</v>
      </c>
      <c r="X24" s="1" t="s">
        <v>91</v>
      </c>
      <c r="Y24" s="1" t="s">
        <v>148</v>
      </c>
      <c r="Z24" s="1" t="s">
        <v>70</v>
      </c>
      <c r="AA24" s="1" t="s">
        <v>71</v>
      </c>
      <c r="AB24" s="1" t="s">
        <v>72</v>
      </c>
      <c r="AC24" s="1" t="s">
        <v>67</v>
      </c>
      <c r="AD24" s="1" t="s">
        <v>168</v>
      </c>
      <c r="AE24" s="1" t="s">
        <v>128</v>
      </c>
      <c r="AF24" s="1" t="s">
        <v>75</v>
      </c>
      <c r="AG24" s="1" t="s">
        <v>76</v>
      </c>
      <c r="AH24" s="1" t="s">
        <v>100</v>
      </c>
      <c r="AI24" s="1" t="s">
        <v>169</v>
      </c>
    </row>
    <row r="25" spans="1:35" ht="13.2" x14ac:dyDescent="0.25">
      <c r="A25" s="2">
        <v>44616.401841932871</v>
      </c>
      <c r="B25" s="1" t="s">
        <v>35</v>
      </c>
      <c r="C25" s="1" t="s">
        <v>151</v>
      </c>
      <c r="D25" s="1" t="s">
        <v>60</v>
      </c>
      <c r="E25" s="1">
        <v>3</v>
      </c>
      <c r="F25" s="1">
        <v>3</v>
      </c>
      <c r="G25" s="1" t="s">
        <v>170</v>
      </c>
      <c r="H25" s="1" t="s">
        <v>39</v>
      </c>
      <c r="I25" s="1" t="s">
        <v>62</v>
      </c>
      <c r="J25" s="1" t="s">
        <v>116</v>
      </c>
      <c r="K25" s="1" t="s">
        <v>71</v>
      </c>
      <c r="L25" s="1">
        <v>5</v>
      </c>
      <c r="M25" s="1">
        <v>5</v>
      </c>
      <c r="N25" s="1">
        <v>3</v>
      </c>
      <c r="O25" s="1">
        <v>3</v>
      </c>
      <c r="P25" s="1">
        <v>5</v>
      </c>
      <c r="Q25" s="1">
        <v>2</v>
      </c>
      <c r="R25" s="1" t="s">
        <v>66</v>
      </c>
      <c r="S25" s="1" t="s">
        <v>91</v>
      </c>
      <c r="T25" s="1" t="s">
        <v>66</v>
      </c>
      <c r="U25" s="1" t="s">
        <v>68</v>
      </c>
      <c r="V25" s="1" t="s">
        <v>91</v>
      </c>
      <c r="W25" s="1" t="s">
        <v>91</v>
      </c>
      <c r="X25" s="1" t="s">
        <v>91</v>
      </c>
      <c r="Y25" s="1" t="s">
        <v>69</v>
      </c>
      <c r="Z25" s="1" t="s">
        <v>158</v>
      </c>
      <c r="AA25" s="1" t="s">
        <v>98</v>
      </c>
      <c r="AB25" s="1" t="s">
        <v>72</v>
      </c>
      <c r="AC25" s="1" t="s">
        <v>93</v>
      </c>
      <c r="AD25" s="1" t="s">
        <v>73</v>
      </c>
      <c r="AE25" s="1" t="s">
        <v>114</v>
      </c>
      <c r="AF25" s="1" t="s">
        <v>75</v>
      </c>
      <c r="AG25" s="1" t="s">
        <v>76</v>
      </c>
      <c r="AH25" s="1" t="s">
        <v>100</v>
      </c>
      <c r="AI25" s="1" t="s">
        <v>87</v>
      </c>
    </row>
    <row r="26" spans="1:35" ht="13.2" x14ac:dyDescent="0.25">
      <c r="A26" s="2">
        <v>44616.401871956019</v>
      </c>
      <c r="B26" s="1" t="s">
        <v>35</v>
      </c>
      <c r="C26" s="1" t="s">
        <v>36</v>
      </c>
      <c r="D26" s="1" t="s">
        <v>60</v>
      </c>
      <c r="E26" s="1">
        <v>2</v>
      </c>
      <c r="F26" s="1">
        <v>3</v>
      </c>
      <c r="G26" s="1" t="s">
        <v>38</v>
      </c>
      <c r="H26" s="1" t="s">
        <v>61</v>
      </c>
      <c r="I26" s="1" t="s">
        <v>62</v>
      </c>
      <c r="J26" s="1" t="s">
        <v>130</v>
      </c>
      <c r="K26" s="1" t="s">
        <v>64</v>
      </c>
      <c r="L26" s="1">
        <v>2</v>
      </c>
      <c r="M26" s="1">
        <v>4</v>
      </c>
      <c r="N26" s="1">
        <v>5</v>
      </c>
      <c r="O26" s="1">
        <v>5</v>
      </c>
      <c r="P26" s="1">
        <v>5</v>
      </c>
      <c r="Q26" s="1">
        <v>3</v>
      </c>
      <c r="R26" s="1" t="s">
        <v>91</v>
      </c>
      <c r="S26" s="1" t="s">
        <v>91</v>
      </c>
      <c r="T26" s="1" t="s">
        <v>91</v>
      </c>
      <c r="U26" s="1" t="s">
        <v>66</v>
      </c>
      <c r="V26" s="1" t="s">
        <v>91</v>
      </c>
      <c r="W26" s="1" t="s">
        <v>67</v>
      </c>
      <c r="X26" s="1" t="s">
        <v>91</v>
      </c>
      <c r="Y26" s="1" t="s">
        <v>69</v>
      </c>
      <c r="Z26" s="1" t="s">
        <v>107</v>
      </c>
      <c r="AA26" s="1" t="s">
        <v>71</v>
      </c>
      <c r="AB26" s="1" t="s">
        <v>72</v>
      </c>
      <c r="AC26" s="1" t="s">
        <v>67</v>
      </c>
      <c r="AD26" s="1" t="s">
        <v>73</v>
      </c>
      <c r="AE26" s="1" t="s">
        <v>74</v>
      </c>
      <c r="AF26" s="1" t="s">
        <v>75</v>
      </c>
      <c r="AG26" s="1" t="s">
        <v>137</v>
      </c>
      <c r="AH26" s="1" t="s">
        <v>69</v>
      </c>
      <c r="AI26" s="1" t="s">
        <v>171</v>
      </c>
    </row>
    <row r="27" spans="1:35" ht="13.2" x14ac:dyDescent="0.25">
      <c r="A27" s="2">
        <v>44616.401877395838</v>
      </c>
      <c r="B27" s="1" t="s">
        <v>102</v>
      </c>
      <c r="C27" s="1" t="s">
        <v>36</v>
      </c>
      <c r="D27" s="1" t="s">
        <v>60</v>
      </c>
      <c r="E27" s="1">
        <v>1</v>
      </c>
      <c r="F27" s="1">
        <v>4</v>
      </c>
      <c r="G27" s="1" t="s">
        <v>88</v>
      </c>
      <c r="H27" s="1" t="s">
        <v>39</v>
      </c>
      <c r="I27" s="1" t="s">
        <v>89</v>
      </c>
      <c r="J27" s="1" t="s">
        <v>63</v>
      </c>
      <c r="K27" s="1" t="s">
        <v>145</v>
      </c>
      <c r="L27" s="1">
        <v>5</v>
      </c>
      <c r="M27" s="1">
        <v>5</v>
      </c>
      <c r="N27" s="1">
        <v>5</v>
      </c>
      <c r="O27" s="1">
        <v>3</v>
      </c>
      <c r="P27" s="1">
        <v>5</v>
      </c>
      <c r="Q27" s="1">
        <v>2</v>
      </c>
      <c r="R27" s="1" t="s">
        <v>67</v>
      </c>
      <c r="S27" s="1" t="s">
        <v>67</v>
      </c>
      <c r="T27" s="1" t="s">
        <v>91</v>
      </c>
      <c r="U27" s="1" t="s">
        <v>66</v>
      </c>
      <c r="V27" s="1" t="s">
        <v>91</v>
      </c>
      <c r="W27" s="1" t="s">
        <v>91</v>
      </c>
      <c r="X27" s="1" t="s">
        <v>91</v>
      </c>
      <c r="Y27" s="1" t="s">
        <v>172</v>
      </c>
      <c r="Z27" s="1" t="s">
        <v>124</v>
      </c>
      <c r="AA27" s="1" t="s">
        <v>71</v>
      </c>
      <c r="AB27" s="1" t="s">
        <v>72</v>
      </c>
      <c r="AC27" s="1" t="s">
        <v>93</v>
      </c>
      <c r="AD27" s="1" t="s">
        <v>73</v>
      </c>
      <c r="AE27" s="1" t="s">
        <v>54</v>
      </c>
      <c r="AF27" s="1" t="s">
        <v>75</v>
      </c>
      <c r="AG27" s="1" t="s">
        <v>76</v>
      </c>
      <c r="AH27" s="1" t="s">
        <v>119</v>
      </c>
      <c r="AI27" s="1" t="s">
        <v>87</v>
      </c>
    </row>
    <row r="28" spans="1:35" ht="13.2" x14ac:dyDescent="0.25">
      <c r="A28" s="2">
        <v>44616.401881099533</v>
      </c>
      <c r="B28" s="1" t="s">
        <v>102</v>
      </c>
      <c r="C28" s="1" t="s">
        <v>36</v>
      </c>
      <c r="D28" s="1" t="s">
        <v>60</v>
      </c>
      <c r="E28" s="1">
        <v>4</v>
      </c>
      <c r="F28" s="1">
        <v>4</v>
      </c>
      <c r="G28" s="1" t="s">
        <v>173</v>
      </c>
      <c r="H28" s="1" t="s">
        <v>39</v>
      </c>
      <c r="I28" s="1" t="s">
        <v>62</v>
      </c>
      <c r="J28" s="1" t="s">
        <v>130</v>
      </c>
      <c r="K28" s="1" t="s">
        <v>71</v>
      </c>
      <c r="L28" s="1">
        <v>5</v>
      </c>
      <c r="M28" s="1">
        <v>5</v>
      </c>
      <c r="N28" s="1">
        <v>5</v>
      </c>
      <c r="O28" s="1">
        <v>5</v>
      </c>
      <c r="P28" s="1">
        <v>5</v>
      </c>
      <c r="Q28" s="1">
        <v>5</v>
      </c>
      <c r="R28" s="1" t="s">
        <v>68</v>
      </c>
      <c r="S28" s="1" t="s">
        <v>68</v>
      </c>
      <c r="T28" s="1" t="s">
        <v>68</v>
      </c>
      <c r="U28" s="1" t="s">
        <v>68</v>
      </c>
      <c r="V28" s="1" t="s">
        <v>68</v>
      </c>
      <c r="W28" s="1" t="s">
        <v>68</v>
      </c>
      <c r="X28" s="1" t="s">
        <v>68</v>
      </c>
      <c r="Y28" s="1" t="s">
        <v>69</v>
      </c>
      <c r="Z28" s="1" t="s">
        <v>158</v>
      </c>
      <c r="AA28" s="1" t="s">
        <v>71</v>
      </c>
      <c r="AB28" s="1" t="s">
        <v>72</v>
      </c>
      <c r="AC28" s="1">
        <v>700</v>
      </c>
      <c r="AD28" s="1" t="s">
        <v>73</v>
      </c>
      <c r="AE28" s="1" t="s">
        <v>165</v>
      </c>
      <c r="AF28" s="1" t="s">
        <v>55</v>
      </c>
      <c r="AG28" s="1" t="s">
        <v>76</v>
      </c>
      <c r="AH28" s="1" t="s">
        <v>69</v>
      </c>
      <c r="AI28" s="1" t="s">
        <v>94</v>
      </c>
    </row>
    <row r="29" spans="1:35" ht="13.2" x14ac:dyDescent="0.25">
      <c r="A29" s="2">
        <v>44616.401911990746</v>
      </c>
      <c r="B29" s="1" t="s">
        <v>35</v>
      </c>
      <c r="C29" s="1" t="s">
        <v>36</v>
      </c>
      <c r="D29" s="1" t="s">
        <v>37</v>
      </c>
      <c r="E29" s="1">
        <v>2</v>
      </c>
      <c r="F29" s="1">
        <v>4</v>
      </c>
      <c r="G29" s="1" t="s">
        <v>174</v>
      </c>
      <c r="H29" s="1" t="s">
        <v>39</v>
      </c>
      <c r="I29" s="1" t="s">
        <v>62</v>
      </c>
      <c r="J29" s="1" t="s">
        <v>175</v>
      </c>
      <c r="K29" s="1" t="s">
        <v>64</v>
      </c>
      <c r="L29" s="1">
        <v>5</v>
      </c>
      <c r="M29" s="1">
        <v>3</v>
      </c>
      <c r="N29" s="1">
        <v>5</v>
      </c>
      <c r="O29" s="1">
        <v>3</v>
      </c>
      <c r="P29" s="1">
        <v>4</v>
      </c>
      <c r="Q29" s="1">
        <v>3</v>
      </c>
      <c r="R29" s="1" t="s">
        <v>66</v>
      </c>
      <c r="S29" s="1" t="s">
        <v>91</v>
      </c>
      <c r="T29" s="1" t="s">
        <v>91</v>
      </c>
      <c r="U29" s="1" t="s">
        <v>91</v>
      </c>
      <c r="V29" s="1" t="s">
        <v>66</v>
      </c>
      <c r="W29" s="1" t="s">
        <v>66</v>
      </c>
      <c r="X29" s="1" t="s">
        <v>91</v>
      </c>
      <c r="Y29" s="1" t="s">
        <v>131</v>
      </c>
      <c r="Z29" s="1" t="s">
        <v>70</v>
      </c>
      <c r="AA29" s="1" t="s">
        <v>98</v>
      </c>
      <c r="AB29" s="1" t="s">
        <v>72</v>
      </c>
      <c r="AC29" s="1" t="s">
        <v>66</v>
      </c>
      <c r="AD29" s="1" t="s">
        <v>73</v>
      </c>
      <c r="AE29" s="1" t="s">
        <v>114</v>
      </c>
      <c r="AF29" s="1" t="s">
        <v>75</v>
      </c>
      <c r="AG29" s="1" t="s">
        <v>76</v>
      </c>
      <c r="AH29" s="1" t="s">
        <v>77</v>
      </c>
      <c r="AI29" s="1" t="s">
        <v>87</v>
      </c>
    </row>
    <row r="30" spans="1:35" ht="13.2" x14ac:dyDescent="0.25">
      <c r="A30" s="2">
        <v>44616.401988252313</v>
      </c>
      <c r="B30" s="1" t="s">
        <v>35</v>
      </c>
      <c r="C30" s="1" t="s">
        <v>36</v>
      </c>
      <c r="D30" s="1" t="s">
        <v>60</v>
      </c>
      <c r="E30" s="1">
        <v>1</v>
      </c>
      <c r="F30" s="1">
        <v>5</v>
      </c>
      <c r="G30" s="1" t="s">
        <v>38</v>
      </c>
      <c r="H30" s="1" t="s">
        <v>39</v>
      </c>
      <c r="I30" s="1" t="s">
        <v>62</v>
      </c>
      <c r="J30" s="1" t="s">
        <v>176</v>
      </c>
      <c r="K30" s="1" t="s">
        <v>64</v>
      </c>
      <c r="L30" s="1">
        <v>4</v>
      </c>
      <c r="M30" s="1">
        <v>3</v>
      </c>
      <c r="N30" s="1">
        <v>5</v>
      </c>
      <c r="O30" s="1">
        <v>5</v>
      </c>
      <c r="P30" s="1">
        <v>5</v>
      </c>
      <c r="Q30" s="1">
        <v>2</v>
      </c>
      <c r="R30" s="1" t="s">
        <v>66</v>
      </c>
      <c r="S30" s="1" t="s">
        <v>67</v>
      </c>
      <c r="T30" s="1" t="s">
        <v>66</v>
      </c>
      <c r="U30" s="1" t="s">
        <v>66</v>
      </c>
      <c r="V30" s="1" t="s">
        <v>67</v>
      </c>
      <c r="W30" s="1" t="s">
        <v>66</v>
      </c>
      <c r="X30" s="1" t="s">
        <v>66</v>
      </c>
      <c r="Y30" s="1" t="s">
        <v>92</v>
      </c>
      <c r="Z30" s="1" t="s">
        <v>107</v>
      </c>
      <c r="AA30" s="1" t="s">
        <v>177</v>
      </c>
      <c r="AB30" s="1" t="s">
        <v>55</v>
      </c>
      <c r="AC30" s="1" t="s">
        <v>66</v>
      </c>
      <c r="AD30" s="1" t="s">
        <v>85</v>
      </c>
      <c r="AE30" s="1" t="s">
        <v>54</v>
      </c>
      <c r="AF30" s="1" t="s">
        <v>75</v>
      </c>
      <c r="AG30" s="1" t="s">
        <v>76</v>
      </c>
      <c r="AH30" s="1" t="s">
        <v>178</v>
      </c>
      <c r="AI30" s="1" t="s">
        <v>171</v>
      </c>
    </row>
    <row r="31" spans="1:35" ht="13.2" x14ac:dyDescent="0.25">
      <c r="A31" s="2">
        <v>44616.401988472222</v>
      </c>
      <c r="B31" s="1" t="s">
        <v>35</v>
      </c>
      <c r="C31" s="1" t="s">
        <v>36</v>
      </c>
      <c r="D31" s="1" t="s">
        <v>60</v>
      </c>
      <c r="E31" s="1">
        <v>3</v>
      </c>
      <c r="F31" s="1">
        <v>3</v>
      </c>
      <c r="G31" s="1" t="s">
        <v>179</v>
      </c>
      <c r="H31" s="1" t="s">
        <v>61</v>
      </c>
      <c r="I31" s="1" t="s">
        <v>89</v>
      </c>
      <c r="J31" s="1" t="s">
        <v>121</v>
      </c>
      <c r="K31" s="1" t="s">
        <v>71</v>
      </c>
      <c r="L31" s="1">
        <v>4</v>
      </c>
      <c r="M31" s="1">
        <v>5</v>
      </c>
      <c r="N31" s="1">
        <v>5</v>
      </c>
      <c r="O31" s="1">
        <v>4</v>
      </c>
      <c r="P31" s="1">
        <v>5</v>
      </c>
      <c r="Q31" s="1">
        <v>2</v>
      </c>
      <c r="R31" s="1" t="s">
        <v>66</v>
      </c>
      <c r="S31" s="1" t="s">
        <v>68</v>
      </c>
      <c r="T31" s="1" t="s">
        <v>66</v>
      </c>
      <c r="U31" s="1" t="s">
        <v>68</v>
      </c>
      <c r="V31" s="1" t="s">
        <v>66</v>
      </c>
      <c r="W31" s="1" t="s">
        <v>66</v>
      </c>
      <c r="X31" s="1" t="s">
        <v>66</v>
      </c>
      <c r="Y31" s="1" t="s">
        <v>131</v>
      </c>
      <c r="Z31" s="1" t="s">
        <v>70</v>
      </c>
      <c r="AA31" s="1" t="s">
        <v>71</v>
      </c>
      <c r="AB31" s="1" t="s">
        <v>72</v>
      </c>
      <c r="AC31" s="1" t="s">
        <v>93</v>
      </c>
      <c r="AD31" s="1" t="s">
        <v>85</v>
      </c>
      <c r="AE31" s="1" t="s">
        <v>180</v>
      </c>
      <c r="AF31" s="1" t="s">
        <v>75</v>
      </c>
      <c r="AG31" s="1" t="s">
        <v>76</v>
      </c>
      <c r="AH31" s="1" t="s">
        <v>100</v>
      </c>
      <c r="AI31" s="1" t="s">
        <v>101</v>
      </c>
    </row>
    <row r="32" spans="1:35" ht="13.2" x14ac:dyDescent="0.25">
      <c r="A32" s="2">
        <v>44616.402088587958</v>
      </c>
      <c r="B32" s="1" t="s">
        <v>35</v>
      </c>
      <c r="C32" s="1" t="s">
        <v>36</v>
      </c>
      <c r="D32" s="1" t="s">
        <v>37</v>
      </c>
      <c r="E32" s="1">
        <v>1</v>
      </c>
      <c r="F32" s="1">
        <v>3</v>
      </c>
      <c r="G32" s="1" t="s">
        <v>181</v>
      </c>
      <c r="H32" s="1" t="s">
        <v>39</v>
      </c>
      <c r="I32" s="1" t="s">
        <v>111</v>
      </c>
      <c r="J32" s="1" t="s">
        <v>182</v>
      </c>
      <c r="K32" s="1" t="s">
        <v>64</v>
      </c>
      <c r="L32" s="1">
        <v>4</v>
      </c>
      <c r="M32" s="1">
        <v>5</v>
      </c>
      <c r="N32" s="1">
        <v>4</v>
      </c>
      <c r="O32" s="1">
        <v>5</v>
      </c>
      <c r="P32" s="1">
        <v>5</v>
      </c>
      <c r="Q32" s="1">
        <v>4</v>
      </c>
      <c r="R32" s="1" t="s">
        <v>65</v>
      </c>
      <c r="S32" s="1" t="s">
        <v>67</v>
      </c>
      <c r="T32" s="1" t="s">
        <v>67</v>
      </c>
      <c r="U32" s="1" t="s">
        <v>67</v>
      </c>
      <c r="V32" s="1" t="s">
        <v>67</v>
      </c>
      <c r="W32" s="1" t="s">
        <v>91</v>
      </c>
      <c r="X32" s="1" t="s">
        <v>91</v>
      </c>
      <c r="Y32" s="1" t="s">
        <v>106</v>
      </c>
      <c r="Z32" s="1" t="s">
        <v>107</v>
      </c>
      <c r="AA32" s="1" t="s">
        <v>98</v>
      </c>
      <c r="AB32" s="1" t="s">
        <v>72</v>
      </c>
      <c r="AC32" s="1" t="s">
        <v>66</v>
      </c>
      <c r="AD32" s="1" t="s">
        <v>73</v>
      </c>
      <c r="AE32" s="1" t="s">
        <v>74</v>
      </c>
      <c r="AF32" s="1" t="s">
        <v>75</v>
      </c>
      <c r="AG32" s="1" t="s">
        <v>76</v>
      </c>
      <c r="AH32" s="1" t="s">
        <v>77</v>
      </c>
      <c r="AI32" s="1" t="s">
        <v>87</v>
      </c>
    </row>
    <row r="33" spans="1:35" ht="13.2" x14ac:dyDescent="0.25">
      <c r="A33" s="2">
        <v>44616.402187268519</v>
      </c>
      <c r="B33" s="1" t="s">
        <v>133</v>
      </c>
      <c r="C33" s="1" t="s">
        <v>183</v>
      </c>
      <c r="D33" s="1" t="s">
        <v>37</v>
      </c>
      <c r="E33" s="1">
        <v>6</v>
      </c>
      <c r="F33" s="1">
        <v>2</v>
      </c>
      <c r="G33" s="1" t="s">
        <v>184</v>
      </c>
      <c r="H33" s="1" t="s">
        <v>61</v>
      </c>
      <c r="I33" s="1" t="s">
        <v>89</v>
      </c>
      <c r="J33" s="1" t="s">
        <v>185</v>
      </c>
      <c r="K33" s="1" t="s">
        <v>64</v>
      </c>
      <c r="L33" s="1">
        <v>1</v>
      </c>
      <c r="M33" s="1">
        <v>5</v>
      </c>
      <c r="N33" s="1">
        <v>1</v>
      </c>
      <c r="O33" s="1">
        <v>4</v>
      </c>
      <c r="P33" s="1">
        <v>5</v>
      </c>
      <c r="Q33" s="1">
        <v>1</v>
      </c>
      <c r="R33" s="1" t="s">
        <v>66</v>
      </c>
      <c r="S33" s="1" t="s">
        <v>68</v>
      </c>
      <c r="T33" s="1" t="s">
        <v>66</v>
      </c>
      <c r="U33" s="1" t="s">
        <v>68</v>
      </c>
      <c r="V33" s="1" t="s">
        <v>91</v>
      </c>
      <c r="W33" s="1" t="s">
        <v>68</v>
      </c>
      <c r="X33" s="1" t="s">
        <v>91</v>
      </c>
      <c r="Y33" s="1" t="s">
        <v>186</v>
      </c>
      <c r="Z33" s="1" t="s">
        <v>70</v>
      </c>
      <c r="AA33" s="1" t="s">
        <v>98</v>
      </c>
      <c r="AB33" s="1" t="s">
        <v>72</v>
      </c>
      <c r="AC33" s="1" t="s">
        <v>93</v>
      </c>
      <c r="AD33" s="1" t="s">
        <v>73</v>
      </c>
      <c r="AE33" s="1" t="s">
        <v>114</v>
      </c>
      <c r="AF33" s="1" t="s">
        <v>75</v>
      </c>
      <c r="AG33" s="1" t="s">
        <v>76</v>
      </c>
      <c r="AH33" s="1" t="s">
        <v>187</v>
      </c>
      <c r="AI33" s="1" t="s">
        <v>94</v>
      </c>
    </row>
    <row r="34" spans="1:35" ht="13.2" x14ac:dyDescent="0.25">
      <c r="A34" s="2">
        <v>44616.402409363422</v>
      </c>
      <c r="B34" s="1" t="s">
        <v>59</v>
      </c>
      <c r="C34" s="1" t="s">
        <v>36</v>
      </c>
      <c r="D34" s="1" t="s">
        <v>37</v>
      </c>
      <c r="E34" s="1">
        <v>2</v>
      </c>
      <c r="F34" s="1">
        <v>4</v>
      </c>
      <c r="G34" s="1" t="s">
        <v>38</v>
      </c>
      <c r="H34" s="1" t="s">
        <v>39</v>
      </c>
      <c r="I34" s="1" t="s">
        <v>111</v>
      </c>
      <c r="J34" s="1" t="s">
        <v>188</v>
      </c>
      <c r="K34" s="1" t="s">
        <v>71</v>
      </c>
      <c r="L34" s="1">
        <v>3</v>
      </c>
      <c r="M34" s="1">
        <v>5</v>
      </c>
      <c r="N34" s="1">
        <v>4</v>
      </c>
      <c r="O34" s="1">
        <v>4</v>
      </c>
      <c r="P34" s="1">
        <v>5</v>
      </c>
      <c r="Q34" s="1">
        <v>4</v>
      </c>
      <c r="R34" s="1" t="s">
        <v>65</v>
      </c>
      <c r="S34" s="1" t="s">
        <v>67</v>
      </c>
      <c r="T34" s="1" t="s">
        <v>122</v>
      </c>
      <c r="U34" s="1" t="s">
        <v>65</v>
      </c>
      <c r="V34" s="1" t="s">
        <v>65</v>
      </c>
      <c r="W34" s="1" t="s">
        <v>65</v>
      </c>
      <c r="X34" s="1" t="s">
        <v>91</v>
      </c>
      <c r="Y34" s="1" t="s">
        <v>189</v>
      </c>
      <c r="Z34" s="1" t="s">
        <v>70</v>
      </c>
      <c r="AA34" s="1" t="s">
        <v>71</v>
      </c>
      <c r="AB34" s="1" t="s">
        <v>72</v>
      </c>
      <c r="AC34" s="1" t="s">
        <v>67</v>
      </c>
      <c r="AD34" s="1" t="s">
        <v>73</v>
      </c>
      <c r="AE34" s="1" t="s">
        <v>99</v>
      </c>
      <c r="AF34" s="1" t="s">
        <v>190</v>
      </c>
      <c r="AG34" s="1" t="s">
        <v>76</v>
      </c>
      <c r="AH34" s="1" t="s">
        <v>191</v>
      </c>
      <c r="AI34" s="1" t="s">
        <v>94</v>
      </c>
    </row>
    <row r="35" spans="1:35" ht="13.2" x14ac:dyDescent="0.25">
      <c r="A35" s="2">
        <v>44616.402449050925</v>
      </c>
      <c r="B35" s="1" t="s">
        <v>59</v>
      </c>
      <c r="C35" s="1" t="s">
        <v>36</v>
      </c>
      <c r="D35" s="1" t="s">
        <v>60</v>
      </c>
      <c r="E35" s="1">
        <v>2</v>
      </c>
      <c r="F35" s="1">
        <v>5</v>
      </c>
      <c r="G35" s="1" t="s">
        <v>181</v>
      </c>
      <c r="H35" s="1" t="s">
        <v>61</v>
      </c>
      <c r="I35" s="1" t="s">
        <v>62</v>
      </c>
      <c r="J35" s="1" t="s">
        <v>176</v>
      </c>
      <c r="K35" s="1" t="s">
        <v>71</v>
      </c>
      <c r="L35" s="1">
        <v>1</v>
      </c>
      <c r="M35" s="1">
        <v>5</v>
      </c>
      <c r="N35" s="1">
        <v>1</v>
      </c>
      <c r="O35" s="1">
        <v>1</v>
      </c>
      <c r="P35" s="1">
        <v>4</v>
      </c>
      <c r="Q35" s="1">
        <v>1</v>
      </c>
      <c r="R35" s="1" t="s">
        <v>66</v>
      </c>
      <c r="S35" s="1" t="s">
        <v>91</v>
      </c>
      <c r="T35" s="1" t="s">
        <v>91</v>
      </c>
      <c r="U35" s="1" t="s">
        <v>67</v>
      </c>
      <c r="V35" s="1" t="s">
        <v>91</v>
      </c>
      <c r="W35" s="1" t="s">
        <v>91</v>
      </c>
      <c r="X35" s="1" t="s">
        <v>91</v>
      </c>
      <c r="Y35" s="1" t="s">
        <v>106</v>
      </c>
      <c r="Z35" s="1" t="s">
        <v>107</v>
      </c>
      <c r="AA35" s="1" t="s">
        <v>71</v>
      </c>
      <c r="AB35" s="1" t="s">
        <v>55</v>
      </c>
      <c r="AC35" s="1" t="s">
        <v>93</v>
      </c>
      <c r="AD35" s="1" t="s">
        <v>73</v>
      </c>
      <c r="AE35" s="1" t="s">
        <v>114</v>
      </c>
      <c r="AF35" s="1" t="s">
        <v>75</v>
      </c>
      <c r="AG35" s="1" t="s">
        <v>76</v>
      </c>
      <c r="AH35" s="1" t="s">
        <v>77</v>
      </c>
      <c r="AI35" s="1" t="s">
        <v>87</v>
      </c>
    </row>
    <row r="36" spans="1:35" ht="13.2" x14ac:dyDescent="0.25">
      <c r="A36" s="2">
        <v>44616.402451203699</v>
      </c>
      <c r="B36" s="1" t="s">
        <v>102</v>
      </c>
      <c r="C36" s="1" t="s">
        <v>36</v>
      </c>
      <c r="D36" s="1" t="s">
        <v>60</v>
      </c>
      <c r="E36" s="1">
        <v>1</v>
      </c>
      <c r="F36" s="1">
        <v>2</v>
      </c>
      <c r="G36" s="1" t="s">
        <v>38</v>
      </c>
      <c r="H36" s="1" t="s">
        <v>61</v>
      </c>
      <c r="I36" s="1" t="s">
        <v>62</v>
      </c>
      <c r="J36" s="1" t="s">
        <v>116</v>
      </c>
      <c r="K36" s="1" t="s">
        <v>71</v>
      </c>
      <c r="L36" s="1">
        <v>5</v>
      </c>
      <c r="M36" s="1">
        <v>5</v>
      </c>
      <c r="N36" s="1">
        <v>4</v>
      </c>
      <c r="O36" s="1">
        <v>5</v>
      </c>
      <c r="P36" s="1">
        <v>5</v>
      </c>
      <c r="Q36" s="1">
        <v>1</v>
      </c>
      <c r="R36" s="1" t="s">
        <v>68</v>
      </c>
      <c r="S36" s="1" t="s">
        <v>66</v>
      </c>
      <c r="T36" s="1" t="s">
        <v>68</v>
      </c>
      <c r="U36" s="1" t="s">
        <v>66</v>
      </c>
      <c r="V36" s="1" t="s">
        <v>67</v>
      </c>
      <c r="W36" s="1" t="s">
        <v>66</v>
      </c>
      <c r="X36" s="1" t="s">
        <v>67</v>
      </c>
      <c r="Y36" s="1" t="s">
        <v>69</v>
      </c>
      <c r="Z36" s="1" t="s">
        <v>70</v>
      </c>
      <c r="AA36" s="1" t="s">
        <v>71</v>
      </c>
      <c r="AB36" s="1" t="s">
        <v>72</v>
      </c>
      <c r="AC36" s="1" t="s">
        <v>67</v>
      </c>
      <c r="AD36" s="1" t="s">
        <v>73</v>
      </c>
      <c r="AE36" s="1" t="s">
        <v>128</v>
      </c>
      <c r="AF36" s="1" t="s">
        <v>75</v>
      </c>
      <c r="AG36" s="1" t="s">
        <v>76</v>
      </c>
      <c r="AH36" s="1" t="s">
        <v>100</v>
      </c>
      <c r="AI36" s="1" t="s">
        <v>94</v>
      </c>
    </row>
    <row r="37" spans="1:35" ht="13.2" x14ac:dyDescent="0.25">
      <c r="A37" s="2">
        <v>44616.402501620367</v>
      </c>
      <c r="B37" s="1" t="s">
        <v>59</v>
      </c>
      <c r="C37" s="1" t="s">
        <v>36</v>
      </c>
      <c r="D37" s="1" t="s">
        <v>60</v>
      </c>
      <c r="E37" s="1">
        <v>2</v>
      </c>
      <c r="F37" s="1">
        <v>3</v>
      </c>
      <c r="G37" s="1" t="s">
        <v>38</v>
      </c>
      <c r="H37" s="1" t="s">
        <v>39</v>
      </c>
      <c r="I37" s="1" t="s">
        <v>62</v>
      </c>
      <c r="J37" s="1" t="s">
        <v>121</v>
      </c>
      <c r="K37" s="1" t="s">
        <v>64</v>
      </c>
      <c r="L37" s="1">
        <v>5</v>
      </c>
      <c r="M37" s="1">
        <v>5</v>
      </c>
      <c r="N37" s="1">
        <v>5</v>
      </c>
      <c r="O37" s="1">
        <v>5</v>
      </c>
      <c r="P37" s="1">
        <v>4</v>
      </c>
      <c r="Q37" s="1">
        <v>5</v>
      </c>
      <c r="R37" s="1" t="s">
        <v>66</v>
      </c>
      <c r="S37" s="1" t="s">
        <v>66</v>
      </c>
      <c r="T37" s="1" t="s">
        <v>91</v>
      </c>
      <c r="U37" s="1" t="s">
        <v>66</v>
      </c>
      <c r="V37" s="1" t="s">
        <v>66</v>
      </c>
      <c r="W37" s="1" t="s">
        <v>91</v>
      </c>
      <c r="X37" s="1" t="s">
        <v>91</v>
      </c>
      <c r="Y37" s="1" t="s">
        <v>131</v>
      </c>
      <c r="Z37" s="1" t="s">
        <v>49</v>
      </c>
      <c r="AA37" s="1" t="s">
        <v>98</v>
      </c>
      <c r="AB37" s="1" t="s">
        <v>72</v>
      </c>
      <c r="AC37" s="1" t="s">
        <v>93</v>
      </c>
      <c r="AD37" s="1" t="s">
        <v>73</v>
      </c>
      <c r="AE37" s="1" t="s">
        <v>165</v>
      </c>
      <c r="AF37" s="1" t="s">
        <v>75</v>
      </c>
      <c r="AG37" s="1" t="s">
        <v>76</v>
      </c>
      <c r="AH37" s="1" t="s">
        <v>69</v>
      </c>
      <c r="AI37" s="1" t="s">
        <v>169</v>
      </c>
    </row>
    <row r="38" spans="1:35" ht="13.2" x14ac:dyDescent="0.25">
      <c r="A38" s="2">
        <v>44616.402536585651</v>
      </c>
      <c r="B38" s="1" t="s">
        <v>35</v>
      </c>
      <c r="C38" s="1" t="s">
        <v>36</v>
      </c>
      <c r="D38" s="1" t="s">
        <v>60</v>
      </c>
      <c r="E38" s="1">
        <v>2</v>
      </c>
      <c r="F38" s="1">
        <v>5</v>
      </c>
      <c r="G38" s="1" t="s">
        <v>192</v>
      </c>
      <c r="H38" s="1" t="s">
        <v>39</v>
      </c>
      <c r="I38" s="1" t="s">
        <v>111</v>
      </c>
      <c r="J38" s="1" t="s">
        <v>193</v>
      </c>
      <c r="K38" s="1" t="s">
        <v>126</v>
      </c>
      <c r="L38" s="1">
        <v>5</v>
      </c>
      <c r="M38" s="1">
        <v>5</v>
      </c>
      <c r="N38" s="1">
        <v>5</v>
      </c>
      <c r="O38" s="1">
        <v>3</v>
      </c>
      <c r="P38" s="1">
        <v>5</v>
      </c>
      <c r="Q38" s="1">
        <v>3</v>
      </c>
      <c r="R38" s="1" t="s">
        <v>67</v>
      </c>
      <c r="S38" s="1" t="s">
        <v>67</v>
      </c>
      <c r="T38" s="1" t="s">
        <v>65</v>
      </c>
      <c r="U38" s="1" t="s">
        <v>68</v>
      </c>
      <c r="V38" s="1" t="s">
        <v>66</v>
      </c>
      <c r="W38" s="1" t="s">
        <v>67</v>
      </c>
      <c r="X38" s="1" t="s">
        <v>66</v>
      </c>
      <c r="Y38" s="1" t="s">
        <v>97</v>
      </c>
      <c r="Z38" s="1" t="s">
        <v>49</v>
      </c>
      <c r="AA38" s="1" t="s">
        <v>71</v>
      </c>
      <c r="AB38" s="1" t="s">
        <v>55</v>
      </c>
      <c r="AC38" s="1" t="s">
        <v>93</v>
      </c>
      <c r="AD38" s="1" t="s">
        <v>85</v>
      </c>
      <c r="AE38" s="1" t="s">
        <v>114</v>
      </c>
      <c r="AF38" s="1" t="s">
        <v>75</v>
      </c>
      <c r="AG38" s="1" t="s">
        <v>76</v>
      </c>
      <c r="AH38" s="1" t="s">
        <v>194</v>
      </c>
      <c r="AI38" s="1" t="s">
        <v>58</v>
      </c>
    </row>
    <row r="39" spans="1:35" ht="13.2" x14ac:dyDescent="0.25">
      <c r="A39" s="2">
        <v>44616.402602870367</v>
      </c>
      <c r="B39" s="1" t="s">
        <v>59</v>
      </c>
      <c r="C39" s="1" t="s">
        <v>36</v>
      </c>
      <c r="D39" s="1" t="s">
        <v>60</v>
      </c>
      <c r="E39" s="1">
        <v>2</v>
      </c>
      <c r="F39" s="1">
        <v>3</v>
      </c>
      <c r="G39" s="1" t="s">
        <v>88</v>
      </c>
      <c r="H39" s="1" t="s">
        <v>61</v>
      </c>
      <c r="I39" s="1" t="s">
        <v>62</v>
      </c>
      <c r="J39" s="1" t="s">
        <v>195</v>
      </c>
      <c r="K39" s="1" t="s">
        <v>71</v>
      </c>
      <c r="L39" s="1">
        <v>3</v>
      </c>
      <c r="M39" s="1">
        <v>5</v>
      </c>
      <c r="N39" s="1">
        <v>5</v>
      </c>
      <c r="O39" s="1">
        <v>4</v>
      </c>
      <c r="P39" s="1">
        <v>5</v>
      </c>
      <c r="Q39" s="1">
        <v>3</v>
      </c>
      <c r="R39" s="1" t="s">
        <v>91</v>
      </c>
      <c r="S39" s="1" t="s">
        <v>67</v>
      </c>
      <c r="T39" s="1" t="s">
        <v>65</v>
      </c>
      <c r="U39" s="1" t="s">
        <v>91</v>
      </c>
      <c r="V39" s="1" t="s">
        <v>91</v>
      </c>
      <c r="W39" s="1" t="s">
        <v>91</v>
      </c>
      <c r="X39" s="1" t="s">
        <v>67</v>
      </c>
      <c r="Y39" s="1" t="s">
        <v>82</v>
      </c>
      <c r="Z39" s="1" t="s">
        <v>158</v>
      </c>
      <c r="AA39" s="1" t="s">
        <v>71</v>
      </c>
      <c r="AB39" s="1" t="s">
        <v>72</v>
      </c>
      <c r="AC39" s="1" t="s">
        <v>67</v>
      </c>
      <c r="AD39" s="1" t="s">
        <v>73</v>
      </c>
      <c r="AE39" s="1" t="s">
        <v>74</v>
      </c>
      <c r="AF39" s="1" t="s">
        <v>75</v>
      </c>
      <c r="AG39" s="1" t="s">
        <v>76</v>
      </c>
      <c r="AH39" s="1" t="s">
        <v>196</v>
      </c>
      <c r="AI39" s="1" t="s">
        <v>94</v>
      </c>
    </row>
    <row r="40" spans="1:35" ht="13.2" x14ac:dyDescent="0.25">
      <c r="A40" s="2">
        <v>44616.402704270833</v>
      </c>
      <c r="B40" s="1" t="s">
        <v>102</v>
      </c>
      <c r="C40" s="1" t="s">
        <v>151</v>
      </c>
      <c r="D40" s="1" t="s">
        <v>37</v>
      </c>
      <c r="E40" s="1">
        <v>3</v>
      </c>
      <c r="F40" s="1">
        <v>2</v>
      </c>
      <c r="G40" s="1" t="s">
        <v>197</v>
      </c>
      <c r="H40" s="1" t="s">
        <v>115</v>
      </c>
      <c r="I40" s="1" t="s">
        <v>62</v>
      </c>
      <c r="J40" s="1" t="s">
        <v>198</v>
      </c>
      <c r="K40" s="1" t="s">
        <v>64</v>
      </c>
      <c r="L40" s="1">
        <v>5</v>
      </c>
      <c r="M40" s="1">
        <v>5</v>
      </c>
      <c r="N40" s="1">
        <v>2</v>
      </c>
      <c r="O40" s="1">
        <v>5</v>
      </c>
      <c r="P40" s="1">
        <v>5</v>
      </c>
      <c r="Q40" s="1">
        <v>2</v>
      </c>
      <c r="R40" s="1" t="s">
        <v>91</v>
      </c>
      <c r="S40" s="1" t="s">
        <v>91</v>
      </c>
      <c r="T40" s="1" t="s">
        <v>67</v>
      </c>
      <c r="U40" s="1" t="s">
        <v>67</v>
      </c>
      <c r="V40" s="1" t="s">
        <v>67</v>
      </c>
      <c r="W40" s="1" t="s">
        <v>67</v>
      </c>
      <c r="X40" s="1" t="s">
        <v>91</v>
      </c>
      <c r="Y40" s="1" t="s">
        <v>172</v>
      </c>
      <c r="Z40" s="1" t="s">
        <v>70</v>
      </c>
      <c r="AA40" s="1" t="s">
        <v>98</v>
      </c>
      <c r="AB40" s="1" t="s">
        <v>72</v>
      </c>
      <c r="AC40" s="1" t="s">
        <v>93</v>
      </c>
      <c r="AD40" s="1" t="s">
        <v>73</v>
      </c>
      <c r="AE40" s="1" t="s">
        <v>114</v>
      </c>
      <c r="AF40" s="1" t="s">
        <v>75</v>
      </c>
      <c r="AG40" s="1" t="s">
        <v>76</v>
      </c>
      <c r="AH40" s="1" t="s">
        <v>199</v>
      </c>
      <c r="AI40" s="1" t="s">
        <v>120</v>
      </c>
    </row>
    <row r="41" spans="1:35" ht="13.2" x14ac:dyDescent="0.25">
      <c r="A41" s="2">
        <v>44616.402748877314</v>
      </c>
      <c r="B41" s="1" t="s">
        <v>35</v>
      </c>
      <c r="C41" s="1" t="s">
        <v>134</v>
      </c>
      <c r="D41" s="1" t="s">
        <v>37</v>
      </c>
      <c r="E41" s="1">
        <v>2</v>
      </c>
      <c r="F41" s="1">
        <v>4</v>
      </c>
      <c r="G41" s="1" t="s">
        <v>200</v>
      </c>
      <c r="H41" s="1" t="s">
        <v>39</v>
      </c>
      <c r="I41" s="1" t="s">
        <v>89</v>
      </c>
      <c r="J41" s="1" t="s">
        <v>155</v>
      </c>
      <c r="K41" s="1" t="s">
        <v>126</v>
      </c>
      <c r="L41" s="1">
        <v>3</v>
      </c>
      <c r="M41" s="1">
        <v>5</v>
      </c>
      <c r="N41" s="1">
        <v>5</v>
      </c>
      <c r="O41" s="1">
        <v>5</v>
      </c>
      <c r="P41" s="1">
        <v>5</v>
      </c>
      <c r="Q41" s="1">
        <v>1</v>
      </c>
      <c r="R41" s="1" t="s">
        <v>66</v>
      </c>
      <c r="S41" s="1" t="s">
        <v>66</v>
      </c>
      <c r="T41" s="1" t="s">
        <v>66</v>
      </c>
      <c r="U41" s="1" t="s">
        <v>68</v>
      </c>
      <c r="V41" s="1" t="s">
        <v>68</v>
      </c>
      <c r="W41" s="1" t="s">
        <v>66</v>
      </c>
      <c r="X41" s="1" t="s">
        <v>66</v>
      </c>
      <c r="Y41" s="1" t="s">
        <v>201</v>
      </c>
      <c r="Z41" s="1" t="s">
        <v>202</v>
      </c>
      <c r="AA41" s="1" t="s">
        <v>203</v>
      </c>
      <c r="AB41" s="1" t="s">
        <v>164</v>
      </c>
      <c r="AC41" s="1" t="s">
        <v>93</v>
      </c>
      <c r="AD41" s="1" t="s">
        <v>85</v>
      </c>
      <c r="AE41" s="1" t="s">
        <v>165</v>
      </c>
      <c r="AF41" s="1" t="s">
        <v>190</v>
      </c>
      <c r="AG41" s="1" t="s">
        <v>51</v>
      </c>
      <c r="AH41" s="1" t="s">
        <v>69</v>
      </c>
      <c r="AI41" s="1" t="s">
        <v>94</v>
      </c>
    </row>
    <row r="42" spans="1:35" ht="13.2" x14ac:dyDescent="0.25">
      <c r="A42" s="2">
        <v>44616.402918946755</v>
      </c>
      <c r="B42" s="1" t="s">
        <v>133</v>
      </c>
      <c r="C42" s="1" t="s">
        <v>151</v>
      </c>
      <c r="D42" s="1" t="s">
        <v>60</v>
      </c>
      <c r="E42" s="1">
        <v>5</v>
      </c>
      <c r="F42" s="1">
        <v>2</v>
      </c>
      <c r="G42" s="1" t="s">
        <v>204</v>
      </c>
      <c r="H42" s="1" t="s">
        <v>39</v>
      </c>
      <c r="I42" s="1" t="s">
        <v>62</v>
      </c>
      <c r="J42" s="1" t="s">
        <v>205</v>
      </c>
      <c r="K42" s="1" t="s">
        <v>145</v>
      </c>
      <c r="L42" s="1">
        <v>5</v>
      </c>
      <c r="M42" s="1">
        <v>5</v>
      </c>
      <c r="N42" s="1">
        <v>5</v>
      </c>
      <c r="O42" s="1">
        <v>4</v>
      </c>
      <c r="P42" s="1">
        <v>5</v>
      </c>
      <c r="Q42" s="1">
        <v>4</v>
      </c>
      <c r="R42" s="1" t="s">
        <v>143</v>
      </c>
      <c r="S42" s="1" t="s">
        <v>143</v>
      </c>
      <c r="T42" s="1" t="s">
        <v>143</v>
      </c>
      <c r="U42" s="1" t="s">
        <v>143</v>
      </c>
      <c r="V42" s="1" t="s">
        <v>143</v>
      </c>
      <c r="W42" s="1" t="s">
        <v>143</v>
      </c>
      <c r="X42" s="1" t="s">
        <v>143</v>
      </c>
      <c r="Y42" s="1" t="s">
        <v>119</v>
      </c>
      <c r="Z42" s="1" t="s">
        <v>146</v>
      </c>
      <c r="AA42" s="1" t="s">
        <v>206</v>
      </c>
      <c r="AB42" s="1" t="s">
        <v>51</v>
      </c>
      <c r="AC42" s="1" t="s">
        <v>207</v>
      </c>
      <c r="AD42" s="1" t="s">
        <v>208</v>
      </c>
      <c r="AE42" s="1" t="s">
        <v>99</v>
      </c>
      <c r="AF42" s="1" t="s">
        <v>55</v>
      </c>
      <c r="AG42" s="1" t="s">
        <v>76</v>
      </c>
      <c r="AH42" s="1" t="s">
        <v>100</v>
      </c>
      <c r="AI42" s="1" t="s">
        <v>87</v>
      </c>
    </row>
    <row r="43" spans="1:35" ht="13.2" x14ac:dyDescent="0.25">
      <c r="A43" s="2">
        <v>44616.403323402774</v>
      </c>
      <c r="B43" s="1" t="s">
        <v>133</v>
      </c>
      <c r="C43" s="1" t="s">
        <v>151</v>
      </c>
      <c r="D43" s="1" t="s">
        <v>60</v>
      </c>
      <c r="E43" s="1">
        <v>5</v>
      </c>
      <c r="F43" s="1">
        <v>3</v>
      </c>
      <c r="G43" s="1" t="s">
        <v>159</v>
      </c>
      <c r="H43" s="1" t="s">
        <v>61</v>
      </c>
      <c r="I43" s="1" t="s">
        <v>62</v>
      </c>
      <c r="J43" s="1" t="s">
        <v>209</v>
      </c>
      <c r="K43" s="1" t="s">
        <v>64</v>
      </c>
      <c r="L43" s="1">
        <v>4</v>
      </c>
      <c r="M43" s="1">
        <v>3</v>
      </c>
      <c r="N43" s="1">
        <v>4</v>
      </c>
      <c r="O43" s="1">
        <v>4</v>
      </c>
      <c r="P43" s="1">
        <v>5</v>
      </c>
      <c r="Q43" s="1">
        <v>2</v>
      </c>
      <c r="R43" s="1" t="s">
        <v>91</v>
      </c>
      <c r="S43" s="1" t="s">
        <v>91</v>
      </c>
      <c r="T43" s="1" t="s">
        <v>65</v>
      </c>
      <c r="U43" s="1" t="s">
        <v>67</v>
      </c>
      <c r="V43" s="1" t="s">
        <v>67</v>
      </c>
      <c r="W43" s="1" t="s">
        <v>65</v>
      </c>
      <c r="X43" s="1" t="s">
        <v>67</v>
      </c>
      <c r="Y43" s="1" t="s">
        <v>48</v>
      </c>
      <c r="Z43" s="1" t="s">
        <v>49</v>
      </c>
      <c r="AA43" s="1" t="s">
        <v>149</v>
      </c>
      <c r="AB43" s="1" t="s">
        <v>72</v>
      </c>
      <c r="AC43" s="1" t="s">
        <v>67</v>
      </c>
      <c r="AD43" s="1" t="s">
        <v>73</v>
      </c>
      <c r="AE43" s="1" t="s">
        <v>74</v>
      </c>
      <c r="AF43" s="1" t="s">
        <v>75</v>
      </c>
      <c r="AG43" s="1" t="s">
        <v>76</v>
      </c>
      <c r="AH43" s="1" t="s">
        <v>187</v>
      </c>
      <c r="AI43" s="1" t="s">
        <v>58</v>
      </c>
    </row>
    <row r="44" spans="1:35" ht="13.2" x14ac:dyDescent="0.25">
      <c r="A44" s="2">
        <v>44616.403395648143</v>
      </c>
      <c r="B44" s="1" t="s">
        <v>35</v>
      </c>
      <c r="C44" s="1" t="s">
        <v>36</v>
      </c>
      <c r="D44" s="1" t="s">
        <v>60</v>
      </c>
      <c r="E44" s="1">
        <v>2</v>
      </c>
      <c r="F44" s="1" t="s">
        <v>79</v>
      </c>
      <c r="G44" s="1" t="s">
        <v>38</v>
      </c>
      <c r="H44" s="1" t="s">
        <v>39</v>
      </c>
      <c r="I44" s="1" t="s">
        <v>111</v>
      </c>
      <c r="J44" s="1" t="s">
        <v>210</v>
      </c>
      <c r="K44" s="1" t="s">
        <v>211</v>
      </c>
      <c r="L44" s="1">
        <v>3</v>
      </c>
      <c r="M44" s="1">
        <v>5</v>
      </c>
      <c r="N44" s="1">
        <v>5</v>
      </c>
      <c r="O44" s="1">
        <v>5</v>
      </c>
      <c r="P44" s="1">
        <v>5</v>
      </c>
      <c r="Q44" s="1">
        <v>5</v>
      </c>
      <c r="R44" s="1" t="s">
        <v>68</v>
      </c>
      <c r="S44" s="1" t="s">
        <v>91</v>
      </c>
      <c r="T44" s="1" t="s">
        <v>91</v>
      </c>
      <c r="U44" s="1" t="s">
        <v>66</v>
      </c>
      <c r="V44" s="1" t="s">
        <v>66</v>
      </c>
      <c r="W44" s="1" t="s">
        <v>91</v>
      </c>
      <c r="X44" s="1" t="s">
        <v>66</v>
      </c>
      <c r="Y44" s="1" t="s">
        <v>212</v>
      </c>
      <c r="Z44" s="1" t="s">
        <v>158</v>
      </c>
      <c r="AA44" s="1" t="s">
        <v>211</v>
      </c>
      <c r="AB44" s="1" t="s">
        <v>55</v>
      </c>
      <c r="AC44" s="1" t="s">
        <v>66</v>
      </c>
      <c r="AD44" s="1" t="s">
        <v>73</v>
      </c>
      <c r="AE44" s="1" t="s">
        <v>74</v>
      </c>
      <c r="AF44" s="1" t="s">
        <v>213</v>
      </c>
      <c r="AG44" s="1" t="s">
        <v>76</v>
      </c>
      <c r="AH44" s="1" t="s">
        <v>214</v>
      </c>
      <c r="AI44" s="1" t="s">
        <v>215</v>
      </c>
    </row>
    <row r="45" spans="1:35" ht="13.2" x14ac:dyDescent="0.25">
      <c r="A45" s="2">
        <v>44616.403399872681</v>
      </c>
      <c r="B45" s="1" t="s">
        <v>35</v>
      </c>
      <c r="C45" s="1" t="s">
        <v>36</v>
      </c>
      <c r="D45" s="1" t="s">
        <v>37</v>
      </c>
      <c r="E45" s="1">
        <v>1</v>
      </c>
      <c r="F45" s="1">
        <v>6</v>
      </c>
      <c r="G45" s="1" t="s">
        <v>181</v>
      </c>
      <c r="H45" s="1" t="s">
        <v>39</v>
      </c>
      <c r="I45" s="1" t="s">
        <v>104</v>
      </c>
      <c r="J45" s="1" t="s">
        <v>185</v>
      </c>
      <c r="K45" s="1" t="s">
        <v>71</v>
      </c>
      <c r="L45" s="1">
        <v>4</v>
      </c>
      <c r="M45" s="1">
        <v>1</v>
      </c>
      <c r="N45" s="1">
        <v>4</v>
      </c>
      <c r="O45" s="1">
        <v>4</v>
      </c>
      <c r="P45" s="1">
        <v>5</v>
      </c>
      <c r="Q45" s="1">
        <v>5</v>
      </c>
      <c r="R45" s="1" t="s">
        <v>66</v>
      </c>
      <c r="S45" s="1" t="s">
        <v>68</v>
      </c>
      <c r="T45" s="1" t="s">
        <v>91</v>
      </c>
      <c r="U45" s="1" t="s">
        <v>66</v>
      </c>
      <c r="V45" s="1" t="s">
        <v>91</v>
      </c>
      <c r="W45" s="1" t="s">
        <v>66</v>
      </c>
      <c r="X45" s="1" t="s">
        <v>91</v>
      </c>
      <c r="Y45" s="1" t="s">
        <v>216</v>
      </c>
      <c r="Z45" s="1" t="s">
        <v>70</v>
      </c>
      <c r="AA45" s="1" t="s">
        <v>126</v>
      </c>
      <c r="AB45" s="1" t="s">
        <v>72</v>
      </c>
      <c r="AC45" s="1" t="s">
        <v>217</v>
      </c>
      <c r="AD45" s="1" t="s">
        <v>85</v>
      </c>
      <c r="AE45" s="1" t="s">
        <v>54</v>
      </c>
      <c r="AF45" s="1" t="s">
        <v>75</v>
      </c>
      <c r="AG45" s="1" t="s">
        <v>76</v>
      </c>
      <c r="AH45" s="1" t="s">
        <v>100</v>
      </c>
      <c r="AI45" s="1" t="s">
        <v>94</v>
      </c>
    </row>
    <row r="46" spans="1:35" ht="13.2" x14ac:dyDescent="0.25">
      <c r="A46" s="2">
        <v>44616.403536967591</v>
      </c>
      <c r="B46" s="1" t="s">
        <v>102</v>
      </c>
      <c r="C46" s="1" t="s">
        <v>36</v>
      </c>
      <c r="D46" s="1" t="s">
        <v>60</v>
      </c>
      <c r="E46" s="1">
        <v>2</v>
      </c>
      <c r="F46" s="1">
        <v>2</v>
      </c>
      <c r="G46" s="1" t="s">
        <v>218</v>
      </c>
      <c r="H46" s="1" t="s">
        <v>39</v>
      </c>
      <c r="I46" s="1" t="s">
        <v>89</v>
      </c>
      <c r="J46" s="1" t="s">
        <v>155</v>
      </c>
      <c r="K46" s="1" t="s">
        <v>64</v>
      </c>
      <c r="L46" s="1">
        <v>4</v>
      </c>
      <c r="M46" s="1">
        <v>5</v>
      </c>
      <c r="N46" s="1">
        <v>4</v>
      </c>
      <c r="O46" s="1">
        <v>4</v>
      </c>
      <c r="P46" s="1">
        <v>4</v>
      </c>
      <c r="Q46" s="1">
        <v>4</v>
      </c>
      <c r="R46" s="1" t="s">
        <v>122</v>
      </c>
      <c r="S46" s="1" t="s">
        <v>122</v>
      </c>
      <c r="T46" s="1" t="s">
        <v>122</v>
      </c>
      <c r="U46" s="1" t="s">
        <v>122</v>
      </c>
      <c r="V46" s="1" t="s">
        <v>91</v>
      </c>
      <c r="W46" s="1" t="s">
        <v>91</v>
      </c>
      <c r="X46" s="1" t="s">
        <v>91</v>
      </c>
      <c r="Y46" s="1" t="s">
        <v>219</v>
      </c>
      <c r="Z46" s="1" t="s">
        <v>158</v>
      </c>
      <c r="AA46" s="1" t="s">
        <v>149</v>
      </c>
      <c r="AB46" s="1" t="s">
        <v>72</v>
      </c>
      <c r="AC46" s="1" t="s">
        <v>66</v>
      </c>
      <c r="AD46" s="1" t="s">
        <v>220</v>
      </c>
      <c r="AE46" s="1" t="s">
        <v>114</v>
      </c>
      <c r="AF46" s="1" t="s">
        <v>75</v>
      </c>
      <c r="AG46" s="1" t="s">
        <v>76</v>
      </c>
      <c r="AH46" s="1" t="s">
        <v>221</v>
      </c>
      <c r="AI46" s="1" t="s">
        <v>87</v>
      </c>
    </row>
    <row r="47" spans="1:35" ht="13.2" x14ac:dyDescent="0.25">
      <c r="A47" s="2">
        <v>44616.403547662034</v>
      </c>
      <c r="B47" s="1" t="s">
        <v>59</v>
      </c>
      <c r="C47" s="1" t="s">
        <v>36</v>
      </c>
      <c r="D47" s="1" t="s">
        <v>60</v>
      </c>
      <c r="E47" s="1">
        <v>1</v>
      </c>
      <c r="F47" s="1" t="s">
        <v>79</v>
      </c>
      <c r="G47" s="1" t="s">
        <v>222</v>
      </c>
      <c r="H47" s="1" t="s">
        <v>39</v>
      </c>
      <c r="I47" s="1" t="s">
        <v>104</v>
      </c>
      <c r="J47" s="1" t="s">
        <v>223</v>
      </c>
      <c r="K47" s="1" t="s">
        <v>224</v>
      </c>
      <c r="L47" s="1">
        <v>5</v>
      </c>
      <c r="M47" s="1">
        <v>5</v>
      </c>
      <c r="N47" s="1">
        <v>5</v>
      </c>
      <c r="O47" s="1">
        <v>4</v>
      </c>
      <c r="P47" s="1">
        <v>5</v>
      </c>
      <c r="Q47" s="1">
        <v>4</v>
      </c>
      <c r="R47" s="1" t="s">
        <v>65</v>
      </c>
      <c r="S47" s="1" t="s">
        <v>143</v>
      </c>
      <c r="T47" s="1" t="s">
        <v>122</v>
      </c>
      <c r="U47" s="1" t="s">
        <v>143</v>
      </c>
      <c r="V47" s="1" t="s">
        <v>122</v>
      </c>
      <c r="W47" s="1" t="s">
        <v>143</v>
      </c>
      <c r="X47" s="1" t="s">
        <v>143</v>
      </c>
      <c r="Y47" s="1" t="s">
        <v>189</v>
      </c>
      <c r="Z47" s="1" t="s">
        <v>107</v>
      </c>
      <c r="AA47" s="1" t="s">
        <v>126</v>
      </c>
      <c r="AB47" s="1" t="s">
        <v>55</v>
      </c>
      <c r="AC47" s="1" t="s">
        <v>65</v>
      </c>
      <c r="AD47" s="1" t="s">
        <v>85</v>
      </c>
      <c r="AE47" s="1" t="s">
        <v>108</v>
      </c>
      <c r="AF47" s="1" t="s">
        <v>117</v>
      </c>
      <c r="AG47" s="1" t="s">
        <v>137</v>
      </c>
      <c r="AH47" s="1" t="s">
        <v>163</v>
      </c>
      <c r="AI47" s="1" t="s">
        <v>94</v>
      </c>
    </row>
    <row r="48" spans="1:35" ht="13.2" x14ac:dyDescent="0.25">
      <c r="A48" s="2">
        <v>44616.403772500002</v>
      </c>
      <c r="B48" s="1" t="s">
        <v>59</v>
      </c>
      <c r="C48" s="1" t="s">
        <v>36</v>
      </c>
      <c r="D48" s="1" t="s">
        <v>37</v>
      </c>
      <c r="E48" s="1">
        <v>1</v>
      </c>
      <c r="F48" s="1">
        <v>3</v>
      </c>
      <c r="G48" s="1" t="s">
        <v>225</v>
      </c>
      <c r="H48" s="1" t="s">
        <v>39</v>
      </c>
      <c r="I48" s="1" t="s">
        <v>104</v>
      </c>
      <c r="J48" s="1" t="s">
        <v>205</v>
      </c>
      <c r="K48" s="1" t="s">
        <v>71</v>
      </c>
      <c r="L48" s="1">
        <v>3</v>
      </c>
      <c r="M48" s="1">
        <v>3</v>
      </c>
      <c r="N48" s="1">
        <v>3</v>
      </c>
      <c r="O48" s="1">
        <v>3</v>
      </c>
      <c r="P48" s="1">
        <v>3</v>
      </c>
      <c r="Q48" s="1">
        <v>1</v>
      </c>
      <c r="R48" s="1" t="s">
        <v>66</v>
      </c>
      <c r="S48" s="1" t="s">
        <v>66</v>
      </c>
      <c r="T48" s="1" t="s">
        <v>91</v>
      </c>
      <c r="U48" s="1" t="s">
        <v>67</v>
      </c>
      <c r="V48" s="1" t="s">
        <v>91</v>
      </c>
      <c r="W48" s="1" t="s">
        <v>91</v>
      </c>
      <c r="X48" s="1" t="s">
        <v>91</v>
      </c>
      <c r="Y48" s="1" t="s">
        <v>82</v>
      </c>
      <c r="Z48" s="1" t="s">
        <v>127</v>
      </c>
      <c r="AA48" s="1" t="s">
        <v>71</v>
      </c>
      <c r="AB48" s="1" t="s">
        <v>72</v>
      </c>
      <c r="AC48" s="1" t="s">
        <v>66</v>
      </c>
      <c r="AD48" s="1" t="s">
        <v>73</v>
      </c>
      <c r="AE48" s="1" t="s">
        <v>128</v>
      </c>
      <c r="AF48" s="1" t="s">
        <v>75</v>
      </c>
      <c r="AG48" s="1" t="s">
        <v>76</v>
      </c>
      <c r="AH48" s="1" t="s">
        <v>69</v>
      </c>
      <c r="AI48" s="1" t="s">
        <v>171</v>
      </c>
    </row>
    <row r="49" spans="1:35" ht="13.2" x14ac:dyDescent="0.25">
      <c r="A49" s="2">
        <v>44616.403845347224</v>
      </c>
      <c r="B49" s="1" t="s">
        <v>35</v>
      </c>
      <c r="C49" s="1" t="s">
        <v>134</v>
      </c>
      <c r="D49" s="1" t="s">
        <v>60</v>
      </c>
      <c r="E49" s="1">
        <v>2</v>
      </c>
      <c r="F49" s="1">
        <v>3</v>
      </c>
      <c r="G49" s="1" t="s">
        <v>226</v>
      </c>
      <c r="H49" s="1" t="s">
        <v>61</v>
      </c>
      <c r="I49" s="1" t="s">
        <v>40</v>
      </c>
      <c r="J49" s="1" t="s">
        <v>175</v>
      </c>
      <c r="K49" s="1" t="s">
        <v>64</v>
      </c>
      <c r="L49" s="1">
        <v>5</v>
      </c>
      <c r="M49" s="1">
        <v>4</v>
      </c>
      <c r="N49" s="1">
        <v>5</v>
      </c>
      <c r="O49" s="1">
        <v>5</v>
      </c>
      <c r="P49" s="1">
        <v>5</v>
      </c>
      <c r="Q49" s="1">
        <v>4</v>
      </c>
      <c r="R49" s="1" t="s">
        <v>67</v>
      </c>
      <c r="S49" s="1" t="s">
        <v>91</v>
      </c>
      <c r="T49" s="1" t="s">
        <v>91</v>
      </c>
      <c r="U49" s="1" t="s">
        <v>91</v>
      </c>
      <c r="V49" s="1" t="s">
        <v>66</v>
      </c>
      <c r="W49" s="1" t="s">
        <v>66</v>
      </c>
      <c r="X49" s="1" t="s">
        <v>91</v>
      </c>
      <c r="Y49" s="1" t="s">
        <v>227</v>
      </c>
      <c r="Z49" s="1" t="s">
        <v>146</v>
      </c>
      <c r="AA49" s="1" t="s">
        <v>98</v>
      </c>
      <c r="AB49" s="1" t="s">
        <v>72</v>
      </c>
      <c r="AC49" s="1" t="s">
        <v>66</v>
      </c>
      <c r="AD49" s="1" t="s">
        <v>73</v>
      </c>
      <c r="AE49" s="1" t="s">
        <v>180</v>
      </c>
      <c r="AF49" s="1" t="s">
        <v>75</v>
      </c>
      <c r="AG49" s="1" t="s">
        <v>76</v>
      </c>
      <c r="AH49" s="1" t="s">
        <v>77</v>
      </c>
      <c r="AI49" s="1" t="s">
        <v>228</v>
      </c>
    </row>
    <row r="50" spans="1:35" ht="13.2" x14ac:dyDescent="0.25">
      <c r="A50" s="2">
        <v>44616.403906446758</v>
      </c>
      <c r="B50" s="1" t="s">
        <v>133</v>
      </c>
      <c r="C50" s="1" t="s">
        <v>151</v>
      </c>
      <c r="D50" s="1" t="s">
        <v>37</v>
      </c>
      <c r="E50" s="1">
        <v>2</v>
      </c>
      <c r="F50" s="1">
        <v>4</v>
      </c>
      <c r="G50" s="1" t="s">
        <v>229</v>
      </c>
      <c r="H50" s="1" t="s">
        <v>39</v>
      </c>
      <c r="I50" s="1" t="s">
        <v>62</v>
      </c>
      <c r="J50" s="1" t="s">
        <v>63</v>
      </c>
      <c r="K50" s="1" t="s">
        <v>145</v>
      </c>
      <c r="L50" s="1">
        <v>4</v>
      </c>
      <c r="M50" s="1">
        <v>5</v>
      </c>
      <c r="N50" s="1">
        <v>4</v>
      </c>
      <c r="O50" s="1">
        <v>4</v>
      </c>
      <c r="P50" s="1">
        <v>4</v>
      </c>
      <c r="Q50" s="1">
        <v>5</v>
      </c>
      <c r="R50" s="1" t="s">
        <v>66</v>
      </c>
      <c r="S50" s="1" t="s">
        <v>91</v>
      </c>
      <c r="T50" s="1" t="s">
        <v>91</v>
      </c>
      <c r="U50" s="1" t="s">
        <v>66</v>
      </c>
      <c r="V50" s="1" t="s">
        <v>91</v>
      </c>
      <c r="W50" s="1" t="s">
        <v>91</v>
      </c>
      <c r="X50" s="1" t="s">
        <v>67</v>
      </c>
      <c r="Y50" s="1" t="s">
        <v>82</v>
      </c>
      <c r="Z50" s="1" t="s">
        <v>107</v>
      </c>
      <c r="AA50" s="1" t="s">
        <v>98</v>
      </c>
      <c r="AB50" s="1" t="s">
        <v>72</v>
      </c>
      <c r="AC50" s="1" t="s">
        <v>66</v>
      </c>
      <c r="AD50" s="1" t="s">
        <v>73</v>
      </c>
      <c r="AE50" s="1" t="s">
        <v>114</v>
      </c>
      <c r="AF50" s="1" t="s">
        <v>75</v>
      </c>
      <c r="AG50" s="1" t="s">
        <v>76</v>
      </c>
      <c r="AH50" s="1" t="s">
        <v>69</v>
      </c>
      <c r="AI50" s="1" t="s">
        <v>87</v>
      </c>
    </row>
    <row r="51" spans="1:35" ht="13.2" x14ac:dyDescent="0.25">
      <c r="A51" s="2">
        <v>44616.40394452546</v>
      </c>
      <c r="B51" s="1" t="s">
        <v>35</v>
      </c>
      <c r="C51" s="1" t="s">
        <v>36</v>
      </c>
      <c r="D51" s="1" t="s">
        <v>60</v>
      </c>
      <c r="E51" s="1">
        <v>1</v>
      </c>
      <c r="F51" s="1">
        <v>3</v>
      </c>
      <c r="G51" s="1" t="s">
        <v>38</v>
      </c>
      <c r="H51" s="1" t="s">
        <v>61</v>
      </c>
      <c r="I51" s="1" t="s">
        <v>62</v>
      </c>
      <c r="J51" s="1" t="s">
        <v>230</v>
      </c>
      <c r="K51" s="1" t="s">
        <v>64</v>
      </c>
      <c r="L51" s="1">
        <v>3</v>
      </c>
      <c r="M51" s="1">
        <v>5</v>
      </c>
      <c r="N51" s="1">
        <v>4</v>
      </c>
      <c r="O51" s="1">
        <v>5</v>
      </c>
      <c r="P51" s="1">
        <v>5</v>
      </c>
      <c r="Q51" s="1">
        <v>1</v>
      </c>
      <c r="R51" s="1" t="s">
        <v>66</v>
      </c>
      <c r="S51" s="1" t="s">
        <v>67</v>
      </c>
      <c r="T51" s="1" t="s">
        <v>66</v>
      </c>
      <c r="U51" s="1" t="s">
        <v>65</v>
      </c>
      <c r="V51" s="1" t="s">
        <v>67</v>
      </c>
      <c r="W51" s="1" t="s">
        <v>66</v>
      </c>
      <c r="X51" s="1" t="s">
        <v>65</v>
      </c>
      <c r="Y51" s="1" t="s">
        <v>148</v>
      </c>
      <c r="Z51" s="1" t="s">
        <v>83</v>
      </c>
      <c r="AA51" s="1" t="s">
        <v>98</v>
      </c>
      <c r="AB51" s="1" t="s">
        <v>55</v>
      </c>
      <c r="AC51" s="1" t="s">
        <v>66</v>
      </c>
      <c r="AD51" s="1" t="s">
        <v>85</v>
      </c>
      <c r="AE51" s="1" t="s">
        <v>114</v>
      </c>
      <c r="AF51" s="1" t="s">
        <v>117</v>
      </c>
      <c r="AG51" s="1" t="s">
        <v>137</v>
      </c>
      <c r="AH51" s="1" t="s">
        <v>191</v>
      </c>
      <c r="AI51" s="1" t="s">
        <v>87</v>
      </c>
    </row>
    <row r="52" spans="1:35" ht="13.2" x14ac:dyDescent="0.25">
      <c r="A52" s="2">
        <v>44616.403957812501</v>
      </c>
      <c r="B52" s="1" t="s">
        <v>59</v>
      </c>
      <c r="C52" s="1" t="s">
        <v>36</v>
      </c>
      <c r="D52" s="1" t="s">
        <v>60</v>
      </c>
      <c r="E52" s="1">
        <v>2</v>
      </c>
      <c r="F52" s="1">
        <v>5</v>
      </c>
      <c r="G52" s="1" t="s">
        <v>38</v>
      </c>
      <c r="H52" s="1" t="s">
        <v>39</v>
      </c>
      <c r="I52" s="1" t="s">
        <v>89</v>
      </c>
      <c r="J52" s="1" t="s">
        <v>231</v>
      </c>
      <c r="K52" s="1" t="s">
        <v>71</v>
      </c>
      <c r="L52" s="1">
        <v>3</v>
      </c>
      <c r="M52" s="1">
        <v>5</v>
      </c>
      <c r="N52" s="1">
        <v>5</v>
      </c>
      <c r="O52" s="1">
        <v>5</v>
      </c>
      <c r="P52" s="1">
        <v>5</v>
      </c>
      <c r="Q52" s="1">
        <v>1</v>
      </c>
      <c r="R52" s="1" t="s">
        <v>67</v>
      </c>
      <c r="S52" s="1" t="s">
        <v>91</v>
      </c>
      <c r="T52" s="1" t="s">
        <v>67</v>
      </c>
      <c r="U52" s="1" t="s">
        <v>68</v>
      </c>
      <c r="V52" s="1" t="s">
        <v>68</v>
      </c>
      <c r="W52" s="1" t="s">
        <v>67</v>
      </c>
      <c r="X52" s="1" t="s">
        <v>91</v>
      </c>
      <c r="Y52" s="1" t="s">
        <v>92</v>
      </c>
      <c r="Z52" s="1" t="s">
        <v>70</v>
      </c>
      <c r="AA52" s="1" t="s">
        <v>71</v>
      </c>
      <c r="AB52" s="1" t="s">
        <v>72</v>
      </c>
      <c r="AC52" s="1" t="s">
        <v>93</v>
      </c>
      <c r="AD52" s="1" t="s">
        <v>73</v>
      </c>
      <c r="AE52" s="1" t="s">
        <v>128</v>
      </c>
      <c r="AF52" s="1" t="s">
        <v>75</v>
      </c>
      <c r="AG52" s="1" t="s">
        <v>76</v>
      </c>
      <c r="AH52" s="1" t="s">
        <v>232</v>
      </c>
      <c r="AI52" s="1" t="s">
        <v>58</v>
      </c>
    </row>
    <row r="53" spans="1:35" ht="13.2" x14ac:dyDescent="0.25">
      <c r="A53" s="2">
        <v>44616.403968530096</v>
      </c>
      <c r="B53" s="1" t="s">
        <v>59</v>
      </c>
      <c r="C53" s="1" t="s">
        <v>36</v>
      </c>
      <c r="D53" s="1" t="s">
        <v>60</v>
      </c>
      <c r="E53" s="1">
        <v>3</v>
      </c>
      <c r="F53" s="1" t="s">
        <v>79</v>
      </c>
      <c r="G53" s="1" t="s">
        <v>233</v>
      </c>
      <c r="H53" s="1" t="s">
        <v>39</v>
      </c>
      <c r="I53" s="1" t="s">
        <v>62</v>
      </c>
      <c r="J53" s="1" t="s">
        <v>234</v>
      </c>
      <c r="K53" s="1" t="s">
        <v>71</v>
      </c>
      <c r="L53" s="1">
        <v>5</v>
      </c>
      <c r="M53" s="1">
        <v>5</v>
      </c>
      <c r="N53" s="1">
        <v>3</v>
      </c>
      <c r="O53" s="1">
        <v>4</v>
      </c>
      <c r="P53" s="1">
        <v>4</v>
      </c>
      <c r="Q53" s="1">
        <v>1</v>
      </c>
      <c r="R53" s="1" t="s">
        <v>91</v>
      </c>
      <c r="S53" s="1" t="s">
        <v>91</v>
      </c>
      <c r="T53" s="1" t="s">
        <v>91</v>
      </c>
      <c r="U53" s="1" t="s">
        <v>67</v>
      </c>
      <c r="V53" s="1" t="s">
        <v>67</v>
      </c>
      <c r="W53" s="1" t="s">
        <v>66</v>
      </c>
      <c r="X53" s="1" t="s">
        <v>67</v>
      </c>
      <c r="Y53" s="1" t="s">
        <v>131</v>
      </c>
      <c r="Z53" s="1" t="s">
        <v>235</v>
      </c>
      <c r="AA53" s="1" t="s">
        <v>71</v>
      </c>
      <c r="AB53" s="1" t="s">
        <v>72</v>
      </c>
      <c r="AC53" s="1" t="s">
        <v>236</v>
      </c>
      <c r="AD53" s="1" t="s">
        <v>73</v>
      </c>
      <c r="AE53" s="1" t="s">
        <v>128</v>
      </c>
      <c r="AF53" s="1" t="s">
        <v>75</v>
      </c>
      <c r="AG53" s="1" t="s">
        <v>76</v>
      </c>
      <c r="AH53" s="1" t="s">
        <v>69</v>
      </c>
      <c r="AI53" s="1" t="s">
        <v>237</v>
      </c>
    </row>
    <row r="54" spans="1:35" ht="13.2" x14ac:dyDescent="0.25">
      <c r="A54" s="2">
        <v>44616.40399554398</v>
      </c>
      <c r="B54" s="1" t="s">
        <v>59</v>
      </c>
      <c r="C54" s="1" t="s">
        <v>36</v>
      </c>
      <c r="D54" s="1" t="s">
        <v>60</v>
      </c>
      <c r="E54" s="1">
        <v>1</v>
      </c>
      <c r="F54" s="1" t="s">
        <v>79</v>
      </c>
      <c r="G54" s="1" t="s">
        <v>38</v>
      </c>
      <c r="H54" s="1" t="s">
        <v>39</v>
      </c>
      <c r="I54" s="1" t="s">
        <v>111</v>
      </c>
      <c r="J54" s="1" t="s">
        <v>41</v>
      </c>
      <c r="K54" s="1" t="s">
        <v>64</v>
      </c>
      <c r="L54" s="1">
        <v>1</v>
      </c>
      <c r="M54" s="1">
        <v>1</v>
      </c>
      <c r="N54" s="1">
        <v>1</v>
      </c>
      <c r="O54" s="1">
        <v>1</v>
      </c>
      <c r="P54" s="1">
        <v>1</v>
      </c>
      <c r="Q54" s="1">
        <v>1</v>
      </c>
      <c r="R54" s="1" t="s">
        <v>67</v>
      </c>
      <c r="S54" s="1" t="s">
        <v>67</v>
      </c>
      <c r="T54" s="1" t="s">
        <v>67</v>
      </c>
      <c r="U54" s="1" t="s">
        <v>67</v>
      </c>
      <c r="V54" s="1" t="s">
        <v>67</v>
      </c>
      <c r="W54" s="1" t="s">
        <v>67</v>
      </c>
      <c r="X54" s="1" t="s">
        <v>67</v>
      </c>
      <c r="Y54" s="1" t="s">
        <v>238</v>
      </c>
      <c r="Z54" s="1" t="s">
        <v>49</v>
      </c>
      <c r="AA54" s="1" t="s">
        <v>98</v>
      </c>
      <c r="AB54" s="1" t="s">
        <v>72</v>
      </c>
      <c r="AC54" s="1" t="s">
        <v>67</v>
      </c>
      <c r="AD54" s="1" t="s">
        <v>73</v>
      </c>
      <c r="AE54" s="1" t="s">
        <v>74</v>
      </c>
      <c r="AF54" s="1" t="s">
        <v>75</v>
      </c>
      <c r="AG54" s="1" t="s">
        <v>76</v>
      </c>
      <c r="AH54" s="1" t="s">
        <v>239</v>
      </c>
      <c r="AI54" s="1" t="s">
        <v>94</v>
      </c>
    </row>
    <row r="55" spans="1:35" ht="13.2" x14ac:dyDescent="0.25">
      <c r="A55" s="2">
        <v>44616.404124537032</v>
      </c>
      <c r="B55" s="1" t="s">
        <v>35</v>
      </c>
      <c r="C55" s="1" t="s">
        <v>134</v>
      </c>
      <c r="D55" s="1" t="s">
        <v>60</v>
      </c>
      <c r="E55" s="1">
        <v>3</v>
      </c>
      <c r="F55" s="1">
        <v>3</v>
      </c>
      <c r="G55" s="1" t="s">
        <v>240</v>
      </c>
      <c r="H55" s="1" t="s">
        <v>39</v>
      </c>
      <c r="I55" s="1" t="s">
        <v>62</v>
      </c>
      <c r="J55" s="1" t="s">
        <v>241</v>
      </c>
      <c r="K55" s="1" t="s">
        <v>71</v>
      </c>
      <c r="L55" s="1">
        <v>2</v>
      </c>
      <c r="M55" s="1">
        <v>3</v>
      </c>
      <c r="N55" s="1">
        <v>5</v>
      </c>
      <c r="O55" s="1">
        <v>3</v>
      </c>
      <c r="P55" s="1">
        <v>5</v>
      </c>
      <c r="Q55" s="1">
        <v>5</v>
      </c>
      <c r="R55" s="1" t="s">
        <v>68</v>
      </c>
      <c r="S55" s="1" t="s">
        <v>68</v>
      </c>
      <c r="T55" s="1" t="s">
        <v>91</v>
      </c>
      <c r="U55" s="1" t="s">
        <v>68</v>
      </c>
      <c r="V55" s="1" t="s">
        <v>68</v>
      </c>
      <c r="W55" s="1" t="s">
        <v>67</v>
      </c>
      <c r="X55" s="1" t="s">
        <v>66</v>
      </c>
      <c r="Y55" s="1" t="s">
        <v>82</v>
      </c>
      <c r="Z55" s="1" t="s">
        <v>124</v>
      </c>
      <c r="AA55" s="1" t="s">
        <v>98</v>
      </c>
      <c r="AB55" s="1" t="s">
        <v>72</v>
      </c>
      <c r="AC55" s="1" t="s">
        <v>93</v>
      </c>
      <c r="AD55" s="1" t="s">
        <v>73</v>
      </c>
      <c r="AE55" s="1" t="s">
        <v>128</v>
      </c>
      <c r="AF55" s="1" t="s">
        <v>75</v>
      </c>
      <c r="AG55" s="1" t="s">
        <v>76</v>
      </c>
      <c r="AH55" s="1" t="s">
        <v>69</v>
      </c>
      <c r="AI55" s="1" t="s">
        <v>78</v>
      </c>
    </row>
    <row r="56" spans="1:35" ht="13.2" x14ac:dyDescent="0.25">
      <c r="A56" s="2">
        <v>44616.404203761573</v>
      </c>
      <c r="B56" s="1" t="s">
        <v>59</v>
      </c>
      <c r="C56" s="1" t="s">
        <v>36</v>
      </c>
      <c r="D56" s="1" t="s">
        <v>60</v>
      </c>
      <c r="E56" s="1">
        <v>3</v>
      </c>
      <c r="F56" s="1">
        <v>3</v>
      </c>
      <c r="G56" s="1" t="s">
        <v>38</v>
      </c>
      <c r="H56" s="1" t="s">
        <v>39</v>
      </c>
      <c r="I56" s="1" t="s">
        <v>89</v>
      </c>
      <c r="J56" s="1" t="s">
        <v>242</v>
      </c>
      <c r="K56" s="1" t="s">
        <v>161</v>
      </c>
      <c r="L56" s="1">
        <v>4</v>
      </c>
      <c r="M56" s="1">
        <v>5</v>
      </c>
      <c r="N56" s="1">
        <v>5</v>
      </c>
      <c r="O56" s="1">
        <v>3</v>
      </c>
      <c r="P56" s="1">
        <v>5</v>
      </c>
      <c r="Q56" s="1">
        <v>3</v>
      </c>
      <c r="R56" s="1" t="s">
        <v>67</v>
      </c>
      <c r="S56" s="1" t="s">
        <v>68</v>
      </c>
      <c r="T56" s="1" t="s">
        <v>67</v>
      </c>
      <c r="U56" s="1" t="s">
        <v>66</v>
      </c>
      <c r="V56" s="1" t="s">
        <v>67</v>
      </c>
      <c r="W56" s="1" t="s">
        <v>91</v>
      </c>
      <c r="X56" s="1" t="s">
        <v>66</v>
      </c>
      <c r="Y56" s="1" t="s">
        <v>92</v>
      </c>
      <c r="Z56" s="1" t="s">
        <v>70</v>
      </c>
      <c r="AA56" s="1" t="s">
        <v>203</v>
      </c>
      <c r="AB56" s="1" t="s">
        <v>164</v>
      </c>
      <c r="AC56" s="1" t="s">
        <v>67</v>
      </c>
      <c r="AD56" s="1" t="s">
        <v>73</v>
      </c>
      <c r="AE56" s="1" t="s">
        <v>165</v>
      </c>
      <c r="AF56" s="1" t="s">
        <v>75</v>
      </c>
      <c r="AG56" s="1" t="s">
        <v>76</v>
      </c>
      <c r="AH56" s="1" t="s">
        <v>191</v>
      </c>
      <c r="AI56" s="1" t="s">
        <v>243</v>
      </c>
    </row>
    <row r="57" spans="1:35" ht="13.2" x14ac:dyDescent="0.25">
      <c r="A57" s="2">
        <v>44616.404394849538</v>
      </c>
      <c r="B57" s="1" t="s">
        <v>59</v>
      </c>
      <c r="C57" s="1" t="s">
        <v>36</v>
      </c>
      <c r="D57" s="1" t="s">
        <v>60</v>
      </c>
      <c r="E57" s="1">
        <v>1</v>
      </c>
      <c r="F57" s="1">
        <v>3</v>
      </c>
      <c r="G57" s="1" t="s">
        <v>181</v>
      </c>
      <c r="H57" s="1" t="s">
        <v>61</v>
      </c>
      <c r="I57" s="1" t="s">
        <v>89</v>
      </c>
      <c r="J57" s="1" t="s">
        <v>63</v>
      </c>
      <c r="K57" s="1" t="s">
        <v>71</v>
      </c>
      <c r="L57" s="1">
        <v>5</v>
      </c>
      <c r="M57" s="1">
        <v>5</v>
      </c>
      <c r="N57" s="1">
        <v>2</v>
      </c>
      <c r="O57" s="1">
        <v>3</v>
      </c>
      <c r="P57" s="1">
        <v>5</v>
      </c>
      <c r="Q57" s="1">
        <v>3</v>
      </c>
      <c r="R57" s="1" t="s">
        <v>67</v>
      </c>
      <c r="S57" s="1" t="s">
        <v>91</v>
      </c>
      <c r="T57" s="1" t="s">
        <v>91</v>
      </c>
      <c r="U57" s="1" t="s">
        <v>67</v>
      </c>
      <c r="V57" s="1" t="s">
        <v>91</v>
      </c>
      <c r="W57" s="1" t="s">
        <v>91</v>
      </c>
      <c r="X57" s="1" t="s">
        <v>91</v>
      </c>
      <c r="Y57" s="1" t="s">
        <v>131</v>
      </c>
      <c r="Z57" s="1" t="s">
        <v>107</v>
      </c>
      <c r="AA57" s="1" t="s">
        <v>71</v>
      </c>
      <c r="AB57" s="1" t="s">
        <v>72</v>
      </c>
      <c r="AC57" s="1" t="s">
        <v>93</v>
      </c>
      <c r="AD57" s="1" t="s">
        <v>73</v>
      </c>
      <c r="AE57" s="1" t="s">
        <v>180</v>
      </c>
      <c r="AF57" s="1" t="s">
        <v>75</v>
      </c>
      <c r="AG57" s="1" t="s">
        <v>76</v>
      </c>
      <c r="AH57" s="1" t="s">
        <v>100</v>
      </c>
      <c r="AI57" s="1" t="s">
        <v>228</v>
      </c>
    </row>
    <row r="58" spans="1:35" ht="13.2" x14ac:dyDescent="0.25">
      <c r="A58" s="2">
        <v>44616.404443599538</v>
      </c>
      <c r="B58" s="1" t="s">
        <v>35</v>
      </c>
      <c r="C58" s="1" t="s">
        <v>36</v>
      </c>
      <c r="D58" s="1" t="s">
        <v>60</v>
      </c>
      <c r="E58" s="1">
        <v>1</v>
      </c>
      <c r="F58" s="1">
        <v>4</v>
      </c>
      <c r="G58" s="1" t="s">
        <v>38</v>
      </c>
      <c r="H58" s="1" t="s">
        <v>61</v>
      </c>
      <c r="I58" s="1" t="s">
        <v>62</v>
      </c>
      <c r="J58" s="1" t="s">
        <v>130</v>
      </c>
      <c r="K58" s="1" t="s">
        <v>71</v>
      </c>
      <c r="L58" s="1">
        <v>4</v>
      </c>
      <c r="M58" s="1">
        <v>5</v>
      </c>
      <c r="N58" s="1">
        <v>5</v>
      </c>
      <c r="O58" s="1">
        <v>5</v>
      </c>
      <c r="P58" s="1">
        <v>5</v>
      </c>
      <c r="Q58" s="1">
        <v>4</v>
      </c>
      <c r="R58" s="1" t="s">
        <v>122</v>
      </c>
      <c r="S58" s="1" t="s">
        <v>91</v>
      </c>
      <c r="T58" s="1" t="s">
        <v>122</v>
      </c>
      <c r="U58" s="1" t="s">
        <v>65</v>
      </c>
      <c r="V58" s="1" t="s">
        <v>91</v>
      </c>
      <c r="W58" s="1" t="s">
        <v>122</v>
      </c>
      <c r="X58" s="1" t="s">
        <v>91</v>
      </c>
      <c r="Y58" s="1" t="s">
        <v>186</v>
      </c>
      <c r="Z58" s="1" t="s">
        <v>70</v>
      </c>
      <c r="AA58" s="1" t="s">
        <v>149</v>
      </c>
      <c r="AB58" s="1" t="s">
        <v>164</v>
      </c>
      <c r="AC58" s="1" t="s">
        <v>66</v>
      </c>
      <c r="AD58" s="1" t="s">
        <v>73</v>
      </c>
      <c r="AE58" s="1" t="s">
        <v>114</v>
      </c>
      <c r="AF58" s="1" t="s">
        <v>75</v>
      </c>
      <c r="AG58" s="1" t="s">
        <v>76</v>
      </c>
      <c r="AH58" s="1" t="s">
        <v>244</v>
      </c>
      <c r="AI58" s="1" t="s">
        <v>101</v>
      </c>
    </row>
    <row r="59" spans="1:35" ht="13.2" x14ac:dyDescent="0.25">
      <c r="A59" s="2">
        <v>44616.404503032405</v>
      </c>
      <c r="B59" s="1" t="s">
        <v>35</v>
      </c>
      <c r="C59" s="1" t="s">
        <v>134</v>
      </c>
      <c r="D59" s="1" t="s">
        <v>37</v>
      </c>
      <c r="E59" s="1">
        <v>3</v>
      </c>
      <c r="F59" s="1">
        <v>3</v>
      </c>
      <c r="G59" s="1" t="s">
        <v>88</v>
      </c>
      <c r="H59" s="1" t="s">
        <v>39</v>
      </c>
      <c r="I59" s="1" t="s">
        <v>62</v>
      </c>
      <c r="J59" s="1" t="s">
        <v>245</v>
      </c>
      <c r="K59" s="1" t="s">
        <v>126</v>
      </c>
      <c r="L59" s="1">
        <v>2</v>
      </c>
      <c r="M59" s="1">
        <v>2</v>
      </c>
      <c r="N59" s="1">
        <v>3</v>
      </c>
      <c r="O59" s="1">
        <v>2</v>
      </c>
      <c r="P59" s="1">
        <v>3</v>
      </c>
      <c r="Q59" s="1">
        <v>3</v>
      </c>
      <c r="R59" s="1" t="s">
        <v>66</v>
      </c>
      <c r="S59" s="1" t="s">
        <v>66</v>
      </c>
      <c r="T59" s="1" t="s">
        <v>66</v>
      </c>
      <c r="U59" s="1" t="s">
        <v>67</v>
      </c>
      <c r="V59" s="1" t="s">
        <v>66</v>
      </c>
      <c r="W59" s="1" t="s">
        <v>66</v>
      </c>
      <c r="X59" s="1" t="s">
        <v>91</v>
      </c>
      <c r="Y59" s="1" t="s">
        <v>216</v>
      </c>
      <c r="Z59" s="1" t="s">
        <v>70</v>
      </c>
      <c r="AA59" s="1" t="s">
        <v>71</v>
      </c>
      <c r="AB59" s="1" t="s">
        <v>72</v>
      </c>
      <c r="AC59" s="1" t="s">
        <v>93</v>
      </c>
      <c r="AD59" s="1" t="s">
        <v>73</v>
      </c>
      <c r="AE59" s="1" t="s">
        <v>246</v>
      </c>
      <c r="AF59" s="1" t="s">
        <v>75</v>
      </c>
      <c r="AG59" s="1" t="s">
        <v>76</v>
      </c>
      <c r="AH59" s="1" t="s">
        <v>247</v>
      </c>
      <c r="AI59" s="1" t="s">
        <v>248</v>
      </c>
    </row>
    <row r="60" spans="1:35" ht="13.2" x14ac:dyDescent="0.25">
      <c r="A60" s="2">
        <v>44616.404526134254</v>
      </c>
      <c r="B60" s="1" t="s">
        <v>102</v>
      </c>
      <c r="C60" s="1" t="s">
        <v>36</v>
      </c>
      <c r="D60" s="1" t="s">
        <v>37</v>
      </c>
      <c r="E60" s="1">
        <v>3</v>
      </c>
      <c r="F60" s="1">
        <v>5</v>
      </c>
      <c r="G60" s="1" t="s">
        <v>249</v>
      </c>
      <c r="H60" s="1" t="s">
        <v>39</v>
      </c>
      <c r="I60" s="1" t="s">
        <v>62</v>
      </c>
      <c r="J60" s="1" t="s">
        <v>205</v>
      </c>
      <c r="K60" s="1" t="s">
        <v>71</v>
      </c>
      <c r="L60" s="1">
        <v>2</v>
      </c>
      <c r="M60" s="1">
        <v>2</v>
      </c>
      <c r="N60" s="1">
        <v>5</v>
      </c>
      <c r="O60" s="1">
        <v>2</v>
      </c>
      <c r="P60" s="1">
        <v>5</v>
      </c>
      <c r="Q60" s="1">
        <v>4</v>
      </c>
      <c r="R60" s="1" t="s">
        <v>250</v>
      </c>
      <c r="S60" s="1" t="s">
        <v>250</v>
      </c>
      <c r="T60" s="1" t="s">
        <v>250</v>
      </c>
      <c r="U60" s="1" t="s">
        <v>250</v>
      </c>
      <c r="V60" s="1" t="s">
        <v>251</v>
      </c>
      <c r="W60" s="1" t="s">
        <v>250</v>
      </c>
      <c r="X60" s="1" t="s">
        <v>252</v>
      </c>
      <c r="Y60" s="1" t="s">
        <v>253</v>
      </c>
      <c r="Z60" s="1" t="s">
        <v>202</v>
      </c>
      <c r="AA60" s="1" t="s">
        <v>254</v>
      </c>
      <c r="AB60" s="1" t="s">
        <v>164</v>
      </c>
      <c r="AC60" s="1" t="s">
        <v>251</v>
      </c>
      <c r="AD60" s="1" t="s">
        <v>251</v>
      </c>
      <c r="AE60" s="1" t="s">
        <v>114</v>
      </c>
      <c r="AF60" s="1" t="s">
        <v>251</v>
      </c>
      <c r="AG60" s="1" t="s">
        <v>251</v>
      </c>
      <c r="AH60" s="1" t="s">
        <v>69</v>
      </c>
      <c r="AI60" s="1" t="s">
        <v>101</v>
      </c>
    </row>
    <row r="61" spans="1:35" ht="13.2" x14ac:dyDescent="0.25">
      <c r="A61" s="2">
        <v>44616.404557430556</v>
      </c>
      <c r="B61" s="1" t="s">
        <v>59</v>
      </c>
      <c r="C61" s="1" t="s">
        <v>36</v>
      </c>
      <c r="D61" s="1" t="s">
        <v>60</v>
      </c>
      <c r="E61" s="1">
        <v>2</v>
      </c>
      <c r="F61" s="1">
        <v>6</v>
      </c>
      <c r="G61" s="1" t="s">
        <v>255</v>
      </c>
      <c r="H61" s="1" t="s">
        <v>39</v>
      </c>
      <c r="I61" s="1" t="s">
        <v>104</v>
      </c>
      <c r="J61" s="1" t="s">
        <v>256</v>
      </c>
      <c r="K61" s="1" t="s">
        <v>64</v>
      </c>
      <c r="L61" s="1">
        <v>4</v>
      </c>
      <c r="M61" s="1">
        <v>5</v>
      </c>
      <c r="N61" s="1">
        <v>5</v>
      </c>
      <c r="O61" s="1">
        <v>4</v>
      </c>
      <c r="P61" s="1">
        <v>5</v>
      </c>
      <c r="Q61" s="1">
        <v>4</v>
      </c>
      <c r="R61" s="1" t="s">
        <v>68</v>
      </c>
      <c r="S61" s="1" t="s">
        <v>66</v>
      </c>
      <c r="T61" s="1" t="s">
        <v>66</v>
      </c>
      <c r="U61" s="1" t="s">
        <v>67</v>
      </c>
      <c r="V61" s="1" t="s">
        <v>67</v>
      </c>
      <c r="W61" s="1" t="s">
        <v>66</v>
      </c>
      <c r="X61" s="1" t="s">
        <v>91</v>
      </c>
      <c r="Y61" s="1" t="s">
        <v>227</v>
      </c>
      <c r="Z61" s="1" t="s">
        <v>127</v>
      </c>
      <c r="AA61" s="1" t="s">
        <v>98</v>
      </c>
      <c r="AB61" s="1" t="s">
        <v>72</v>
      </c>
      <c r="AC61" s="1" t="s">
        <v>67</v>
      </c>
      <c r="AD61" s="1" t="s">
        <v>73</v>
      </c>
      <c r="AE61" s="1" t="s">
        <v>54</v>
      </c>
      <c r="AF61" s="1" t="s">
        <v>75</v>
      </c>
      <c r="AG61" s="1" t="s">
        <v>76</v>
      </c>
      <c r="AH61" s="1" t="s">
        <v>163</v>
      </c>
      <c r="AI61" s="1" t="s">
        <v>228</v>
      </c>
    </row>
    <row r="62" spans="1:35" ht="13.2" x14ac:dyDescent="0.25">
      <c r="A62" s="2">
        <v>44616.404613159721</v>
      </c>
      <c r="B62" s="1" t="s">
        <v>35</v>
      </c>
      <c r="C62" s="1" t="s">
        <v>36</v>
      </c>
      <c r="D62" s="1" t="s">
        <v>60</v>
      </c>
      <c r="E62" s="1">
        <v>1</v>
      </c>
      <c r="F62" s="1">
        <v>4</v>
      </c>
      <c r="G62" s="1" t="s">
        <v>257</v>
      </c>
      <c r="H62" s="1" t="s">
        <v>39</v>
      </c>
      <c r="I62" s="1" t="s">
        <v>62</v>
      </c>
      <c r="J62" s="1" t="s">
        <v>258</v>
      </c>
      <c r="K62" s="1" t="s">
        <v>71</v>
      </c>
      <c r="L62" s="1">
        <v>5</v>
      </c>
      <c r="M62" s="1">
        <v>5</v>
      </c>
      <c r="N62" s="1">
        <v>5</v>
      </c>
      <c r="O62" s="1">
        <v>5</v>
      </c>
      <c r="P62" s="1">
        <v>5</v>
      </c>
      <c r="Q62" s="1">
        <v>1</v>
      </c>
      <c r="R62" s="1" t="s">
        <v>66</v>
      </c>
      <c r="S62" s="1" t="s">
        <v>66</v>
      </c>
      <c r="T62" s="1" t="s">
        <v>91</v>
      </c>
      <c r="U62" s="1" t="s">
        <v>91</v>
      </c>
      <c r="V62" s="1" t="s">
        <v>91</v>
      </c>
      <c r="W62" s="1" t="s">
        <v>91</v>
      </c>
      <c r="X62" s="1" t="s">
        <v>91</v>
      </c>
      <c r="Y62" s="1" t="s">
        <v>216</v>
      </c>
      <c r="Z62" s="1" t="s">
        <v>107</v>
      </c>
      <c r="AA62" s="1" t="s">
        <v>71</v>
      </c>
      <c r="AB62" s="1" t="s">
        <v>55</v>
      </c>
      <c r="AC62" s="1" t="s">
        <v>93</v>
      </c>
      <c r="AD62" s="1" t="s">
        <v>85</v>
      </c>
      <c r="AE62" s="1" t="s">
        <v>54</v>
      </c>
      <c r="AF62" s="1" t="s">
        <v>117</v>
      </c>
      <c r="AG62" s="1" t="s">
        <v>137</v>
      </c>
      <c r="AH62" s="1" t="s">
        <v>69</v>
      </c>
      <c r="AI62" s="1" t="s">
        <v>101</v>
      </c>
    </row>
    <row r="63" spans="1:35" ht="13.2" x14ac:dyDescent="0.25">
      <c r="A63" s="2">
        <v>44616.404627835647</v>
      </c>
      <c r="B63" s="1" t="s">
        <v>102</v>
      </c>
      <c r="C63" s="1" t="s">
        <v>36</v>
      </c>
      <c r="D63" s="1" t="s">
        <v>37</v>
      </c>
      <c r="E63" s="1">
        <v>3</v>
      </c>
      <c r="F63" s="1">
        <v>1</v>
      </c>
      <c r="G63" s="1" t="s">
        <v>259</v>
      </c>
      <c r="H63" s="1" t="s">
        <v>61</v>
      </c>
      <c r="I63" s="1" t="s">
        <v>62</v>
      </c>
      <c r="J63" s="1" t="s">
        <v>121</v>
      </c>
      <c r="K63" s="1" t="s">
        <v>260</v>
      </c>
      <c r="L63" s="1">
        <v>4</v>
      </c>
      <c r="M63" s="1">
        <v>5</v>
      </c>
      <c r="N63" s="1">
        <v>5</v>
      </c>
      <c r="O63" s="1">
        <v>4</v>
      </c>
      <c r="P63" s="1">
        <v>4</v>
      </c>
      <c r="Q63" s="1">
        <v>3</v>
      </c>
      <c r="R63" s="1" t="s">
        <v>67</v>
      </c>
      <c r="S63" s="1" t="s">
        <v>65</v>
      </c>
      <c r="T63" s="1" t="s">
        <v>91</v>
      </c>
      <c r="U63" s="1" t="s">
        <v>65</v>
      </c>
      <c r="V63" s="1" t="s">
        <v>91</v>
      </c>
      <c r="W63" s="1" t="s">
        <v>91</v>
      </c>
      <c r="X63" s="1" t="s">
        <v>91</v>
      </c>
      <c r="Y63" s="1" t="s">
        <v>148</v>
      </c>
      <c r="Z63" s="1" t="s">
        <v>70</v>
      </c>
      <c r="AA63" s="1" t="s">
        <v>71</v>
      </c>
      <c r="AB63" s="1" t="s">
        <v>164</v>
      </c>
      <c r="AC63" s="1" t="s">
        <v>67</v>
      </c>
      <c r="AD63" s="1" t="s">
        <v>85</v>
      </c>
      <c r="AE63" s="1" t="s">
        <v>74</v>
      </c>
      <c r="AF63" s="1" t="s">
        <v>213</v>
      </c>
      <c r="AG63" s="1" t="s">
        <v>76</v>
      </c>
      <c r="AH63" s="1" t="s">
        <v>191</v>
      </c>
      <c r="AI63" s="1" t="s">
        <v>94</v>
      </c>
    </row>
    <row r="64" spans="1:35" ht="13.2" x14ac:dyDescent="0.25">
      <c r="A64" s="2">
        <v>44616.404637395834</v>
      </c>
      <c r="B64" s="1" t="s">
        <v>35</v>
      </c>
      <c r="C64" s="1" t="s">
        <v>183</v>
      </c>
      <c r="D64" s="1" t="s">
        <v>60</v>
      </c>
      <c r="E64" s="1">
        <v>4</v>
      </c>
      <c r="F64" s="1">
        <v>2</v>
      </c>
      <c r="G64" s="1" t="s">
        <v>192</v>
      </c>
      <c r="H64" s="1" t="s">
        <v>39</v>
      </c>
      <c r="I64" s="1" t="s">
        <v>62</v>
      </c>
      <c r="J64" s="1" t="s">
        <v>261</v>
      </c>
      <c r="K64" s="1" t="s">
        <v>71</v>
      </c>
      <c r="L64" s="1">
        <v>4</v>
      </c>
      <c r="M64" s="1">
        <v>4</v>
      </c>
      <c r="N64" s="1">
        <v>4</v>
      </c>
      <c r="O64" s="1">
        <v>4</v>
      </c>
      <c r="P64" s="1">
        <v>4</v>
      </c>
      <c r="Q64" s="1">
        <v>4</v>
      </c>
      <c r="R64" s="1" t="s">
        <v>91</v>
      </c>
      <c r="S64" s="1" t="s">
        <v>91</v>
      </c>
      <c r="T64" s="1" t="s">
        <v>91</v>
      </c>
      <c r="U64" s="1" t="s">
        <v>91</v>
      </c>
      <c r="V64" s="1" t="s">
        <v>66</v>
      </c>
      <c r="W64" s="1" t="s">
        <v>66</v>
      </c>
      <c r="X64" s="1" t="s">
        <v>91</v>
      </c>
      <c r="Y64" s="1" t="s">
        <v>69</v>
      </c>
      <c r="Z64" s="1" t="s">
        <v>202</v>
      </c>
      <c r="AA64" s="1" t="s">
        <v>149</v>
      </c>
      <c r="AB64" s="1" t="s">
        <v>72</v>
      </c>
      <c r="AC64" s="1" t="s">
        <v>66</v>
      </c>
      <c r="AD64" s="1" t="s">
        <v>73</v>
      </c>
      <c r="AE64" s="1" t="s">
        <v>246</v>
      </c>
      <c r="AF64" s="1" t="s">
        <v>75</v>
      </c>
      <c r="AG64" s="1" t="s">
        <v>76</v>
      </c>
      <c r="AH64" s="1" t="s">
        <v>69</v>
      </c>
      <c r="AI64" s="1" t="s">
        <v>169</v>
      </c>
    </row>
    <row r="65" spans="1:35" ht="13.2" x14ac:dyDescent="0.25">
      <c r="A65" s="2">
        <v>44616.404695694444</v>
      </c>
      <c r="B65" s="1" t="s">
        <v>35</v>
      </c>
      <c r="C65" s="1" t="s">
        <v>36</v>
      </c>
      <c r="D65" s="1" t="s">
        <v>60</v>
      </c>
      <c r="E65" s="1">
        <v>1</v>
      </c>
      <c r="F65" s="1" t="s">
        <v>79</v>
      </c>
      <c r="G65" s="1" t="s">
        <v>262</v>
      </c>
      <c r="H65" s="1" t="s">
        <v>39</v>
      </c>
      <c r="I65" s="1" t="s">
        <v>62</v>
      </c>
      <c r="J65" s="1" t="s">
        <v>176</v>
      </c>
      <c r="K65" s="1" t="s">
        <v>71</v>
      </c>
      <c r="L65" s="1">
        <v>3</v>
      </c>
      <c r="M65" s="1">
        <v>5</v>
      </c>
      <c r="N65" s="1">
        <v>3</v>
      </c>
      <c r="O65" s="1">
        <v>4</v>
      </c>
      <c r="P65" s="1">
        <v>4</v>
      </c>
      <c r="Q65" s="1">
        <v>4</v>
      </c>
      <c r="R65" s="1" t="s">
        <v>207</v>
      </c>
      <c r="S65" s="1" t="s">
        <v>143</v>
      </c>
      <c r="T65" s="1" t="s">
        <v>143</v>
      </c>
      <c r="U65" s="1" t="s">
        <v>143</v>
      </c>
      <c r="V65" s="1" t="s">
        <v>143</v>
      </c>
      <c r="W65" s="1" t="s">
        <v>143</v>
      </c>
      <c r="X65" s="1" t="s">
        <v>143</v>
      </c>
      <c r="Y65" s="1" t="s">
        <v>106</v>
      </c>
      <c r="Z65" s="1" t="s">
        <v>158</v>
      </c>
      <c r="AA65" s="1" t="s">
        <v>98</v>
      </c>
      <c r="AB65" s="1" t="s">
        <v>72</v>
      </c>
      <c r="AC65" s="1" t="s">
        <v>143</v>
      </c>
      <c r="AD65" s="1" t="s">
        <v>73</v>
      </c>
      <c r="AE65" s="1" t="s">
        <v>108</v>
      </c>
      <c r="AF65" s="1" t="s">
        <v>75</v>
      </c>
      <c r="AG65" s="1" t="s">
        <v>76</v>
      </c>
      <c r="AH65" s="1" t="s">
        <v>77</v>
      </c>
      <c r="AI65" s="1" t="s">
        <v>263</v>
      </c>
    </row>
    <row r="66" spans="1:35" ht="13.2" x14ac:dyDescent="0.25">
      <c r="A66" s="2">
        <v>44616.404707766204</v>
      </c>
      <c r="B66" s="1" t="s">
        <v>35</v>
      </c>
      <c r="C66" s="1" t="s">
        <v>36</v>
      </c>
      <c r="D66" s="1" t="s">
        <v>37</v>
      </c>
      <c r="E66" s="1">
        <v>2</v>
      </c>
      <c r="F66" s="1">
        <v>5</v>
      </c>
      <c r="G66" s="1" t="s">
        <v>264</v>
      </c>
      <c r="H66" s="1" t="s">
        <v>39</v>
      </c>
      <c r="I66" s="1" t="s">
        <v>111</v>
      </c>
      <c r="J66" s="1" t="s">
        <v>258</v>
      </c>
      <c r="K66" s="1" t="s">
        <v>71</v>
      </c>
      <c r="L66" s="1">
        <v>5</v>
      </c>
      <c r="M66" s="1">
        <v>1</v>
      </c>
      <c r="N66" s="1">
        <v>5</v>
      </c>
      <c r="O66" s="1">
        <v>5</v>
      </c>
      <c r="P66" s="1">
        <v>5</v>
      </c>
      <c r="Q66" s="1">
        <v>5</v>
      </c>
      <c r="R66" s="1" t="s">
        <v>67</v>
      </c>
      <c r="S66" s="1" t="s">
        <v>91</v>
      </c>
      <c r="T66" s="1" t="s">
        <v>91</v>
      </c>
      <c r="U66" s="1" t="s">
        <v>67</v>
      </c>
      <c r="V66" s="1" t="s">
        <v>67</v>
      </c>
      <c r="W66" s="1" t="s">
        <v>91</v>
      </c>
      <c r="X66" s="1" t="s">
        <v>91</v>
      </c>
      <c r="Y66" s="1" t="s">
        <v>131</v>
      </c>
      <c r="Z66" s="1" t="s">
        <v>265</v>
      </c>
      <c r="AA66" s="1" t="s">
        <v>71</v>
      </c>
      <c r="AB66" s="1" t="s">
        <v>72</v>
      </c>
      <c r="AC66" s="1" t="s">
        <v>66</v>
      </c>
      <c r="AD66" s="1" t="s">
        <v>73</v>
      </c>
      <c r="AE66" s="1" t="s">
        <v>128</v>
      </c>
      <c r="AF66" s="1" t="s">
        <v>75</v>
      </c>
      <c r="AG66" s="1" t="s">
        <v>76</v>
      </c>
      <c r="AH66" s="1" t="s">
        <v>69</v>
      </c>
      <c r="AI66" s="1" t="s">
        <v>87</v>
      </c>
    </row>
    <row r="67" spans="1:35" ht="13.2" x14ac:dyDescent="0.25">
      <c r="A67" s="2">
        <v>44616.404791516208</v>
      </c>
      <c r="B67" s="1" t="s">
        <v>35</v>
      </c>
      <c r="C67" s="1" t="s">
        <v>134</v>
      </c>
      <c r="D67" s="1" t="s">
        <v>37</v>
      </c>
      <c r="E67" s="1">
        <v>4</v>
      </c>
      <c r="F67" s="1">
        <v>2</v>
      </c>
      <c r="G67" s="1" t="s">
        <v>266</v>
      </c>
      <c r="H67" s="1" t="s">
        <v>39</v>
      </c>
      <c r="I67" s="1" t="s">
        <v>62</v>
      </c>
      <c r="J67" s="1" t="s">
        <v>198</v>
      </c>
      <c r="K67" s="1" t="s">
        <v>71</v>
      </c>
      <c r="L67" s="1">
        <v>3</v>
      </c>
      <c r="M67" s="1">
        <v>4</v>
      </c>
      <c r="N67" s="1">
        <v>4</v>
      </c>
      <c r="O67" s="1">
        <v>3</v>
      </c>
      <c r="P67" s="1">
        <v>3</v>
      </c>
      <c r="Q67" s="1">
        <v>2</v>
      </c>
      <c r="R67" s="1" t="s">
        <v>66</v>
      </c>
      <c r="S67" s="1" t="s">
        <v>66</v>
      </c>
      <c r="T67" s="1" t="s">
        <v>66</v>
      </c>
      <c r="U67" s="1" t="s">
        <v>66</v>
      </c>
      <c r="V67" s="1" t="s">
        <v>66</v>
      </c>
      <c r="W67" s="1" t="s">
        <v>66</v>
      </c>
      <c r="X67" s="1" t="s">
        <v>66</v>
      </c>
      <c r="Y67" s="1" t="s">
        <v>113</v>
      </c>
      <c r="Z67" s="1" t="s">
        <v>107</v>
      </c>
      <c r="AA67" s="1" t="s">
        <v>71</v>
      </c>
      <c r="AB67" s="1" t="s">
        <v>72</v>
      </c>
      <c r="AC67" s="1" t="s">
        <v>66</v>
      </c>
      <c r="AD67" s="1" t="s">
        <v>73</v>
      </c>
      <c r="AE67" s="1" t="s">
        <v>74</v>
      </c>
      <c r="AF67" s="1" t="s">
        <v>75</v>
      </c>
      <c r="AG67" s="1" t="s">
        <v>76</v>
      </c>
      <c r="AH67" s="1" t="s">
        <v>267</v>
      </c>
      <c r="AI67" s="1" t="s">
        <v>58</v>
      </c>
    </row>
    <row r="68" spans="1:35" ht="13.2" x14ac:dyDescent="0.25">
      <c r="A68" s="2">
        <v>44616.404899618057</v>
      </c>
      <c r="B68" s="1" t="s">
        <v>35</v>
      </c>
      <c r="C68" s="1" t="s">
        <v>36</v>
      </c>
      <c r="D68" s="1" t="s">
        <v>37</v>
      </c>
      <c r="E68" s="1">
        <v>2</v>
      </c>
      <c r="F68" s="1">
        <v>3</v>
      </c>
      <c r="G68" s="1" t="s">
        <v>38</v>
      </c>
      <c r="H68" s="1" t="s">
        <v>39</v>
      </c>
      <c r="I68" s="1" t="s">
        <v>62</v>
      </c>
      <c r="J68" s="1" t="s">
        <v>96</v>
      </c>
      <c r="K68" s="1" t="s">
        <v>71</v>
      </c>
      <c r="L68" s="1">
        <v>1</v>
      </c>
      <c r="M68" s="1">
        <v>5</v>
      </c>
      <c r="N68" s="1">
        <v>3</v>
      </c>
      <c r="O68" s="1">
        <v>4</v>
      </c>
      <c r="P68" s="1">
        <v>5</v>
      </c>
      <c r="Q68" s="1">
        <v>1</v>
      </c>
      <c r="R68" s="1" t="s">
        <v>91</v>
      </c>
      <c r="S68" s="1" t="s">
        <v>143</v>
      </c>
      <c r="T68" s="1" t="s">
        <v>91</v>
      </c>
      <c r="U68" s="1" t="s">
        <v>143</v>
      </c>
      <c r="V68" s="1" t="s">
        <v>91</v>
      </c>
      <c r="W68" s="1" t="s">
        <v>91</v>
      </c>
      <c r="X68" s="1" t="s">
        <v>91</v>
      </c>
      <c r="Y68" s="1" t="s">
        <v>92</v>
      </c>
      <c r="Z68" s="1" t="s">
        <v>202</v>
      </c>
      <c r="AA68" s="1" t="s">
        <v>98</v>
      </c>
      <c r="AB68" s="1" t="s">
        <v>72</v>
      </c>
      <c r="AC68" s="1" t="s">
        <v>67</v>
      </c>
      <c r="AD68" s="1" t="s">
        <v>73</v>
      </c>
      <c r="AE68" s="1" t="s">
        <v>114</v>
      </c>
      <c r="AF68" s="1" t="s">
        <v>75</v>
      </c>
      <c r="AG68" s="1" t="s">
        <v>76</v>
      </c>
      <c r="AH68" s="1" t="s">
        <v>100</v>
      </c>
      <c r="AI68" s="1" t="s">
        <v>120</v>
      </c>
    </row>
    <row r="69" spans="1:35" ht="13.2" x14ac:dyDescent="0.25">
      <c r="A69" s="2">
        <v>44616.40508462963</v>
      </c>
      <c r="B69" s="1" t="s">
        <v>59</v>
      </c>
      <c r="C69" s="1" t="s">
        <v>36</v>
      </c>
      <c r="D69" s="1" t="s">
        <v>60</v>
      </c>
      <c r="E69" s="1">
        <v>2</v>
      </c>
      <c r="F69" s="1">
        <v>4</v>
      </c>
      <c r="G69" s="1" t="s">
        <v>268</v>
      </c>
      <c r="H69" s="1" t="s">
        <v>39</v>
      </c>
      <c r="I69" s="1" t="s">
        <v>62</v>
      </c>
      <c r="J69" s="1" t="s">
        <v>125</v>
      </c>
      <c r="K69" s="1" t="s">
        <v>71</v>
      </c>
      <c r="L69" s="1">
        <v>2</v>
      </c>
      <c r="M69" s="1">
        <v>3</v>
      </c>
      <c r="N69" s="1">
        <v>2</v>
      </c>
      <c r="O69" s="1">
        <v>2</v>
      </c>
      <c r="P69" s="1">
        <v>3</v>
      </c>
      <c r="Q69" s="1">
        <v>2</v>
      </c>
      <c r="R69" s="1" t="s">
        <v>67</v>
      </c>
      <c r="S69" s="1" t="s">
        <v>67</v>
      </c>
      <c r="T69" s="1" t="s">
        <v>67</v>
      </c>
      <c r="U69" s="1" t="s">
        <v>66</v>
      </c>
      <c r="V69" s="1" t="s">
        <v>66</v>
      </c>
      <c r="W69" s="1" t="s">
        <v>67</v>
      </c>
      <c r="X69" s="1" t="s">
        <v>66</v>
      </c>
      <c r="Y69" s="1" t="s">
        <v>216</v>
      </c>
      <c r="Z69" s="1" t="s">
        <v>158</v>
      </c>
      <c r="AA69" s="1" t="s">
        <v>71</v>
      </c>
      <c r="AB69" s="1" t="s">
        <v>72</v>
      </c>
      <c r="AC69" s="1" t="s">
        <v>93</v>
      </c>
      <c r="AD69" s="1" t="s">
        <v>73</v>
      </c>
      <c r="AE69" s="1" t="s">
        <v>128</v>
      </c>
      <c r="AF69" s="1" t="s">
        <v>75</v>
      </c>
      <c r="AG69" s="1" t="s">
        <v>76</v>
      </c>
      <c r="AH69" s="1" t="s">
        <v>69</v>
      </c>
      <c r="AI69" s="1" t="s">
        <v>87</v>
      </c>
    </row>
    <row r="70" spans="1:35" ht="13.2" x14ac:dyDescent="0.25">
      <c r="A70" s="2">
        <v>44616.405335625001</v>
      </c>
      <c r="B70" s="1" t="s">
        <v>133</v>
      </c>
      <c r="C70" s="1" t="s">
        <v>151</v>
      </c>
      <c r="D70" s="1" t="s">
        <v>37</v>
      </c>
      <c r="E70" s="1">
        <v>2</v>
      </c>
      <c r="F70" s="1">
        <v>2</v>
      </c>
      <c r="G70" s="1" t="s">
        <v>269</v>
      </c>
      <c r="H70" s="1" t="s">
        <v>61</v>
      </c>
      <c r="I70" s="1" t="s">
        <v>62</v>
      </c>
      <c r="J70" s="1" t="s">
        <v>270</v>
      </c>
      <c r="K70" s="1" t="s">
        <v>64</v>
      </c>
      <c r="L70" s="1">
        <v>5</v>
      </c>
      <c r="M70" s="1">
        <v>2</v>
      </c>
      <c r="N70" s="1">
        <v>4</v>
      </c>
      <c r="O70" s="1">
        <v>5</v>
      </c>
      <c r="P70" s="1">
        <v>5</v>
      </c>
      <c r="Q70" s="1">
        <v>2</v>
      </c>
      <c r="R70" s="1" t="s">
        <v>66</v>
      </c>
      <c r="S70" s="1" t="s">
        <v>66</v>
      </c>
      <c r="T70" s="1" t="s">
        <v>66</v>
      </c>
      <c r="U70" s="1" t="s">
        <v>67</v>
      </c>
      <c r="V70" s="1" t="s">
        <v>67</v>
      </c>
      <c r="W70" s="1" t="s">
        <v>91</v>
      </c>
      <c r="X70" s="1" t="s">
        <v>91</v>
      </c>
      <c r="Y70" s="1" t="s">
        <v>156</v>
      </c>
      <c r="Z70" s="1" t="s">
        <v>49</v>
      </c>
      <c r="AA70" s="1" t="s">
        <v>98</v>
      </c>
      <c r="AB70" s="1" t="s">
        <v>72</v>
      </c>
      <c r="AC70" s="1" t="s">
        <v>67</v>
      </c>
      <c r="AD70" s="1" t="s">
        <v>73</v>
      </c>
      <c r="AE70" s="1" t="s">
        <v>74</v>
      </c>
      <c r="AF70" s="1" t="s">
        <v>75</v>
      </c>
      <c r="AG70" s="1" t="s">
        <v>76</v>
      </c>
      <c r="AH70" s="1" t="s">
        <v>239</v>
      </c>
      <c r="AI70" s="1" t="s">
        <v>271</v>
      </c>
    </row>
    <row r="71" spans="1:35" ht="13.2" x14ac:dyDescent="0.25">
      <c r="A71" s="2">
        <v>44616.405703761571</v>
      </c>
      <c r="B71" s="1" t="s">
        <v>102</v>
      </c>
      <c r="C71" s="1" t="s">
        <v>36</v>
      </c>
      <c r="D71" s="1" t="s">
        <v>272</v>
      </c>
      <c r="E71" s="1">
        <v>4</v>
      </c>
      <c r="F71" s="1">
        <v>5</v>
      </c>
      <c r="G71" s="1" t="s">
        <v>273</v>
      </c>
      <c r="H71" s="1" t="s">
        <v>39</v>
      </c>
      <c r="I71" s="1" t="s">
        <v>89</v>
      </c>
      <c r="J71" s="1" t="s">
        <v>155</v>
      </c>
      <c r="K71" s="1" t="s">
        <v>274</v>
      </c>
      <c r="L71" s="1">
        <v>5</v>
      </c>
      <c r="M71" s="1">
        <v>1</v>
      </c>
      <c r="N71" s="1">
        <v>5</v>
      </c>
      <c r="O71" s="1">
        <v>5</v>
      </c>
      <c r="P71" s="1">
        <v>5</v>
      </c>
      <c r="Q71" s="1">
        <v>5</v>
      </c>
      <c r="R71" s="1" t="s">
        <v>275</v>
      </c>
      <c r="S71" s="1" t="s">
        <v>91</v>
      </c>
      <c r="T71" s="1" t="s">
        <v>68</v>
      </c>
      <c r="U71" s="1" t="s">
        <v>68</v>
      </c>
      <c r="V71" s="1" t="s">
        <v>91</v>
      </c>
      <c r="W71" s="1" t="s">
        <v>68</v>
      </c>
      <c r="X71" s="1" t="s">
        <v>91</v>
      </c>
      <c r="Y71" s="1" t="s">
        <v>82</v>
      </c>
      <c r="Z71" s="1" t="s">
        <v>235</v>
      </c>
      <c r="AA71" s="1" t="s">
        <v>276</v>
      </c>
      <c r="AB71" s="1" t="s">
        <v>277</v>
      </c>
      <c r="AC71" s="1" t="s">
        <v>93</v>
      </c>
      <c r="AD71" s="1" t="s">
        <v>277</v>
      </c>
      <c r="AE71" s="1" t="s">
        <v>114</v>
      </c>
      <c r="AF71" s="1" t="s">
        <v>117</v>
      </c>
      <c r="AG71" s="1" t="s">
        <v>76</v>
      </c>
      <c r="AH71" s="1" t="s">
        <v>191</v>
      </c>
      <c r="AI71" s="1" t="s">
        <v>169</v>
      </c>
    </row>
    <row r="72" spans="1:35" ht="13.2" x14ac:dyDescent="0.25">
      <c r="A72" s="2">
        <v>44616.406598020832</v>
      </c>
      <c r="B72" s="1" t="s">
        <v>102</v>
      </c>
      <c r="C72" s="1" t="s">
        <v>183</v>
      </c>
      <c r="D72" s="1" t="s">
        <v>60</v>
      </c>
      <c r="E72" s="1">
        <v>4</v>
      </c>
      <c r="F72" s="1">
        <v>6</v>
      </c>
      <c r="G72" s="1" t="s">
        <v>278</v>
      </c>
      <c r="H72" s="1" t="s">
        <v>39</v>
      </c>
      <c r="I72" s="1" t="s">
        <v>111</v>
      </c>
      <c r="J72" s="1" t="s">
        <v>63</v>
      </c>
      <c r="K72" s="1" t="s">
        <v>64</v>
      </c>
      <c r="L72" s="1">
        <v>5</v>
      </c>
      <c r="M72" s="1">
        <v>5</v>
      </c>
      <c r="N72" s="1">
        <v>5</v>
      </c>
      <c r="O72" s="1">
        <v>5</v>
      </c>
      <c r="P72" s="1">
        <v>5</v>
      </c>
      <c r="Q72" s="1">
        <v>1</v>
      </c>
      <c r="R72" s="1" t="s">
        <v>66</v>
      </c>
      <c r="S72" s="1" t="s">
        <v>91</v>
      </c>
      <c r="T72" s="1" t="s">
        <v>91</v>
      </c>
      <c r="U72" s="1" t="s">
        <v>68</v>
      </c>
      <c r="V72" s="1" t="s">
        <v>91</v>
      </c>
      <c r="W72" s="1" t="s">
        <v>91</v>
      </c>
      <c r="X72" s="1" t="s">
        <v>91</v>
      </c>
      <c r="Y72" s="1" t="s">
        <v>279</v>
      </c>
      <c r="Z72" s="1" t="s">
        <v>141</v>
      </c>
      <c r="AA72" s="1" t="s">
        <v>71</v>
      </c>
      <c r="AB72" s="1" t="s">
        <v>72</v>
      </c>
      <c r="AC72" s="1" t="s">
        <v>66</v>
      </c>
      <c r="AD72" s="1" t="s">
        <v>73</v>
      </c>
      <c r="AE72" s="1" t="s">
        <v>128</v>
      </c>
      <c r="AF72" s="1" t="s">
        <v>75</v>
      </c>
      <c r="AG72" s="1" t="s">
        <v>76</v>
      </c>
      <c r="AH72" s="1" t="s">
        <v>69</v>
      </c>
      <c r="AI72" s="1" t="s">
        <v>58</v>
      </c>
    </row>
    <row r="73" spans="1:35" ht="13.2" x14ac:dyDescent="0.25">
      <c r="A73" s="2">
        <v>44616.406622789349</v>
      </c>
      <c r="B73" s="1" t="s">
        <v>133</v>
      </c>
      <c r="C73" s="1" t="s">
        <v>134</v>
      </c>
      <c r="D73" s="1" t="s">
        <v>37</v>
      </c>
      <c r="E73" s="1">
        <v>3</v>
      </c>
      <c r="F73" s="1">
        <v>5</v>
      </c>
      <c r="G73" s="1" t="s">
        <v>262</v>
      </c>
      <c r="H73" s="1" t="s">
        <v>39</v>
      </c>
      <c r="I73" s="1" t="s">
        <v>62</v>
      </c>
      <c r="J73" s="1" t="s">
        <v>280</v>
      </c>
      <c r="K73" s="1" t="s">
        <v>71</v>
      </c>
      <c r="L73" s="1">
        <v>5</v>
      </c>
      <c r="M73" s="1">
        <v>3</v>
      </c>
      <c r="N73" s="1">
        <v>5</v>
      </c>
      <c r="O73" s="1">
        <v>4</v>
      </c>
      <c r="P73" s="1">
        <v>4</v>
      </c>
      <c r="Q73" s="1">
        <v>3</v>
      </c>
      <c r="R73" s="1" t="s">
        <v>67</v>
      </c>
      <c r="S73" s="1" t="s">
        <v>67</v>
      </c>
      <c r="T73" s="1" t="s">
        <v>67</v>
      </c>
      <c r="U73" s="1" t="s">
        <v>67</v>
      </c>
      <c r="V73" s="1" t="s">
        <v>65</v>
      </c>
      <c r="W73" s="1" t="s">
        <v>67</v>
      </c>
      <c r="X73" s="1" t="s">
        <v>67</v>
      </c>
      <c r="Y73" s="1" t="s">
        <v>123</v>
      </c>
      <c r="Z73" s="1" t="s">
        <v>124</v>
      </c>
      <c r="AA73" s="1" t="s">
        <v>98</v>
      </c>
      <c r="AB73" s="1" t="s">
        <v>55</v>
      </c>
      <c r="AC73" s="1" t="s">
        <v>67</v>
      </c>
      <c r="AD73" s="1" t="s">
        <v>281</v>
      </c>
      <c r="AE73" s="1" t="s">
        <v>165</v>
      </c>
      <c r="AF73" s="1" t="s">
        <v>86</v>
      </c>
      <c r="AG73" s="1" t="s">
        <v>76</v>
      </c>
      <c r="AH73" s="1" t="s">
        <v>191</v>
      </c>
      <c r="AI73" s="1" t="s">
        <v>228</v>
      </c>
    </row>
    <row r="74" spans="1:35" ht="13.2" x14ac:dyDescent="0.25">
      <c r="A74" s="2">
        <v>44616.406650879631</v>
      </c>
      <c r="B74" s="1" t="s">
        <v>133</v>
      </c>
      <c r="C74" s="1" t="s">
        <v>134</v>
      </c>
      <c r="D74" s="1" t="s">
        <v>37</v>
      </c>
      <c r="E74" s="1">
        <v>4</v>
      </c>
      <c r="F74" s="1">
        <v>3</v>
      </c>
      <c r="G74" s="1" t="s">
        <v>282</v>
      </c>
      <c r="H74" s="1" t="s">
        <v>61</v>
      </c>
      <c r="I74" s="1" t="s">
        <v>62</v>
      </c>
      <c r="J74" s="1" t="s">
        <v>125</v>
      </c>
      <c r="K74" s="1" t="s">
        <v>260</v>
      </c>
      <c r="L74" s="1">
        <v>2</v>
      </c>
      <c r="M74" s="1">
        <v>3</v>
      </c>
      <c r="N74" s="1">
        <v>3</v>
      </c>
      <c r="O74" s="1">
        <v>2</v>
      </c>
      <c r="P74" s="1">
        <v>3</v>
      </c>
      <c r="Q74" s="1">
        <v>1</v>
      </c>
      <c r="R74" s="1" t="s">
        <v>66</v>
      </c>
      <c r="S74" s="1" t="s">
        <v>91</v>
      </c>
      <c r="T74" s="1" t="s">
        <v>91</v>
      </c>
      <c r="U74" s="1" t="s">
        <v>67</v>
      </c>
      <c r="V74" s="1" t="s">
        <v>67</v>
      </c>
      <c r="W74" s="1" t="s">
        <v>66</v>
      </c>
      <c r="X74" s="1" t="s">
        <v>91</v>
      </c>
      <c r="Y74" s="1" t="s">
        <v>92</v>
      </c>
      <c r="Z74" s="1" t="s">
        <v>146</v>
      </c>
      <c r="AA74" s="1" t="s">
        <v>162</v>
      </c>
      <c r="AB74" s="1" t="s">
        <v>55</v>
      </c>
      <c r="AC74" s="1" t="s">
        <v>66</v>
      </c>
      <c r="AD74" s="1" t="s">
        <v>73</v>
      </c>
      <c r="AE74" s="1" t="s">
        <v>114</v>
      </c>
      <c r="AF74" s="1" t="s">
        <v>117</v>
      </c>
      <c r="AG74" s="1" t="s">
        <v>76</v>
      </c>
      <c r="AH74" s="1" t="s">
        <v>100</v>
      </c>
      <c r="AI74" s="1" t="s">
        <v>94</v>
      </c>
    </row>
    <row r="75" spans="1:35" ht="13.2" x14ac:dyDescent="0.25">
      <c r="A75" s="2">
        <v>44616.406792939815</v>
      </c>
      <c r="B75" s="1" t="s">
        <v>35</v>
      </c>
      <c r="C75" s="1" t="s">
        <v>36</v>
      </c>
      <c r="D75" s="1" t="s">
        <v>60</v>
      </c>
      <c r="E75" s="1">
        <v>2</v>
      </c>
      <c r="F75" s="1">
        <v>4</v>
      </c>
      <c r="G75" s="1" t="s">
        <v>283</v>
      </c>
      <c r="H75" s="1" t="s">
        <v>61</v>
      </c>
      <c r="I75" s="1" t="s">
        <v>62</v>
      </c>
      <c r="J75" s="1" t="s">
        <v>153</v>
      </c>
      <c r="K75" s="1" t="s">
        <v>284</v>
      </c>
      <c r="L75" s="1">
        <v>5</v>
      </c>
      <c r="M75" s="1">
        <v>1</v>
      </c>
      <c r="N75" s="1">
        <v>4</v>
      </c>
      <c r="O75" s="1">
        <v>4</v>
      </c>
      <c r="P75" s="1">
        <v>3</v>
      </c>
      <c r="Q75" s="1">
        <v>4</v>
      </c>
      <c r="R75" s="1" t="s">
        <v>67</v>
      </c>
      <c r="S75" s="1" t="s">
        <v>68</v>
      </c>
      <c r="T75" s="1" t="s">
        <v>91</v>
      </c>
      <c r="U75" s="1" t="s">
        <v>66</v>
      </c>
      <c r="V75" s="1" t="s">
        <v>91</v>
      </c>
      <c r="W75" s="1" t="s">
        <v>68</v>
      </c>
      <c r="X75" s="1" t="s">
        <v>91</v>
      </c>
      <c r="Y75" s="1" t="s">
        <v>156</v>
      </c>
      <c r="Z75" s="1" t="s">
        <v>146</v>
      </c>
      <c r="AA75" s="1" t="s">
        <v>285</v>
      </c>
      <c r="AB75" s="1" t="s">
        <v>55</v>
      </c>
      <c r="AC75" s="1" t="s">
        <v>286</v>
      </c>
      <c r="AD75" s="1" t="s">
        <v>73</v>
      </c>
      <c r="AE75" s="1" t="s">
        <v>74</v>
      </c>
      <c r="AF75" s="1" t="s">
        <v>75</v>
      </c>
      <c r="AG75" s="1" t="s">
        <v>76</v>
      </c>
      <c r="AH75" s="1" t="s">
        <v>163</v>
      </c>
      <c r="AI75" s="1" t="s">
        <v>101</v>
      </c>
    </row>
    <row r="76" spans="1:35" ht="13.2" x14ac:dyDescent="0.25">
      <c r="A76" s="2">
        <v>44616.406910034726</v>
      </c>
      <c r="B76" s="1" t="s">
        <v>59</v>
      </c>
      <c r="C76" s="1" t="s">
        <v>36</v>
      </c>
      <c r="D76" s="1" t="s">
        <v>60</v>
      </c>
      <c r="E76" s="1">
        <v>1</v>
      </c>
      <c r="F76" s="1">
        <v>4</v>
      </c>
      <c r="G76" s="1" t="s">
        <v>38</v>
      </c>
      <c r="H76" s="1" t="s">
        <v>61</v>
      </c>
      <c r="I76" s="1" t="s">
        <v>40</v>
      </c>
      <c r="J76" s="1" t="s">
        <v>160</v>
      </c>
      <c r="K76" s="1" t="s">
        <v>71</v>
      </c>
      <c r="L76" s="1">
        <v>3</v>
      </c>
      <c r="M76" s="1">
        <v>5</v>
      </c>
      <c r="N76" s="1">
        <v>5</v>
      </c>
      <c r="O76" s="1">
        <v>1</v>
      </c>
      <c r="P76" s="1">
        <v>5</v>
      </c>
      <c r="Q76" s="1">
        <v>1</v>
      </c>
      <c r="R76" s="1" t="s">
        <v>143</v>
      </c>
      <c r="S76" s="1" t="s">
        <v>143</v>
      </c>
      <c r="T76" s="1" t="s">
        <v>143</v>
      </c>
      <c r="U76" s="1" t="s">
        <v>91</v>
      </c>
      <c r="V76" s="1" t="s">
        <v>91</v>
      </c>
      <c r="W76" s="1" t="s">
        <v>91</v>
      </c>
      <c r="X76" s="1" t="s">
        <v>91</v>
      </c>
      <c r="Y76" s="1" t="s">
        <v>216</v>
      </c>
      <c r="Z76" s="1" t="s">
        <v>107</v>
      </c>
      <c r="AA76" s="1" t="s">
        <v>71</v>
      </c>
      <c r="AB76" s="1" t="s">
        <v>72</v>
      </c>
      <c r="AC76" s="1" t="s">
        <v>67</v>
      </c>
      <c r="AD76" s="1" t="s">
        <v>73</v>
      </c>
      <c r="AE76" s="1" t="s">
        <v>128</v>
      </c>
      <c r="AF76" s="1" t="s">
        <v>75</v>
      </c>
      <c r="AG76" s="1" t="s">
        <v>76</v>
      </c>
      <c r="AH76" s="1" t="s">
        <v>77</v>
      </c>
      <c r="AI76" s="1" t="s">
        <v>101</v>
      </c>
    </row>
    <row r="77" spans="1:35" ht="13.2" x14ac:dyDescent="0.25">
      <c r="A77" s="2">
        <v>44616.406985972222</v>
      </c>
      <c r="B77" s="1" t="s">
        <v>35</v>
      </c>
      <c r="C77" s="1" t="s">
        <v>36</v>
      </c>
      <c r="D77" s="1" t="s">
        <v>37</v>
      </c>
      <c r="E77" s="1">
        <v>4</v>
      </c>
      <c r="F77" s="1">
        <v>3</v>
      </c>
      <c r="G77" s="1" t="s">
        <v>159</v>
      </c>
      <c r="H77" s="1" t="s">
        <v>39</v>
      </c>
      <c r="I77" s="1" t="s">
        <v>62</v>
      </c>
      <c r="J77" s="1" t="s">
        <v>63</v>
      </c>
      <c r="K77" s="1" t="s">
        <v>260</v>
      </c>
      <c r="L77" s="1">
        <v>1</v>
      </c>
      <c r="M77" s="1">
        <v>4</v>
      </c>
      <c r="N77" s="1">
        <v>2</v>
      </c>
      <c r="O77" s="1">
        <v>3</v>
      </c>
      <c r="P77" s="1">
        <v>5</v>
      </c>
      <c r="Q77" s="1">
        <v>1</v>
      </c>
      <c r="R77" s="1" t="s">
        <v>143</v>
      </c>
      <c r="S77" s="1" t="s">
        <v>122</v>
      </c>
      <c r="T77" s="1" t="s">
        <v>91</v>
      </c>
      <c r="U77" s="1" t="s">
        <v>143</v>
      </c>
      <c r="V77" s="1" t="s">
        <v>91</v>
      </c>
      <c r="W77" s="1" t="s">
        <v>91</v>
      </c>
      <c r="X77" s="1" t="s">
        <v>91</v>
      </c>
      <c r="Y77" s="1" t="s">
        <v>131</v>
      </c>
      <c r="Z77" s="1" t="s">
        <v>70</v>
      </c>
      <c r="AA77" s="1" t="s">
        <v>71</v>
      </c>
      <c r="AB77" s="1" t="s">
        <v>164</v>
      </c>
      <c r="AC77" s="1" t="s">
        <v>122</v>
      </c>
      <c r="AD77" s="1" t="s">
        <v>281</v>
      </c>
      <c r="AE77" s="1" t="s">
        <v>246</v>
      </c>
      <c r="AF77" s="1" t="s">
        <v>190</v>
      </c>
      <c r="AG77" s="1" t="s">
        <v>51</v>
      </c>
      <c r="AH77" s="1" t="s">
        <v>100</v>
      </c>
      <c r="AI77" s="1" t="s">
        <v>78</v>
      </c>
    </row>
    <row r="78" spans="1:35" ht="9.6" customHeight="1" x14ac:dyDescent="0.25">
      <c r="A78" s="2">
        <v>44616.407157326394</v>
      </c>
      <c r="B78" s="1" t="s">
        <v>35</v>
      </c>
      <c r="C78" s="1" t="s">
        <v>183</v>
      </c>
      <c r="D78" s="1" t="s">
        <v>60</v>
      </c>
      <c r="E78" s="1">
        <v>4</v>
      </c>
      <c r="F78" s="1">
        <v>2</v>
      </c>
      <c r="G78" s="1" t="s">
        <v>287</v>
      </c>
      <c r="H78" s="1" t="s">
        <v>61</v>
      </c>
      <c r="I78" s="1" t="s">
        <v>62</v>
      </c>
      <c r="J78" s="1" t="s">
        <v>63</v>
      </c>
      <c r="K78" s="1" t="s">
        <v>71</v>
      </c>
      <c r="L78" s="1">
        <v>5</v>
      </c>
      <c r="M78" s="1">
        <v>4</v>
      </c>
      <c r="N78" s="1">
        <v>5</v>
      </c>
      <c r="O78" s="1">
        <v>5</v>
      </c>
      <c r="P78" s="1">
        <v>5</v>
      </c>
      <c r="Q78" s="1">
        <v>2</v>
      </c>
      <c r="R78" s="1" t="s">
        <v>66</v>
      </c>
      <c r="S78" s="1" t="s">
        <v>91</v>
      </c>
      <c r="T78" s="1" t="s">
        <v>91</v>
      </c>
      <c r="U78" s="1" t="s">
        <v>66</v>
      </c>
      <c r="V78" s="1" t="s">
        <v>91</v>
      </c>
      <c r="W78" s="1" t="s">
        <v>66</v>
      </c>
      <c r="X78" s="1" t="s">
        <v>68</v>
      </c>
      <c r="Y78" s="1" t="s">
        <v>109</v>
      </c>
      <c r="Z78" s="1" t="s">
        <v>107</v>
      </c>
      <c r="AA78" s="1" t="s">
        <v>71</v>
      </c>
      <c r="AB78" s="1" t="s">
        <v>164</v>
      </c>
      <c r="AC78" s="1" t="s">
        <v>93</v>
      </c>
      <c r="AD78" s="1" t="s">
        <v>73</v>
      </c>
      <c r="AE78" s="1" t="s">
        <v>128</v>
      </c>
      <c r="AF78" s="1" t="s">
        <v>75</v>
      </c>
      <c r="AG78" s="1" t="s">
        <v>76</v>
      </c>
      <c r="AH78" s="1" t="s">
        <v>199</v>
      </c>
      <c r="AI78" s="1" t="s">
        <v>228</v>
      </c>
    </row>
    <row r="79" spans="1:35" ht="13.2" x14ac:dyDescent="0.25">
      <c r="A79" s="2">
        <v>44616.407205844909</v>
      </c>
      <c r="B79" s="1" t="s">
        <v>133</v>
      </c>
      <c r="C79" s="1" t="s">
        <v>183</v>
      </c>
      <c r="D79" s="1" t="s">
        <v>37</v>
      </c>
      <c r="E79" s="1">
        <v>6</v>
      </c>
      <c r="F79" s="1">
        <v>5</v>
      </c>
      <c r="G79" s="1" t="s">
        <v>288</v>
      </c>
      <c r="H79" s="1" t="s">
        <v>61</v>
      </c>
      <c r="I79" s="1" t="s">
        <v>62</v>
      </c>
      <c r="J79" s="1" t="s">
        <v>167</v>
      </c>
      <c r="K79" s="1" t="s">
        <v>289</v>
      </c>
      <c r="L79" s="1">
        <v>5</v>
      </c>
      <c r="M79" s="1">
        <v>3</v>
      </c>
      <c r="N79" s="1">
        <v>5</v>
      </c>
      <c r="O79" s="1">
        <v>1</v>
      </c>
      <c r="P79" s="1">
        <v>5</v>
      </c>
      <c r="Q79" s="1">
        <v>3</v>
      </c>
      <c r="R79" s="1" t="s">
        <v>91</v>
      </c>
      <c r="S79" s="1" t="s">
        <v>67</v>
      </c>
      <c r="T79" s="1" t="s">
        <v>207</v>
      </c>
      <c r="U79" s="1" t="s">
        <v>207</v>
      </c>
      <c r="V79" s="1" t="s">
        <v>91</v>
      </c>
      <c r="W79" s="1" t="s">
        <v>91</v>
      </c>
      <c r="X79" s="1" t="s">
        <v>91</v>
      </c>
      <c r="Y79" s="1" t="s">
        <v>113</v>
      </c>
      <c r="Z79" s="1" t="s">
        <v>70</v>
      </c>
      <c r="AA79" s="1" t="s">
        <v>71</v>
      </c>
      <c r="AB79" s="1" t="s">
        <v>137</v>
      </c>
      <c r="AC79" s="1" t="s">
        <v>207</v>
      </c>
      <c r="AD79" s="1" t="s">
        <v>73</v>
      </c>
      <c r="AE79" s="1" t="s">
        <v>246</v>
      </c>
      <c r="AF79" s="1" t="s">
        <v>75</v>
      </c>
      <c r="AG79" s="1" t="s">
        <v>76</v>
      </c>
      <c r="AH79" s="1" t="s">
        <v>199</v>
      </c>
      <c r="AI79" s="1" t="s">
        <v>87</v>
      </c>
    </row>
    <row r="80" spans="1:35" ht="13.2" x14ac:dyDescent="0.25">
      <c r="A80" s="2">
        <v>44616.407255497688</v>
      </c>
      <c r="B80" s="1" t="s">
        <v>59</v>
      </c>
      <c r="C80" s="1" t="s">
        <v>36</v>
      </c>
      <c r="D80" s="1" t="s">
        <v>37</v>
      </c>
      <c r="E80" s="1">
        <v>2</v>
      </c>
      <c r="F80" s="1">
        <v>5</v>
      </c>
      <c r="G80" s="1" t="s">
        <v>181</v>
      </c>
      <c r="H80" s="1" t="s">
        <v>39</v>
      </c>
      <c r="I80" s="1" t="s">
        <v>62</v>
      </c>
      <c r="J80" s="1" t="s">
        <v>290</v>
      </c>
      <c r="K80" s="1" t="s">
        <v>71</v>
      </c>
      <c r="L80" s="1">
        <v>5</v>
      </c>
      <c r="M80" s="1">
        <v>5</v>
      </c>
      <c r="N80" s="1">
        <v>5</v>
      </c>
      <c r="O80" s="1">
        <v>5</v>
      </c>
      <c r="P80" s="1">
        <v>5</v>
      </c>
      <c r="Q80" s="1">
        <v>1</v>
      </c>
      <c r="R80" s="1" t="s">
        <v>67</v>
      </c>
      <c r="S80" s="1" t="s">
        <v>66</v>
      </c>
      <c r="T80" s="1" t="s">
        <v>91</v>
      </c>
      <c r="U80" s="1" t="s">
        <v>66</v>
      </c>
      <c r="V80" s="1" t="s">
        <v>66</v>
      </c>
      <c r="W80" s="1" t="s">
        <v>66</v>
      </c>
      <c r="X80" s="1" t="s">
        <v>66</v>
      </c>
      <c r="Y80" s="1" t="s">
        <v>97</v>
      </c>
      <c r="Z80" s="1" t="s">
        <v>127</v>
      </c>
      <c r="AA80" s="1" t="s">
        <v>71</v>
      </c>
      <c r="AB80" s="1" t="s">
        <v>72</v>
      </c>
      <c r="AC80" s="1" t="s">
        <v>93</v>
      </c>
      <c r="AD80" s="1" t="s">
        <v>73</v>
      </c>
      <c r="AE80" s="1" t="s">
        <v>128</v>
      </c>
      <c r="AF80" s="1" t="s">
        <v>75</v>
      </c>
      <c r="AG80" s="1" t="s">
        <v>76</v>
      </c>
      <c r="AH80" s="1" t="s">
        <v>163</v>
      </c>
      <c r="AI80" s="1" t="s">
        <v>94</v>
      </c>
    </row>
    <row r="81" spans="1:35" ht="13.2" x14ac:dyDescent="0.25">
      <c r="A81" s="2">
        <v>44616.407332754628</v>
      </c>
      <c r="B81" s="1" t="s">
        <v>35</v>
      </c>
      <c r="C81" s="1" t="s">
        <v>151</v>
      </c>
      <c r="D81" s="1" t="s">
        <v>37</v>
      </c>
      <c r="E81" s="1">
        <v>2</v>
      </c>
      <c r="F81" s="1">
        <v>5</v>
      </c>
      <c r="G81" s="1" t="s">
        <v>291</v>
      </c>
      <c r="H81" s="1" t="s">
        <v>39</v>
      </c>
      <c r="I81" s="1" t="s">
        <v>62</v>
      </c>
      <c r="J81" s="1" t="s">
        <v>136</v>
      </c>
      <c r="K81" s="1" t="s">
        <v>71</v>
      </c>
      <c r="L81" s="1">
        <v>5</v>
      </c>
      <c r="M81" s="1">
        <v>4</v>
      </c>
      <c r="N81" s="1">
        <v>4</v>
      </c>
      <c r="O81" s="1">
        <v>4</v>
      </c>
      <c r="P81" s="1">
        <v>4</v>
      </c>
      <c r="Q81" s="1">
        <v>1</v>
      </c>
      <c r="R81" s="1" t="s">
        <v>66</v>
      </c>
      <c r="S81" s="1" t="s">
        <v>66</v>
      </c>
      <c r="T81" s="1" t="s">
        <v>91</v>
      </c>
      <c r="U81" s="1" t="s">
        <v>91</v>
      </c>
      <c r="V81" s="1" t="s">
        <v>66</v>
      </c>
      <c r="W81" s="1" t="s">
        <v>91</v>
      </c>
      <c r="X81" s="1" t="s">
        <v>91</v>
      </c>
      <c r="Y81" s="1" t="s">
        <v>106</v>
      </c>
      <c r="Z81" s="1" t="s">
        <v>70</v>
      </c>
      <c r="AA81" s="1" t="s">
        <v>71</v>
      </c>
      <c r="AB81" s="1" t="s">
        <v>72</v>
      </c>
      <c r="AC81" s="1" t="s">
        <v>66</v>
      </c>
      <c r="AD81" s="1" t="s">
        <v>73</v>
      </c>
      <c r="AE81" s="1" t="s">
        <v>74</v>
      </c>
      <c r="AF81" s="1" t="s">
        <v>75</v>
      </c>
      <c r="AG81" s="1" t="s">
        <v>76</v>
      </c>
      <c r="AH81" s="1" t="s">
        <v>77</v>
      </c>
      <c r="AI81" s="1" t="s">
        <v>87</v>
      </c>
    </row>
    <row r="82" spans="1:35" ht="13.2" x14ac:dyDescent="0.25">
      <c r="A82" s="2">
        <v>44616.4074253125</v>
      </c>
      <c r="B82" s="1" t="s">
        <v>102</v>
      </c>
      <c r="C82" s="1" t="s">
        <v>36</v>
      </c>
      <c r="D82" s="1" t="s">
        <v>37</v>
      </c>
      <c r="E82" s="1">
        <v>1</v>
      </c>
      <c r="F82" s="1">
        <v>3</v>
      </c>
      <c r="G82" s="1" t="s">
        <v>38</v>
      </c>
      <c r="H82" s="1" t="s">
        <v>39</v>
      </c>
      <c r="I82" s="1" t="s">
        <v>89</v>
      </c>
      <c r="J82" s="1" t="s">
        <v>176</v>
      </c>
      <c r="K82" s="1" t="s">
        <v>71</v>
      </c>
      <c r="L82" s="1">
        <v>4</v>
      </c>
      <c r="M82" s="1">
        <v>3</v>
      </c>
      <c r="N82" s="1">
        <v>4</v>
      </c>
      <c r="O82" s="1">
        <v>4</v>
      </c>
      <c r="P82" s="1">
        <v>4</v>
      </c>
      <c r="Q82" s="1">
        <v>4</v>
      </c>
      <c r="R82" s="1" t="s">
        <v>66</v>
      </c>
      <c r="S82" s="1" t="s">
        <v>68</v>
      </c>
      <c r="T82" s="1" t="s">
        <v>67</v>
      </c>
      <c r="U82" s="1" t="s">
        <v>67</v>
      </c>
      <c r="V82" s="1" t="s">
        <v>67</v>
      </c>
      <c r="W82" s="1" t="s">
        <v>67</v>
      </c>
      <c r="X82" s="1" t="s">
        <v>66</v>
      </c>
      <c r="Y82" s="1" t="s">
        <v>292</v>
      </c>
      <c r="Z82" s="1" t="s">
        <v>141</v>
      </c>
      <c r="AA82" s="1" t="s">
        <v>71</v>
      </c>
      <c r="AB82" s="1" t="s">
        <v>72</v>
      </c>
      <c r="AC82" s="1" t="s">
        <v>66</v>
      </c>
      <c r="AD82" s="1" t="s">
        <v>85</v>
      </c>
      <c r="AE82" s="1" t="s">
        <v>114</v>
      </c>
      <c r="AF82" s="1" t="s">
        <v>75</v>
      </c>
      <c r="AG82" s="1" t="s">
        <v>76</v>
      </c>
      <c r="AH82" s="1" t="s">
        <v>100</v>
      </c>
      <c r="AI82" s="1" t="s">
        <v>228</v>
      </c>
    </row>
    <row r="83" spans="1:35" ht="13.2" x14ac:dyDescent="0.25">
      <c r="A83" s="2">
        <v>44616.407838078703</v>
      </c>
      <c r="B83" s="1" t="s">
        <v>59</v>
      </c>
      <c r="C83" s="1" t="s">
        <v>36</v>
      </c>
      <c r="D83" s="1" t="s">
        <v>60</v>
      </c>
      <c r="E83" s="1">
        <v>3</v>
      </c>
      <c r="F83" s="1">
        <v>3</v>
      </c>
      <c r="G83" s="1" t="s">
        <v>88</v>
      </c>
      <c r="H83" s="1" t="s">
        <v>39</v>
      </c>
      <c r="I83" s="1" t="s">
        <v>62</v>
      </c>
      <c r="J83" s="1" t="s">
        <v>223</v>
      </c>
      <c r="K83" s="1" t="s">
        <v>260</v>
      </c>
      <c r="L83" s="1">
        <v>5</v>
      </c>
      <c r="M83" s="1">
        <v>1</v>
      </c>
      <c r="N83" s="1">
        <v>4</v>
      </c>
      <c r="O83" s="1">
        <v>4</v>
      </c>
      <c r="P83" s="1">
        <v>3</v>
      </c>
      <c r="Q83" s="1">
        <v>3</v>
      </c>
      <c r="R83" s="1" t="s">
        <v>67</v>
      </c>
      <c r="S83" s="1" t="s">
        <v>65</v>
      </c>
      <c r="T83" s="1" t="s">
        <v>91</v>
      </c>
      <c r="U83" s="1" t="s">
        <v>67</v>
      </c>
      <c r="V83" s="1" t="s">
        <v>65</v>
      </c>
      <c r="W83" s="1" t="s">
        <v>65</v>
      </c>
      <c r="X83" s="1" t="s">
        <v>91</v>
      </c>
      <c r="Y83" s="1" t="s">
        <v>148</v>
      </c>
      <c r="Z83" s="1" t="s">
        <v>146</v>
      </c>
      <c r="AA83" s="1" t="s">
        <v>162</v>
      </c>
      <c r="AB83" s="1" t="s">
        <v>55</v>
      </c>
      <c r="AC83" s="1" t="s">
        <v>93</v>
      </c>
      <c r="AD83" s="1" t="s">
        <v>85</v>
      </c>
      <c r="AE83" s="1" t="s">
        <v>114</v>
      </c>
      <c r="AF83" s="1" t="s">
        <v>75</v>
      </c>
      <c r="AG83" s="1" t="s">
        <v>76</v>
      </c>
      <c r="AH83" s="1" t="s">
        <v>191</v>
      </c>
      <c r="AI83" s="1" t="s">
        <v>101</v>
      </c>
    </row>
    <row r="84" spans="1:35" ht="13.2" x14ac:dyDescent="0.25">
      <c r="A84" s="2">
        <v>44616.40792056713</v>
      </c>
      <c r="B84" s="1" t="s">
        <v>59</v>
      </c>
      <c r="C84" s="1" t="s">
        <v>36</v>
      </c>
      <c r="D84" s="1" t="s">
        <v>60</v>
      </c>
      <c r="E84" s="1">
        <v>1</v>
      </c>
      <c r="F84" s="1">
        <v>2</v>
      </c>
      <c r="G84" s="1" t="s">
        <v>38</v>
      </c>
      <c r="H84" s="1" t="s">
        <v>39</v>
      </c>
      <c r="I84" s="1" t="s">
        <v>62</v>
      </c>
      <c r="J84" s="1" t="s">
        <v>176</v>
      </c>
      <c r="K84" s="1" t="s">
        <v>71</v>
      </c>
      <c r="L84" s="1">
        <v>3</v>
      </c>
      <c r="M84" s="1">
        <v>3</v>
      </c>
      <c r="N84" s="1">
        <v>4</v>
      </c>
      <c r="O84" s="1">
        <v>4</v>
      </c>
      <c r="P84" s="1">
        <v>3</v>
      </c>
      <c r="Q84" s="1">
        <v>3</v>
      </c>
      <c r="R84" s="1" t="s">
        <v>66</v>
      </c>
      <c r="S84" s="1" t="s">
        <v>67</v>
      </c>
      <c r="T84" s="1" t="s">
        <v>66</v>
      </c>
      <c r="U84" s="1" t="s">
        <v>67</v>
      </c>
      <c r="V84" s="1" t="s">
        <v>67</v>
      </c>
      <c r="W84" s="1" t="s">
        <v>91</v>
      </c>
      <c r="X84" s="1" t="s">
        <v>67</v>
      </c>
      <c r="Y84" s="1" t="s">
        <v>92</v>
      </c>
      <c r="Z84" s="1" t="s">
        <v>107</v>
      </c>
      <c r="AA84" s="1" t="s">
        <v>71</v>
      </c>
      <c r="AB84" s="1" t="s">
        <v>72</v>
      </c>
      <c r="AC84" s="1" t="s">
        <v>93</v>
      </c>
      <c r="AD84" s="1" t="s">
        <v>73</v>
      </c>
      <c r="AE84" s="1" t="s">
        <v>54</v>
      </c>
      <c r="AF84" s="1" t="s">
        <v>75</v>
      </c>
      <c r="AG84" s="1" t="s">
        <v>76</v>
      </c>
      <c r="AH84" s="1" t="s">
        <v>163</v>
      </c>
      <c r="AI84" s="1" t="s">
        <v>101</v>
      </c>
    </row>
    <row r="85" spans="1:35" ht="13.2" x14ac:dyDescent="0.25">
      <c r="A85" s="2">
        <v>44616.407933553244</v>
      </c>
      <c r="B85" s="1" t="s">
        <v>35</v>
      </c>
      <c r="C85" s="1" t="s">
        <v>134</v>
      </c>
      <c r="D85" s="1" t="s">
        <v>60</v>
      </c>
      <c r="E85" s="1">
        <v>2</v>
      </c>
      <c r="F85" s="1">
        <v>2</v>
      </c>
      <c r="G85" s="1" t="s">
        <v>192</v>
      </c>
      <c r="H85" s="1" t="s">
        <v>61</v>
      </c>
      <c r="I85" s="1" t="s">
        <v>62</v>
      </c>
      <c r="J85" s="1" t="s">
        <v>125</v>
      </c>
      <c r="K85" s="1" t="s">
        <v>71</v>
      </c>
      <c r="L85" s="1">
        <v>4</v>
      </c>
      <c r="M85" s="1">
        <v>4</v>
      </c>
      <c r="N85" s="1">
        <v>4</v>
      </c>
      <c r="O85" s="1">
        <v>4</v>
      </c>
      <c r="P85" s="1">
        <v>4</v>
      </c>
      <c r="Q85" s="1">
        <v>1</v>
      </c>
      <c r="R85" s="1" t="s">
        <v>67</v>
      </c>
      <c r="S85" s="1" t="s">
        <v>67</v>
      </c>
      <c r="T85" s="1" t="s">
        <v>91</v>
      </c>
      <c r="U85" s="1" t="s">
        <v>65</v>
      </c>
      <c r="V85" s="1" t="s">
        <v>65</v>
      </c>
      <c r="W85" s="1" t="s">
        <v>67</v>
      </c>
      <c r="X85" s="1" t="s">
        <v>67</v>
      </c>
      <c r="Y85" s="1" t="s">
        <v>131</v>
      </c>
      <c r="Z85" s="1" t="s">
        <v>124</v>
      </c>
      <c r="AA85" s="1" t="s">
        <v>71</v>
      </c>
      <c r="AB85" s="1" t="s">
        <v>55</v>
      </c>
      <c r="AC85" s="1" t="s">
        <v>93</v>
      </c>
      <c r="AD85" s="1" t="s">
        <v>73</v>
      </c>
      <c r="AE85" s="1" t="s">
        <v>114</v>
      </c>
      <c r="AF85" s="1" t="s">
        <v>75</v>
      </c>
      <c r="AG85" s="1" t="s">
        <v>76</v>
      </c>
      <c r="AH85" s="1" t="s">
        <v>77</v>
      </c>
      <c r="AI85" s="1" t="s">
        <v>120</v>
      </c>
    </row>
    <row r="86" spans="1:35" ht="13.2" x14ac:dyDescent="0.25">
      <c r="A86" s="2">
        <v>44616.408066840275</v>
      </c>
      <c r="B86" s="1" t="s">
        <v>59</v>
      </c>
      <c r="C86" s="1" t="s">
        <v>166</v>
      </c>
      <c r="D86" s="1" t="s">
        <v>60</v>
      </c>
      <c r="E86" s="1">
        <v>1</v>
      </c>
      <c r="F86" s="1">
        <v>3</v>
      </c>
      <c r="G86" s="1" t="s">
        <v>88</v>
      </c>
      <c r="H86" s="1" t="s">
        <v>39</v>
      </c>
      <c r="I86" s="1" t="s">
        <v>111</v>
      </c>
      <c r="J86" s="1" t="s">
        <v>270</v>
      </c>
      <c r="K86" s="1" t="s">
        <v>126</v>
      </c>
      <c r="L86" s="1">
        <v>5</v>
      </c>
      <c r="M86" s="1">
        <v>5</v>
      </c>
      <c r="N86" s="1">
        <v>4</v>
      </c>
      <c r="O86" s="1">
        <v>3</v>
      </c>
      <c r="P86" s="1">
        <v>5</v>
      </c>
      <c r="Q86" s="1">
        <v>4</v>
      </c>
      <c r="R86" s="1" t="s">
        <v>207</v>
      </c>
      <c r="S86" s="1" t="s">
        <v>207</v>
      </c>
      <c r="T86" s="1" t="s">
        <v>207</v>
      </c>
      <c r="U86" s="1" t="s">
        <v>207</v>
      </c>
      <c r="V86" s="1" t="s">
        <v>293</v>
      </c>
      <c r="W86" s="1" t="s">
        <v>293</v>
      </c>
      <c r="X86" s="1" t="s">
        <v>293</v>
      </c>
      <c r="Y86" s="1" t="s">
        <v>216</v>
      </c>
      <c r="Z86" s="1" t="s">
        <v>107</v>
      </c>
      <c r="AA86" s="1" t="s">
        <v>98</v>
      </c>
      <c r="AB86" s="1" t="s">
        <v>55</v>
      </c>
      <c r="AC86" s="1" t="s">
        <v>66</v>
      </c>
      <c r="AD86" s="1" t="s">
        <v>73</v>
      </c>
      <c r="AE86" s="1" t="s">
        <v>165</v>
      </c>
      <c r="AF86" s="1" t="s">
        <v>75</v>
      </c>
      <c r="AG86" s="1" t="s">
        <v>76</v>
      </c>
      <c r="AH86" s="1" t="s">
        <v>69</v>
      </c>
      <c r="AI86" s="1" t="s">
        <v>94</v>
      </c>
    </row>
    <row r="87" spans="1:35" ht="13.2" x14ac:dyDescent="0.25">
      <c r="A87" s="2">
        <v>44616.408211041664</v>
      </c>
      <c r="B87" s="1" t="s">
        <v>102</v>
      </c>
      <c r="C87" s="1" t="s">
        <v>36</v>
      </c>
      <c r="D87" s="1" t="s">
        <v>60</v>
      </c>
      <c r="E87" s="1">
        <v>3</v>
      </c>
      <c r="F87" s="1">
        <v>5</v>
      </c>
      <c r="G87" s="1" t="s">
        <v>38</v>
      </c>
      <c r="H87" s="1" t="s">
        <v>61</v>
      </c>
      <c r="I87" s="1" t="s">
        <v>62</v>
      </c>
      <c r="J87" s="1" t="s">
        <v>205</v>
      </c>
      <c r="K87" s="1" t="s">
        <v>71</v>
      </c>
      <c r="L87" s="1">
        <v>3</v>
      </c>
      <c r="M87" s="1">
        <v>5</v>
      </c>
      <c r="N87" s="1">
        <v>4</v>
      </c>
      <c r="O87" s="1">
        <v>3</v>
      </c>
      <c r="P87" s="1">
        <v>5</v>
      </c>
      <c r="Q87" s="1">
        <v>2</v>
      </c>
      <c r="R87" s="1" t="s">
        <v>67</v>
      </c>
      <c r="S87" s="1" t="s">
        <v>91</v>
      </c>
      <c r="T87" s="1" t="s">
        <v>91</v>
      </c>
      <c r="U87" s="1" t="s">
        <v>91</v>
      </c>
      <c r="V87" s="1" t="s">
        <v>91</v>
      </c>
      <c r="W87" s="1" t="s">
        <v>67</v>
      </c>
      <c r="X87" s="1" t="s">
        <v>91</v>
      </c>
      <c r="Y87" s="1" t="s">
        <v>69</v>
      </c>
      <c r="Z87" s="1" t="s">
        <v>107</v>
      </c>
      <c r="AA87" s="1" t="s">
        <v>71</v>
      </c>
      <c r="AB87" s="1" t="s">
        <v>72</v>
      </c>
      <c r="AC87" s="1" t="s">
        <v>93</v>
      </c>
      <c r="AD87" s="1" t="s">
        <v>73</v>
      </c>
      <c r="AE87" s="1" t="s">
        <v>128</v>
      </c>
      <c r="AF87" s="1" t="s">
        <v>75</v>
      </c>
      <c r="AG87" s="1" t="s">
        <v>76</v>
      </c>
      <c r="AH87" s="1" t="s">
        <v>69</v>
      </c>
      <c r="AI87" s="1" t="s">
        <v>87</v>
      </c>
    </row>
    <row r="88" spans="1:35" ht="13.2" x14ac:dyDescent="0.25">
      <c r="A88" s="2">
        <v>44616.408324166667</v>
      </c>
      <c r="B88" s="1" t="s">
        <v>35</v>
      </c>
      <c r="C88" s="1" t="s">
        <v>151</v>
      </c>
      <c r="D88" s="1" t="s">
        <v>60</v>
      </c>
      <c r="E88" s="1">
        <v>1</v>
      </c>
      <c r="F88" s="1">
        <v>3</v>
      </c>
      <c r="G88" s="1" t="s">
        <v>294</v>
      </c>
      <c r="H88" s="1" t="s">
        <v>39</v>
      </c>
      <c r="I88" s="1" t="s">
        <v>104</v>
      </c>
      <c r="J88" s="1" t="s">
        <v>116</v>
      </c>
      <c r="K88" s="1" t="s">
        <v>71</v>
      </c>
      <c r="L88" s="1">
        <v>5</v>
      </c>
      <c r="M88" s="1">
        <v>5</v>
      </c>
      <c r="N88" s="1">
        <v>5</v>
      </c>
      <c r="O88" s="1">
        <v>5</v>
      </c>
      <c r="P88" s="1">
        <v>5</v>
      </c>
      <c r="Q88" s="1">
        <v>1</v>
      </c>
      <c r="R88" s="1" t="s">
        <v>122</v>
      </c>
      <c r="S88" s="1" t="s">
        <v>122</v>
      </c>
      <c r="T88" s="1" t="s">
        <v>122</v>
      </c>
      <c r="U88" s="1" t="s">
        <v>207</v>
      </c>
      <c r="V88" s="1" t="s">
        <v>122</v>
      </c>
      <c r="W88" s="1" t="s">
        <v>122</v>
      </c>
      <c r="X88" s="1" t="s">
        <v>91</v>
      </c>
      <c r="Y88" s="1" t="s">
        <v>295</v>
      </c>
      <c r="Z88" s="1" t="s">
        <v>70</v>
      </c>
      <c r="AA88" s="1" t="s">
        <v>71</v>
      </c>
      <c r="AB88" s="1" t="s">
        <v>72</v>
      </c>
      <c r="AC88" s="1" t="s">
        <v>67</v>
      </c>
      <c r="AD88" s="1" t="s">
        <v>73</v>
      </c>
      <c r="AE88" s="1" t="s">
        <v>128</v>
      </c>
      <c r="AF88" s="1" t="s">
        <v>75</v>
      </c>
      <c r="AG88" s="1" t="s">
        <v>76</v>
      </c>
      <c r="AH88" s="1" t="s">
        <v>77</v>
      </c>
      <c r="AI88" s="1" t="s">
        <v>87</v>
      </c>
    </row>
    <row r="89" spans="1:35" ht="13.2" x14ac:dyDescent="0.25">
      <c r="A89" s="2">
        <v>44616.408350451384</v>
      </c>
      <c r="B89" s="1" t="s">
        <v>35</v>
      </c>
      <c r="C89" s="1" t="s">
        <v>36</v>
      </c>
      <c r="D89" s="1" t="s">
        <v>296</v>
      </c>
      <c r="E89" s="1">
        <v>3</v>
      </c>
      <c r="F89" s="1">
        <v>3</v>
      </c>
      <c r="G89" s="1" t="s">
        <v>38</v>
      </c>
      <c r="H89" s="1" t="s">
        <v>39</v>
      </c>
      <c r="I89" s="1" t="s">
        <v>89</v>
      </c>
      <c r="J89" s="1" t="s">
        <v>125</v>
      </c>
      <c r="K89" s="1" t="s">
        <v>274</v>
      </c>
      <c r="L89" s="1">
        <v>2</v>
      </c>
      <c r="M89" s="1">
        <v>4</v>
      </c>
      <c r="N89" s="1">
        <v>5</v>
      </c>
      <c r="O89" s="1">
        <v>1</v>
      </c>
      <c r="P89" s="1">
        <v>5</v>
      </c>
      <c r="Q89" s="1">
        <v>2</v>
      </c>
      <c r="R89" s="1" t="s">
        <v>66</v>
      </c>
      <c r="S89" s="1" t="s">
        <v>91</v>
      </c>
      <c r="T89" s="1" t="s">
        <v>91</v>
      </c>
      <c r="U89" s="1" t="s">
        <v>66</v>
      </c>
      <c r="V89" s="1" t="s">
        <v>66</v>
      </c>
      <c r="W89" s="1" t="s">
        <v>91</v>
      </c>
      <c r="X89" s="1" t="s">
        <v>91</v>
      </c>
      <c r="Y89" s="1" t="s">
        <v>297</v>
      </c>
      <c r="Z89" s="1" t="s">
        <v>298</v>
      </c>
      <c r="AA89" s="1" t="s">
        <v>84</v>
      </c>
      <c r="AB89" s="1" t="s">
        <v>137</v>
      </c>
      <c r="AC89" s="1" t="s">
        <v>66</v>
      </c>
      <c r="AD89" s="1" t="s">
        <v>208</v>
      </c>
      <c r="AE89" s="1" t="s">
        <v>54</v>
      </c>
      <c r="AF89" s="1" t="s">
        <v>190</v>
      </c>
      <c r="AG89" s="1" t="s">
        <v>76</v>
      </c>
      <c r="AH89" s="1" t="s">
        <v>163</v>
      </c>
      <c r="AI89" s="1" t="s">
        <v>101</v>
      </c>
    </row>
    <row r="90" spans="1:35" ht="13.2" x14ac:dyDescent="0.25">
      <c r="A90" s="2">
        <v>44616.408668472221</v>
      </c>
      <c r="B90" s="1" t="s">
        <v>35</v>
      </c>
      <c r="C90" s="1" t="s">
        <v>36</v>
      </c>
      <c r="D90" s="1" t="s">
        <v>60</v>
      </c>
      <c r="E90" s="1">
        <v>3</v>
      </c>
      <c r="F90" s="1">
        <v>3</v>
      </c>
      <c r="G90" s="1" t="s">
        <v>299</v>
      </c>
      <c r="H90" s="1" t="s">
        <v>39</v>
      </c>
      <c r="I90" s="1" t="s">
        <v>62</v>
      </c>
      <c r="J90" s="1" t="s">
        <v>198</v>
      </c>
      <c r="K90" s="1" t="s">
        <v>71</v>
      </c>
      <c r="L90" s="1">
        <v>3</v>
      </c>
      <c r="M90" s="1">
        <v>4</v>
      </c>
      <c r="N90" s="1">
        <v>3</v>
      </c>
      <c r="O90" s="1">
        <v>3</v>
      </c>
      <c r="P90" s="1">
        <v>4</v>
      </c>
      <c r="Q90" s="1">
        <v>3</v>
      </c>
      <c r="R90" s="1" t="s">
        <v>65</v>
      </c>
      <c r="S90" s="1" t="s">
        <v>67</v>
      </c>
      <c r="T90" s="1" t="s">
        <v>67</v>
      </c>
      <c r="U90" s="1" t="s">
        <v>67</v>
      </c>
      <c r="V90" s="1" t="s">
        <v>67</v>
      </c>
      <c r="W90" s="1" t="s">
        <v>67</v>
      </c>
      <c r="X90" s="1" t="s">
        <v>65</v>
      </c>
      <c r="Y90" s="1" t="s">
        <v>113</v>
      </c>
      <c r="Z90" s="1" t="s">
        <v>158</v>
      </c>
      <c r="AA90" s="1" t="s">
        <v>71</v>
      </c>
      <c r="AB90" s="1" t="s">
        <v>72</v>
      </c>
      <c r="AC90" s="1" t="s">
        <v>65</v>
      </c>
      <c r="AD90" s="1" t="s">
        <v>73</v>
      </c>
      <c r="AE90" s="1" t="s">
        <v>54</v>
      </c>
      <c r="AF90" s="1" t="s">
        <v>75</v>
      </c>
      <c r="AG90" s="1" t="s">
        <v>76</v>
      </c>
      <c r="AH90" s="1" t="s">
        <v>199</v>
      </c>
      <c r="AI90" s="1" t="s">
        <v>101</v>
      </c>
    </row>
    <row r="91" spans="1:35" ht="13.2" x14ac:dyDescent="0.25">
      <c r="A91" s="2">
        <v>44616.408668472221</v>
      </c>
      <c r="B91" s="1" t="s">
        <v>133</v>
      </c>
      <c r="C91" s="1" t="s">
        <v>183</v>
      </c>
      <c r="D91" s="1" t="s">
        <v>60</v>
      </c>
      <c r="E91" s="1">
        <v>4</v>
      </c>
      <c r="F91" s="1">
        <v>1</v>
      </c>
      <c r="G91" s="1" t="s">
        <v>300</v>
      </c>
      <c r="H91" s="1" t="s">
        <v>301</v>
      </c>
      <c r="I91" s="1" t="s">
        <v>62</v>
      </c>
      <c r="J91" s="1" t="s">
        <v>121</v>
      </c>
      <c r="K91" s="1" t="s">
        <v>302</v>
      </c>
      <c r="L91" s="1">
        <v>3</v>
      </c>
      <c r="M91" s="1">
        <v>3</v>
      </c>
      <c r="N91" s="1">
        <v>4</v>
      </c>
      <c r="O91" s="1">
        <v>4</v>
      </c>
      <c r="P91" s="1">
        <v>5</v>
      </c>
      <c r="Q91" s="1">
        <v>5</v>
      </c>
      <c r="R91" s="1" t="s">
        <v>303</v>
      </c>
      <c r="S91" s="1" t="s">
        <v>303</v>
      </c>
      <c r="T91" s="1" t="s">
        <v>304</v>
      </c>
      <c r="U91" s="1" t="s">
        <v>303</v>
      </c>
      <c r="V91" s="1" t="s">
        <v>305</v>
      </c>
      <c r="W91" s="1" t="s">
        <v>305</v>
      </c>
      <c r="X91" s="1" t="s">
        <v>306</v>
      </c>
      <c r="Y91" s="1" t="s">
        <v>307</v>
      </c>
      <c r="Z91" s="1" t="s">
        <v>70</v>
      </c>
      <c r="AA91" s="1" t="s">
        <v>98</v>
      </c>
      <c r="AB91" s="1" t="s">
        <v>72</v>
      </c>
      <c r="AC91" s="1" t="s">
        <v>308</v>
      </c>
      <c r="AD91" s="1" t="s">
        <v>281</v>
      </c>
      <c r="AE91" s="1" t="s">
        <v>74</v>
      </c>
      <c r="AF91" s="1" t="s">
        <v>75</v>
      </c>
      <c r="AG91" s="1" t="s">
        <v>76</v>
      </c>
      <c r="AH91" s="1" t="s">
        <v>119</v>
      </c>
      <c r="AI91" s="1" t="s">
        <v>87</v>
      </c>
    </row>
    <row r="92" spans="1:35" ht="13.2" x14ac:dyDescent="0.25">
      <c r="A92" s="2">
        <v>44616.408817233794</v>
      </c>
      <c r="B92" s="1" t="s">
        <v>35</v>
      </c>
      <c r="C92" s="1" t="s">
        <v>183</v>
      </c>
      <c r="D92" s="1" t="s">
        <v>37</v>
      </c>
      <c r="E92" s="1">
        <v>2</v>
      </c>
      <c r="F92" s="1">
        <v>4</v>
      </c>
      <c r="G92" s="1" t="s">
        <v>309</v>
      </c>
      <c r="H92" s="1" t="s">
        <v>39</v>
      </c>
      <c r="I92" s="1" t="s">
        <v>62</v>
      </c>
      <c r="J92" s="1" t="s">
        <v>130</v>
      </c>
      <c r="K92" s="1" t="s">
        <v>71</v>
      </c>
      <c r="L92" s="1">
        <v>4</v>
      </c>
      <c r="M92" s="1">
        <v>4</v>
      </c>
      <c r="N92" s="1">
        <v>4</v>
      </c>
      <c r="O92" s="1">
        <v>5</v>
      </c>
      <c r="P92" s="1">
        <v>5</v>
      </c>
      <c r="Q92" s="1">
        <v>3</v>
      </c>
      <c r="R92" s="1" t="s">
        <v>67</v>
      </c>
      <c r="S92" s="1" t="s">
        <v>91</v>
      </c>
      <c r="T92" s="1" t="s">
        <v>91</v>
      </c>
      <c r="U92" s="1" t="s">
        <v>67</v>
      </c>
      <c r="V92" s="1" t="s">
        <v>91</v>
      </c>
      <c r="W92" s="1" t="s">
        <v>67</v>
      </c>
      <c r="X92" s="1" t="s">
        <v>91</v>
      </c>
      <c r="Y92" s="1" t="s">
        <v>279</v>
      </c>
      <c r="Z92" s="1" t="s">
        <v>83</v>
      </c>
      <c r="AA92" s="1" t="s">
        <v>98</v>
      </c>
      <c r="AB92" s="1" t="s">
        <v>72</v>
      </c>
      <c r="AC92" s="1" t="s">
        <v>93</v>
      </c>
      <c r="AD92" s="1" t="s">
        <v>73</v>
      </c>
      <c r="AE92" s="1" t="s">
        <v>114</v>
      </c>
      <c r="AF92" s="1" t="s">
        <v>75</v>
      </c>
      <c r="AG92" s="1" t="s">
        <v>76</v>
      </c>
      <c r="AH92" s="1" t="s">
        <v>244</v>
      </c>
      <c r="AI92" s="1" t="s">
        <v>101</v>
      </c>
    </row>
    <row r="93" spans="1:35" ht="13.2" x14ac:dyDescent="0.25">
      <c r="A93" s="2">
        <v>44616.409308495371</v>
      </c>
      <c r="B93" s="1" t="s">
        <v>102</v>
      </c>
      <c r="C93" s="1" t="s">
        <v>36</v>
      </c>
      <c r="D93" s="1" t="s">
        <v>60</v>
      </c>
      <c r="E93" s="1">
        <v>1</v>
      </c>
      <c r="F93" s="1">
        <v>5</v>
      </c>
      <c r="G93" s="1" t="s">
        <v>38</v>
      </c>
      <c r="H93" s="1" t="s">
        <v>39</v>
      </c>
      <c r="I93" s="1" t="s">
        <v>111</v>
      </c>
      <c r="J93" s="1" t="s">
        <v>234</v>
      </c>
      <c r="K93" s="1" t="s">
        <v>71</v>
      </c>
      <c r="L93" s="1">
        <v>5</v>
      </c>
      <c r="M93" s="1">
        <v>4</v>
      </c>
      <c r="N93" s="1">
        <v>4</v>
      </c>
      <c r="O93" s="1">
        <v>5</v>
      </c>
      <c r="P93" s="1">
        <v>5</v>
      </c>
      <c r="Q93" s="1">
        <v>5</v>
      </c>
      <c r="R93" s="1" t="s">
        <v>67</v>
      </c>
      <c r="S93" s="1" t="s">
        <v>91</v>
      </c>
      <c r="T93" s="1" t="s">
        <v>91</v>
      </c>
      <c r="U93" s="1" t="s">
        <v>68</v>
      </c>
      <c r="V93" s="1" t="s">
        <v>68</v>
      </c>
      <c r="W93" s="1" t="s">
        <v>66</v>
      </c>
      <c r="X93" s="1" t="s">
        <v>68</v>
      </c>
      <c r="Y93" s="1" t="s">
        <v>131</v>
      </c>
      <c r="Z93" s="1" t="s">
        <v>158</v>
      </c>
      <c r="AA93" s="1" t="s">
        <v>71</v>
      </c>
      <c r="AB93" s="1" t="s">
        <v>72</v>
      </c>
      <c r="AC93" s="1" t="s">
        <v>66</v>
      </c>
      <c r="AD93" s="1" t="s">
        <v>73</v>
      </c>
      <c r="AE93" s="1" t="s">
        <v>128</v>
      </c>
      <c r="AF93" s="1" t="s">
        <v>75</v>
      </c>
      <c r="AG93" s="1" t="s">
        <v>76</v>
      </c>
      <c r="AH93" s="1" t="s">
        <v>69</v>
      </c>
      <c r="AI93" s="1" t="s">
        <v>58</v>
      </c>
    </row>
    <row r="94" spans="1:35" ht="13.2" x14ac:dyDescent="0.25">
      <c r="A94" s="2">
        <v>44616.409543055561</v>
      </c>
      <c r="B94" s="1" t="s">
        <v>35</v>
      </c>
      <c r="C94" s="1" t="s">
        <v>36</v>
      </c>
      <c r="D94" s="1" t="s">
        <v>60</v>
      </c>
      <c r="E94" s="1">
        <v>1</v>
      </c>
      <c r="F94" s="1">
        <v>3</v>
      </c>
      <c r="G94" s="1" t="s">
        <v>38</v>
      </c>
      <c r="H94" s="1" t="s">
        <v>39</v>
      </c>
      <c r="I94" s="1" t="s">
        <v>62</v>
      </c>
      <c r="J94" s="1" t="s">
        <v>136</v>
      </c>
      <c r="K94" s="1" t="s">
        <v>64</v>
      </c>
      <c r="L94" s="1">
        <v>3</v>
      </c>
      <c r="M94" s="1">
        <v>5</v>
      </c>
      <c r="N94" s="1">
        <v>4</v>
      </c>
      <c r="O94" s="1">
        <v>3</v>
      </c>
      <c r="P94" s="1">
        <v>4</v>
      </c>
      <c r="Q94" s="1">
        <v>3</v>
      </c>
      <c r="R94" s="1" t="s">
        <v>65</v>
      </c>
      <c r="S94" s="1" t="s">
        <v>67</v>
      </c>
      <c r="T94" s="1" t="s">
        <v>91</v>
      </c>
      <c r="U94" s="1" t="s">
        <v>91</v>
      </c>
      <c r="V94" s="1" t="s">
        <v>67</v>
      </c>
      <c r="W94" s="1" t="s">
        <v>91</v>
      </c>
      <c r="X94" s="1" t="s">
        <v>91</v>
      </c>
      <c r="Y94" s="1" t="s">
        <v>69</v>
      </c>
      <c r="Z94" s="1" t="s">
        <v>83</v>
      </c>
      <c r="AA94" s="1" t="s">
        <v>149</v>
      </c>
      <c r="AB94" s="1" t="s">
        <v>72</v>
      </c>
      <c r="AC94" s="1" t="s">
        <v>93</v>
      </c>
      <c r="AD94" s="1" t="s">
        <v>73</v>
      </c>
      <c r="AE94" s="1" t="s">
        <v>54</v>
      </c>
      <c r="AF94" s="1" t="s">
        <v>75</v>
      </c>
      <c r="AG94" s="1" t="s">
        <v>76</v>
      </c>
      <c r="AH94" s="1" t="s">
        <v>77</v>
      </c>
      <c r="AI94" s="1" t="s">
        <v>101</v>
      </c>
    </row>
    <row r="95" spans="1:35" ht="13.2" x14ac:dyDescent="0.25">
      <c r="A95" s="2">
        <v>44616.409591782409</v>
      </c>
      <c r="B95" s="1" t="s">
        <v>35</v>
      </c>
      <c r="C95" s="1" t="s">
        <v>36</v>
      </c>
      <c r="D95" s="1" t="s">
        <v>37</v>
      </c>
      <c r="E95" s="1">
        <v>1</v>
      </c>
      <c r="F95" s="1">
        <v>5</v>
      </c>
      <c r="G95" s="1" t="s">
        <v>88</v>
      </c>
      <c r="H95" s="1" t="s">
        <v>61</v>
      </c>
      <c r="I95" s="1" t="s">
        <v>62</v>
      </c>
      <c r="J95" s="1" t="s">
        <v>63</v>
      </c>
      <c r="K95" s="1" t="s">
        <v>71</v>
      </c>
      <c r="L95" s="1">
        <v>5</v>
      </c>
      <c r="M95" s="1">
        <v>5</v>
      </c>
      <c r="N95" s="1">
        <v>5</v>
      </c>
      <c r="O95" s="1">
        <v>5</v>
      </c>
      <c r="P95" s="1">
        <v>5</v>
      </c>
      <c r="Q95" s="1">
        <v>1</v>
      </c>
      <c r="R95" s="1" t="s">
        <v>67</v>
      </c>
      <c r="S95" s="1" t="s">
        <v>122</v>
      </c>
      <c r="T95" s="1" t="s">
        <v>91</v>
      </c>
      <c r="U95" s="1" t="s">
        <v>91</v>
      </c>
      <c r="V95" s="1" t="s">
        <v>91</v>
      </c>
      <c r="W95" s="1" t="s">
        <v>91</v>
      </c>
      <c r="X95" s="1" t="s">
        <v>91</v>
      </c>
      <c r="Y95" s="1" t="s">
        <v>113</v>
      </c>
      <c r="Z95" s="1" t="s">
        <v>83</v>
      </c>
      <c r="AA95" s="1" t="s">
        <v>71</v>
      </c>
      <c r="AB95" s="1" t="s">
        <v>72</v>
      </c>
      <c r="AC95" s="1" t="s">
        <v>93</v>
      </c>
      <c r="AD95" s="1" t="s">
        <v>73</v>
      </c>
      <c r="AE95" s="1" t="s">
        <v>128</v>
      </c>
      <c r="AF95" s="1" t="s">
        <v>75</v>
      </c>
      <c r="AG95" s="1" t="s">
        <v>76</v>
      </c>
      <c r="AH95" s="1" t="s">
        <v>119</v>
      </c>
      <c r="AI95" s="1" t="s">
        <v>87</v>
      </c>
    </row>
    <row r="96" spans="1:35" ht="13.2" x14ac:dyDescent="0.25">
      <c r="A96" s="2">
        <v>44616.40963282407</v>
      </c>
      <c r="B96" s="1" t="s">
        <v>59</v>
      </c>
      <c r="C96" s="1" t="s">
        <v>36</v>
      </c>
      <c r="D96" s="1" t="s">
        <v>60</v>
      </c>
      <c r="E96" s="1">
        <v>2</v>
      </c>
      <c r="F96" s="1">
        <v>3</v>
      </c>
      <c r="G96" s="1" t="s">
        <v>38</v>
      </c>
      <c r="H96" s="1" t="s">
        <v>39</v>
      </c>
      <c r="I96" s="1" t="s">
        <v>89</v>
      </c>
      <c r="J96" s="1" t="s">
        <v>176</v>
      </c>
      <c r="K96" s="1" t="s">
        <v>71</v>
      </c>
      <c r="L96" s="1">
        <v>4</v>
      </c>
      <c r="M96" s="1">
        <v>5</v>
      </c>
      <c r="N96" s="1">
        <v>4</v>
      </c>
      <c r="O96" s="1">
        <v>4</v>
      </c>
      <c r="P96" s="1">
        <v>5</v>
      </c>
      <c r="Q96" s="1">
        <v>3</v>
      </c>
      <c r="R96" s="1" t="s">
        <v>66</v>
      </c>
      <c r="S96" s="1" t="s">
        <v>91</v>
      </c>
      <c r="T96" s="1" t="s">
        <v>91</v>
      </c>
      <c r="U96" s="1" t="s">
        <v>91</v>
      </c>
      <c r="V96" s="1" t="s">
        <v>91</v>
      </c>
      <c r="W96" s="1" t="s">
        <v>91</v>
      </c>
      <c r="X96" s="1" t="s">
        <v>91</v>
      </c>
      <c r="Y96" s="1" t="s">
        <v>189</v>
      </c>
      <c r="Z96" s="1" t="s">
        <v>83</v>
      </c>
      <c r="AA96" s="1" t="s">
        <v>149</v>
      </c>
      <c r="AB96" s="1" t="s">
        <v>72</v>
      </c>
      <c r="AC96" s="1" t="s">
        <v>93</v>
      </c>
      <c r="AD96" s="1" t="s">
        <v>73</v>
      </c>
      <c r="AE96" s="1" t="s">
        <v>54</v>
      </c>
      <c r="AF96" s="1" t="s">
        <v>75</v>
      </c>
      <c r="AG96" s="1" t="s">
        <v>76</v>
      </c>
      <c r="AH96" s="1" t="s">
        <v>77</v>
      </c>
      <c r="AI96" s="1" t="s">
        <v>94</v>
      </c>
    </row>
    <row r="97" spans="1:35" ht="13.2" x14ac:dyDescent="0.25">
      <c r="A97" s="2">
        <v>44616.409716215276</v>
      </c>
      <c r="B97" s="1" t="s">
        <v>35</v>
      </c>
      <c r="C97" s="1" t="s">
        <v>36</v>
      </c>
      <c r="D97" s="1" t="s">
        <v>37</v>
      </c>
      <c r="E97" s="1">
        <v>1</v>
      </c>
      <c r="F97" s="1">
        <v>5</v>
      </c>
      <c r="G97" s="1" t="s">
        <v>38</v>
      </c>
      <c r="H97" s="1" t="s">
        <v>39</v>
      </c>
      <c r="I97" s="1" t="s">
        <v>111</v>
      </c>
      <c r="J97" s="1" t="s">
        <v>310</v>
      </c>
      <c r="K97" s="1" t="s">
        <v>64</v>
      </c>
      <c r="L97" s="1">
        <v>3</v>
      </c>
      <c r="M97" s="1">
        <v>5</v>
      </c>
      <c r="N97" s="1">
        <v>5</v>
      </c>
      <c r="O97" s="1">
        <v>1</v>
      </c>
      <c r="P97" s="1">
        <v>5</v>
      </c>
      <c r="Q97" s="1">
        <v>5</v>
      </c>
      <c r="R97" s="1" t="s">
        <v>143</v>
      </c>
      <c r="S97" s="1" t="s">
        <v>65</v>
      </c>
      <c r="T97" s="1" t="s">
        <v>67</v>
      </c>
      <c r="U97" s="1" t="s">
        <v>67</v>
      </c>
      <c r="V97" s="1" t="s">
        <v>67</v>
      </c>
      <c r="W97" s="1" t="s">
        <v>65</v>
      </c>
      <c r="X97" s="1" t="s">
        <v>91</v>
      </c>
      <c r="Y97" s="1" t="s">
        <v>148</v>
      </c>
      <c r="Z97" s="1" t="s">
        <v>311</v>
      </c>
      <c r="AA97" s="1" t="s">
        <v>254</v>
      </c>
      <c r="AB97" s="1" t="s">
        <v>72</v>
      </c>
      <c r="AC97" s="1" t="s">
        <v>65</v>
      </c>
      <c r="AD97" s="1" t="s">
        <v>73</v>
      </c>
      <c r="AE97" s="1" t="s">
        <v>128</v>
      </c>
      <c r="AF97" s="1" t="s">
        <v>75</v>
      </c>
      <c r="AG97" s="1" t="s">
        <v>76</v>
      </c>
      <c r="AH97" s="1" t="s">
        <v>312</v>
      </c>
      <c r="AI97" s="1" t="s">
        <v>169</v>
      </c>
    </row>
    <row r="98" spans="1:35" ht="13.2" x14ac:dyDescent="0.25">
      <c r="A98" s="2">
        <v>44616.409918877311</v>
      </c>
      <c r="B98" s="1" t="s">
        <v>59</v>
      </c>
      <c r="C98" s="1" t="s">
        <v>36</v>
      </c>
      <c r="D98" s="1" t="s">
        <v>37</v>
      </c>
      <c r="E98" s="1">
        <v>1</v>
      </c>
      <c r="F98" s="1">
        <v>3</v>
      </c>
      <c r="G98" s="1" t="s">
        <v>38</v>
      </c>
      <c r="H98" s="1" t="s">
        <v>301</v>
      </c>
      <c r="I98" s="1" t="s">
        <v>89</v>
      </c>
      <c r="J98" s="1" t="s">
        <v>105</v>
      </c>
      <c r="K98" s="1" t="s">
        <v>71</v>
      </c>
      <c r="L98" s="1">
        <v>3</v>
      </c>
      <c r="M98" s="1">
        <v>4</v>
      </c>
      <c r="N98" s="1">
        <v>4</v>
      </c>
      <c r="O98" s="1">
        <v>4</v>
      </c>
      <c r="P98" s="1">
        <v>5</v>
      </c>
      <c r="Q98" s="1">
        <v>2</v>
      </c>
      <c r="R98" s="1" t="s">
        <v>65</v>
      </c>
      <c r="S98" s="1" t="s">
        <v>65</v>
      </c>
      <c r="T98" s="1" t="s">
        <v>143</v>
      </c>
      <c r="U98" s="1" t="s">
        <v>91</v>
      </c>
      <c r="V98" s="1" t="s">
        <v>91</v>
      </c>
      <c r="W98" s="1" t="s">
        <v>91</v>
      </c>
      <c r="X98" s="1" t="s">
        <v>91</v>
      </c>
      <c r="Y98" s="1" t="s">
        <v>106</v>
      </c>
      <c r="Z98" s="1" t="s">
        <v>146</v>
      </c>
      <c r="AA98" s="1" t="s">
        <v>71</v>
      </c>
      <c r="AB98" s="1" t="s">
        <v>72</v>
      </c>
      <c r="AC98" s="1" t="s">
        <v>65</v>
      </c>
      <c r="AD98" s="1" t="s">
        <v>73</v>
      </c>
      <c r="AE98" s="1" t="s">
        <v>54</v>
      </c>
      <c r="AF98" s="1" t="s">
        <v>75</v>
      </c>
      <c r="AG98" s="1" t="s">
        <v>76</v>
      </c>
      <c r="AH98" s="1" t="s">
        <v>100</v>
      </c>
      <c r="AI98" s="1" t="s">
        <v>243</v>
      </c>
    </row>
    <row r="99" spans="1:35" ht="13.2" x14ac:dyDescent="0.25">
      <c r="A99" s="2">
        <v>44616.409964756946</v>
      </c>
      <c r="B99" s="1" t="s">
        <v>35</v>
      </c>
      <c r="C99" s="1" t="s">
        <v>151</v>
      </c>
      <c r="D99" s="1" t="s">
        <v>60</v>
      </c>
      <c r="E99" s="1">
        <v>3</v>
      </c>
      <c r="F99" s="1">
        <v>1</v>
      </c>
      <c r="G99" s="1" t="s">
        <v>313</v>
      </c>
      <c r="H99" s="1" t="s">
        <v>39</v>
      </c>
      <c r="I99" s="1" t="s">
        <v>62</v>
      </c>
      <c r="J99" s="1" t="s">
        <v>261</v>
      </c>
      <c r="K99" s="1" t="s">
        <v>64</v>
      </c>
      <c r="L99" s="1">
        <v>4</v>
      </c>
      <c r="M99" s="1">
        <v>3</v>
      </c>
      <c r="N99" s="1">
        <v>5</v>
      </c>
      <c r="O99" s="1">
        <v>3</v>
      </c>
      <c r="P99" s="1">
        <v>4</v>
      </c>
      <c r="Q99" s="1">
        <v>4</v>
      </c>
      <c r="R99" s="1" t="s">
        <v>91</v>
      </c>
      <c r="S99" s="1" t="s">
        <v>91</v>
      </c>
      <c r="T99" s="1" t="s">
        <v>91</v>
      </c>
      <c r="U99" s="1" t="s">
        <v>91</v>
      </c>
      <c r="V99" s="1" t="s">
        <v>66</v>
      </c>
      <c r="W99" s="1" t="s">
        <v>67</v>
      </c>
      <c r="X99" s="1" t="s">
        <v>91</v>
      </c>
      <c r="Y99" s="1" t="s">
        <v>106</v>
      </c>
      <c r="Z99" s="1" t="s">
        <v>83</v>
      </c>
      <c r="AA99" s="1" t="s">
        <v>98</v>
      </c>
      <c r="AB99" s="1" t="s">
        <v>72</v>
      </c>
      <c r="AC99" s="1" t="s">
        <v>67</v>
      </c>
      <c r="AD99" s="1" t="s">
        <v>73</v>
      </c>
      <c r="AE99" s="1" t="s">
        <v>246</v>
      </c>
      <c r="AF99" s="1" t="s">
        <v>75</v>
      </c>
      <c r="AG99" s="1" t="s">
        <v>76</v>
      </c>
      <c r="AH99" s="1" t="s">
        <v>191</v>
      </c>
      <c r="AI99" s="1" t="s">
        <v>58</v>
      </c>
    </row>
    <row r="100" spans="1:35" ht="13.2" x14ac:dyDescent="0.25">
      <c r="A100" s="2">
        <v>44616.410396261577</v>
      </c>
      <c r="B100" s="1" t="s">
        <v>133</v>
      </c>
      <c r="C100" s="1" t="s">
        <v>151</v>
      </c>
      <c r="D100" s="1" t="s">
        <v>37</v>
      </c>
      <c r="E100" s="1">
        <v>4</v>
      </c>
      <c r="F100" s="1">
        <v>2</v>
      </c>
      <c r="G100" s="1" t="s">
        <v>314</v>
      </c>
      <c r="H100" s="1" t="s">
        <v>115</v>
      </c>
      <c r="I100" s="1" t="s">
        <v>62</v>
      </c>
      <c r="J100" s="1" t="s">
        <v>130</v>
      </c>
      <c r="K100" s="1" t="s">
        <v>315</v>
      </c>
      <c r="L100" s="1">
        <v>5</v>
      </c>
      <c r="M100" s="1">
        <v>2</v>
      </c>
      <c r="N100" s="1">
        <v>5</v>
      </c>
      <c r="O100" s="1">
        <v>2</v>
      </c>
      <c r="P100" s="1">
        <v>4</v>
      </c>
      <c r="Q100" s="1">
        <v>1</v>
      </c>
      <c r="R100" s="1" t="s">
        <v>316</v>
      </c>
      <c r="S100" s="1" t="s">
        <v>316</v>
      </c>
      <c r="T100" s="1" t="s">
        <v>316</v>
      </c>
      <c r="U100" s="1" t="s">
        <v>316</v>
      </c>
      <c r="V100" s="1" t="s">
        <v>316</v>
      </c>
      <c r="W100" s="1" t="s">
        <v>316</v>
      </c>
      <c r="X100" s="1" t="s">
        <v>316</v>
      </c>
      <c r="Y100" s="1" t="s">
        <v>119</v>
      </c>
      <c r="Z100" s="1" t="s">
        <v>124</v>
      </c>
      <c r="AA100" s="1" t="s">
        <v>84</v>
      </c>
      <c r="AB100" s="1" t="s">
        <v>317</v>
      </c>
      <c r="AC100" s="1" t="s">
        <v>317</v>
      </c>
      <c r="AD100" s="1" t="s">
        <v>317</v>
      </c>
      <c r="AE100" s="1" t="s">
        <v>317</v>
      </c>
      <c r="AF100" s="1" t="s">
        <v>317</v>
      </c>
      <c r="AG100" s="1" t="s">
        <v>317</v>
      </c>
      <c r="AH100" s="1" t="s">
        <v>318</v>
      </c>
      <c r="AI100" s="1" t="s">
        <v>87</v>
      </c>
    </row>
    <row r="101" spans="1:35" ht="13.2" x14ac:dyDescent="0.25">
      <c r="A101" s="2">
        <v>44616.410408715281</v>
      </c>
      <c r="B101" s="1" t="s">
        <v>59</v>
      </c>
      <c r="C101" s="1" t="s">
        <v>36</v>
      </c>
      <c r="D101" s="1" t="s">
        <v>37</v>
      </c>
      <c r="E101" s="1">
        <v>1</v>
      </c>
      <c r="F101" s="1">
        <v>4</v>
      </c>
      <c r="G101" s="1" t="s">
        <v>319</v>
      </c>
      <c r="H101" s="1" t="s">
        <v>320</v>
      </c>
      <c r="I101" s="1" t="s">
        <v>62</v>
      </c>
      <c r="J101" s="1" t="s">
        <v>140</v>
      </c>
      <c r="K101" s="1" t="s">
        <v>71</v>
      </c>
      <c r="L101" s="1">
        <v>5</v>
      </c>
      <c r="M101" s="1">
        <v>5</v>
      </c>
      <c r="N101" s="1">
        <v>5</v>
      </c>
      <c r="O101" s="1">
        <v>3</v>
      </c>
      <c r="P101" s="1">
        <v>3</v>
      </c>
      <c r="Q101" s="1">
        <v>4</v>
      </c>
      <c r="R101" s="1" t="s">
        <v>122</v>
      </c>
      <c r="S101" s="1" t="s">
        <v>122</v>
      </c>
      <c r="T101" s="1" t="s">
        <v>122</v>
      </c>
      <c r="U101" s="1" t="s">
        <v>143</v>
      </c>
      <c r="V101" s="1" t="s">
        <v>65</v>
      </c>
      <c r="W101" s="1" t="s">
        <v>66</v>
      </c>
      <c r="X101" s="1" t="s">
        <v>67</v>
      </c>
      <c r="Y101" s="1" t="s">
        <v>82</v>
      </c>
      <c r="Z101" s="1" t="s">
        <v>127</v>
      </c>
      <c r="AA101" s="1" t="s">
        <v>71</v>
      </c>
      <c r="AB101" s="1" t="s">
        <v>72</v>
      </c>
      <c r="AC101" s="1" t="s">
        <v>122</v>
      </c>
      <c r="AD101" s="1" t="s">
        <v>85</v>
      </c>
      <c r="AE101" s="1" t="s">
        <v>246</v>
      </c>
      <c r="AF101" s="1" t="s">
        <v>117</v>
      </c>
      <c r="AG101" s="1" t="s">
        <v>137</v>
      </c>
      <c r="AH101" s="1" t="s">
        <v>100</v>
      </c>
      <c r="AI101" s="1" t="s">
        <v>321</v>
      </c>
    </row>
    <row r="102" spans="1:35" ht="13.2" x14ac:dyDescent="0.25">
      <c r="A102" s="2">
        <v>44616.410547685184</v>
      </c>
      <c r="B102" s="1" t="s">
        <v>133</v>
      </c>
      <c r="C102" s="1" t="s">
        <v>36</v>
      </c>
      <c r="D102" s="1" t="s">
        <v>37</v>
      </c>
      <c r="E102" s="1">
        <v>4</v>
      </c>
      <c r="F102" s="1">
        <v>2</v>
      </c>
      <c r="G102" s="1" t="s">
        <v>322</v>
      </c>
      <c r="H102" s="1" t="s">
        <v>61</v>
      </c>
      <c r="I102" s="1" t="s">
        <v>62</v>
      </c>
      <c r="J102" s="1" t="s">
        <v>41</v>
      </c>
      <c r="K102" s="1" t="s">
        <v>64</v>
      </c>
      <c r="L102" s="1">
        <v>2</v>
      </c>
      <c r="M102" s="1">
        <v>3</v>
      </c>
      <c r="N102" s="1">
        <v>4</v>
      </c>
      <c r="O102" s="1">
        <v>3</v>
      </c>
      <c r="P102" s="1">
        <v>5</v>
      </c>
      <c r="Q102" s="1">
        <v>1</v>
      </c>
      <c r="R102" s="1" t="s">
        <v>66</v>
      </c>
      <c r="S102" s="1" t="s">
        <v>66</v>
      </c>
      <c r="T102" s="1" t="s">
        <v>66</v>
      </c>
      <c r="U102" s="1" t="s">
        <v>66</v>
      </c>
      <c r="V102" s="1" t="s">
        <v>66</v>
      </c>
      <c r="W102" s="1" t="s">
        <v>66</v>
      </c>
      <c r="X102" s="1" t="s">
        <v>66</v>
      </c>
      <c r="Y102" s="1" t="s">
        <v>92</v>
      </c>
      <c r="Z102" s="1" t="s">
        <v>298</v>
      </c>
      <c r="AA102" s="1" t="s">
        <v>98</v>
      </c>
      <c r="AB102" s="1" t="s">
        <v>72</v>
      </c>
      <c r="AC102" s="1" t="s">
        <v>66</v>
      </c>
      <c r="AD102" s="1" t="s">
        <v>73</v>
      </c>
      <c r="AE102" s="1" t="s">
        <v>114</v>
      </c>
      <c r="AF102" s="1" t="s">
        <v>75</v>
      </c>
      <c r="AG102" s="1" t="s">
        <v>76</v>
      </c>
      <c r="AH102" s="1" t="s">
        <v>239</v>
      </c>
      <c r="AI102" s="1" t="s">
        <v>323</v>
      </c>
    </row>
    <row r="103" spans="1:35" ht="13.2" x14ac:dyDescent="0.25">
      <c r="A103" s="2">
        <v>44616.410694155093</v>
      </c>
      <c r="B103" s="1" t="s">
        <v>35</v>
      </c>
      <c r="C103" s="1" t="s">
        <v>151</v>
      </c>
      <c r="D103" s="1" t="s">
        <v>37</v>
      </c>
      <c r="E103" s="1">
        <v>2</v>
      </c>
      <c r="F103" s="1">
        <v>2</v>
      </c>
      <c r="G103" s="1" t="s">
        <v>324</v>
      </c>
      <c r="H103" s="1" t="s">
        <v>39</v>
      </c>
      <c r="I103" s="1" t="s">
        <v>62</v>
      </c>
      <c r="J103" s="1" t="s">
        <v>325</v>
      </c>
      <c r="K103" s="1" t="s">
        <v>71</v>
      </c>
      <c r="L103" s="1">
        <v>5</v>
      </c>
      <c r="M103" s="1">
        <v>3</v>
      </c>
      <c r="N103" s="1">
        <v>4</v>
      </c>
      <c r="O103" s="1">
        <v>4</v>
      </c>
      <c r="P103" s="1">
        <v>4</v>
      </c>
      <c r="Q103" s="1">
        <v>5</v>
      </c>
      <c r="R103" s="1" t="s">
        <v>66</v>
      </c>
      <c r="S103" s="1" t="s">
        <v>66</v>
      </c>
      <c r="T103" s="1" t="s">
        <v>68</v>
      </c>
      <c r="U103" s="1" t="s">
        <v>68</v>
      </c>
      <c r="V103" s="1" t="s">
        <v>66</v>
      </c>
      <c r="W103" s="1" t="s">
        <v>66</v>
      </c>
      <c r="X103" s="1" t="s">
        <v>66</v>
      </c>
      <c r="Y103" s="1" t="s">
        <v>113</v>
      </c>
      <c r="Z103" s="1" t="s">
        <v>124</v>
      </c>
      <c r="AA103" s="1" t="s">
        <v>71</v>
      </c>
      <c r="AB103" s="1" t="s">
        <v>72</v>
      </c>
      <c r="AC103" s="1" t="s">
        <v>66</v>
      </c>
      <c r="AD103" s="1" t="s">
        <v>85</v>
      </c>
      <c r="AE103" s="1" t="s">
        <v>114</v>
      </c>
      <c r="AF103" s="1" t="s">
        <v>117</v>
      </c>
      <c r="AG103" s="1" t="s">
        <v>137</v>
      </c>
      <c r="AH103" s="1" t="s">
        <v>119</v>
      </c>
      <c r="AI103" s="1" t="s">
        <v>171</v>
      </c>
    </row>
    <row r="104" spans="1:35" ht="13.2" x14ac:dyDescent="0.25">
      <c r="A104" s="2">
        <v>44616.410757141202</v>
      </c>
      <c r="B104" s="1" t="s">
        <v>35</v>
      </c>
      <c r="C104" s="1" t="s">
        <v>36</v>
      </c>
      <c r="D104" s="1" t="s">
        <v>60</v>
      </c>
      <c r="E104" s="1">
        <v>2</v>
      </c>
      <c r="F104" s="1">
        <v>4</v>
      </c>
      <c r="G104" s="1" t="s">
        <v>326</v>
      </c>
      <c r="H104" s="1" t="s">
        <v>39</v>
      </c>
      <c r="I104" s="1" t="s">
        <v>62</v>
      </c>
      <c r="J104" s="1" t="s">
        <v>167</v>
      </c>
      <c r="K104" s="1" t="s">
        <v>327</v>
      </c>
      <c r="L104" s="1">
        <v>4</v>
      </c>
      <c r="M104" s="1">
        <v>5</v>
      </c>
      <c r="N104" s="1">
        <v>5</v>
      </c>
      <c r="O104" s="1">
        <v>4</v>
      </c>
      <c r="P104" s="1">
        <v>5</v>
      </c>
      <c r="Q104" s="1">
        <v>2</v>
      </c>
      <c r="R104" s="1" t="s">
        <v>143</v>
      </c>
      <c r="S104" s="1" t="s">
        <v>66</v>
      </c>
      <c r="T104" s="1" t="s">
        <v>143</v>
      </c>
      <c r="U104" s="1" t="s">
        <v>66</v>
      </c>
      <c r="V104" s="1" t="s">
        <v>66</v>
      </c>
      <c r="W104" s="1" t="s">
        <v>91</v>
      </c>
      <c r="X104" s="1" t="s">
        <v>91</v>
      </c>
      <c r="Y104" s="1" t="s">
        <v>186</v>
      </c>
      <c r="Z104" s="1" t="s">
        <v>70</v>
      </c>
      <c r="AA104" s="1" t="s">
        <v>71</v>
      </c>
      <c r="AB104" s="1" t="s">
        <v>72</v>
      </c>
      <c r="AC104" s="1" t="s">
        <v>93</v>
      </c>
      <c r="AD104" s="1" t="s">
        <v>73</v>
      </c>
      <c r="AE104" s="1" t="s">
        <v>114</v>
      </c>
      <c r="AF104" s="1" t="s">
        <v>75</v>
      </c>
      <c r="AG104" s="1" t="s">
        <v>76</v>
      </c>
      <c r="AH104" s="1" t="s">
        <v>100</v>
      </c>
      <c r="AI104" s="1" t="s">
        <v>94</v>
      </c>
    </row>
    <row r="105" spans="1:35" ht="13.2" x14ac:dyDescent="0.25">
      <c r="A105" s="2">
        <v>44616.410860601856</v>
      </c>
      <c r="B105" s="1" t="s">
        <v>35</v>
      </c>
      <c r="C105" s="1" t="s">
        <v>183</v>
      </c>
      <c r="D105" s="1" t="s">
        <v>37</v>
      </c>
      <c r="E105" s="1">
        <v>4</v>
      </c>
      <c r="F105" s="1">
        <v>4</v>
      </c>
      <c r="G105" s="1" t="s">
        <v>328</v>
      </c>
      <c r="H105" s="1" t="s">
        <v>39</v>
      </c>
      <c r="I105" s="1" t="s">
        <v>62</v>
      </c>
      <c r="J105" s="1" t="s">
        <v>125</v>
      </c>
      <c r="K105" s="1" t="s">
        <v>329</v>
      </c>
      <c r="L105" s="1">
        <v>5</v>
      </c>
      <c r="M105" s="1">
        <v>4</v>
      </c>
      <c r="N105" s="1">
        <v>5</v>
      </c>
      <c r="O105" s="1">
        <v>5</v>
      </c>
      <c r="P105" s="1">
        <v>5</v>
      </c>
      <c r="Q105" s="1">
        <v>5</v>
      </c>
      <c r="R105" s="1" t="s">
        <v>67</v>
      </c>
      <c r="S105" s="1" t="s">
        <v>66</v>
      </c>
      <c r="T105" s="1" t="s">
        <v>66</v>
      </c>
      <c r="U105" s="1" t="s">
        <v>66</v>
      </c>
      <c r="V105" s="1" t="s">
        <v>67</v>
      </c>
      <c r="W105" s="1" t="s">
        <v>67</v>
      </c>
      <c r="X105" s="1" t="s">
        <v>66</v>
      </c>
      <c r="Y105" s="1" t="s">
        <v>330</v>
      </c>
      <c r="Z105" s="1" t="s">
        <v>124</v>
      </c>
      <c r="AA105" s="1" t="s">
        <v>162</v>
      </c>
      <c r="AB105" s="1" t="s">
        <v>55</v>
      </c>
      <c r="AC105" s="1" t="s">
        <v>93</v>
      </c>
      <c r="AD105" s="1" t="s">
        <v>85</v>
      </c>
      <c r="AE105" s="1" t="s">
        <v>54</v>
      </c>
      <c r="AF105" s="1" t="s">
        <v>75</v>
      </c>
      <c r="AG105" s="1" t="s">
        <v>76</v>
      </c>
      <c r="AH105" s="1" t="s">
        <v>244</v>
      </c>
      <c r="AI105" s="1" t="s">
        <v>87</v>
      </c>
    </row>
    <row r="106" spans="1:35" ht="13.2" x14ac:dyDescent="0.25">
      <c r="A106" s="2">
        <v>44616.410954942126</v>
      </c>
      <c r="B106" s="1" t="s">
        <v>35</v>
      </c>
      <c r="C106" s="1" t="s">
        <v>36</v>
      </c>
      <c r="D106" s="1" t="s">
        <v>60</v>
      </c>
      <c r="E106" s="1">
        <v>4</v>
      </c>
      <c r="F106" s="1">
        <v>4</v>
      </c>
      <c r="G106" s="1" t="s">
        <v>331</v>
      </c>
      <c r="H106" s="1" t="s">
        <v>61</v>
      </c>
      <c r="I106" s="1" t="s">
        <v>62</v>
      </c>
      <c r="J106" s="1" t="s">
        <v>332</v>
      </c>
      <c r="K106" s="1" t="s">
        <v>260</v>
      </c>
      <c r="L106" s="1">
        <v>4</v>
      </c>
      <c r="M106" s="1">
        <v>3</v>
      </c>
      <c r="N106" s="1">
        <v>3</v>
      </c>
      <c r="O106" s="1">
        <v>4</v>
      </c>
      <c r="P106" s="1">
        <v>5</v>
      </c>
      <c r="Q106" s="1">
        <v>1</v>
      </c>
      <c r="R106" s="1" t="s">
        <v>91</v>
      </c>
      <c r="S106" s="1" t="s">
        <v>66</v>
      </c>
      <c r="T106" s="1" t="s">
        <v>66</v>
      </c>
      <c r="U106" s="1" t="s">
        <v>66</v>
      </c>
      <c r="V106" s="1" t="s">
        <v>67</v>
      </c>
      <c r="W106" s="1" t="s">
        <v>66</v>
      </c>
      <c r="X106" s="1" t="s">
        <v>91</v>
      </c>
      <c r="Y106" s="1" t="s">
        <v>333</v>
      </c>
      <c r="Z106" s="1" t="s">
        <v>70</v>
      </c>
      <c r="AA106" s="1" t="s">
        <v>285</v>
      </c>
      <c r="AB106" s="1" t="s">
        <v>164</v>
      </c>
      <c r="AC106" s="1" t="s">
        <v>66</v>
      </c>
      <c r="AD106" s="1" t="s">
        <v>139</v>
      </c>
      <c r="AE106" s="1" t="s">
        <v>128</v>
      </c>
      <c r="AF106" s="1" t="s">
        <v>86</v>
      </c>
      <c r="AG106" s="1" t="s">
        <v>76</v>
      </c>
      <c r="AH106" s="1" t="s">
        <v>334</v>
      </c>
      <c r="AI106" s="1" t="s">
        <v>101</v>
      </c>
    </row>
    <row r="107" spans="1:35" ht="13.2" x14ac:dyDescent="0.25">
      <c r="A107" s="2">
        <v>44616.411174224537</v>
      </c>
      <c r="B107" s="1" t="s">
        <v>35</v>
      </c>
      <c r="C107" s="1" t="s">
        <v>36</v>
      </c>
      <c r="D107" s="1" t="s">
        <v>37</v>
      </c>
      <c r="E107" s="1">
        <v>1</v>
      </c>
      <c r="F107" s="1">
        <v>3</v>
      </c>
      <c r="G107" s="1" t="s">
        <v>38</v>
      </c>
      <c r="H107" s="1" t="s">
        <v>39</v>
      </c>
      <c r="I107" s="1" t="s">
        <v>89</v>
      </c>
      <c r="J107" s="1" t="s">
        <v>81</v>
      </c>
      <c r="K107" s="1" t="s">
        <v>335</v>
      </c>
      <c r="L107" s="1">
        <v>5</v>
      </c>
      <c r="M107" s="1">
        <v>5</v>
      </c>
      <c r="N107" s="1">
        <v>5</v>
      </c>
      <c r="O107" s="1">
        <v>5</v>
      </c>
      <c r="P107" s="1">
        <v>5</v>
      </c>
      <c r="Q107" s="1">
        <v>5</v>
      </c>
      <c r="R107" s="1" t="s">
        <v>67</v>
      </c>
      <c r="S107" s="1" t="s">
        <v>91</v>
      </c>
      <c r="T107" s="1" t="s">
        <v>91</v>
      </c>
      <c r="U107" s="1" t="s">
        <v>66</v>
      </c>
      <c r="V107" s="1" t="s">
        <v>122</v>
      </c>
      <c r="W107" s="1" t="s">
        <v>68</v>
      </c>
      <c r="X107" s="1" t="s">
        <v>91</v>
      </c>
      <c r="Y107" s="1" t="s">
        <v>131</v>
      </c>
      <c r="Z107" s="1" t="s">
        <v>49</v>
      </c>
      <c r="AA107" s="1" t="s">
        <v>336</v>
      </c>
      <c r="AB107" s="1" t="s">
        <v>55</v>
      </c>
      <c r="AC107" s="1" t="s">
        <v>66</v>
      </c>
      <c r="AD107" s="1" t="s">
        <v>85</v>
      </c>
      <c r="AE107" s="1" t="s">
        <v>74</v>
      </c>
      <c r="AF107" s="1" t="s">
        <v>117</v>
      </c>
      <c r="AG107" s="1" t="s">
        <v>137</v>
      </c>
      <c r="AH107" s="1" t="s">
        <v>337</v>
      </c>
      <c r="AI107" s="1" t="s">
        <v>338</v>
      </c>
    </row>
    <row r="108" spans="1:35" ht="13.2" x14ac:dyDescent="0.25">
      <c r="A108" s="2">
        <v>44616.411331782409</v>
      </c>
      <c r="B108" s="1" t="s">
        <v>59</v>
      </c>
      <c r="C108" s="1" t="s">
        <v>36</v>
      </c>
      <c r="D108" s="1" t="s">
        <v>60</v>
      </c>
      <c r="E108" s="1">
        <v>1</v>
      </c>
      <c r="F108" s="1">
        <v>4</v>
      </c>
      <c r="G108" s="1" t="s">
        <v>88</v>
      </c>
      <c r="H108" s="1" t="s">
        <v>39</v>
      </c>
      <c r="I108" s="1" t="s">
        <v>40</v>
      </c>
      <c r="J108" s="1" t="s">
        <v>310</v>
      </c>
      <c r="K108" s="1" t="s">
        <v>64</v>
      </c>
      <c r="L108" s="1">
        <v>5</v>
      </c>
      <c r="M108" s="1">
        <v>5</v>
      </c>
      <c r="N108" s="1">
        <v>5</v>
      </c>
      <c r="O108" s="1">
        <v>5</v>
      </c>
      <c r="P108" s="1">
        <v>5</v>
      </c>
      <c r="Q108" s="1">
        <v>5</v>
      </c>
      <c r="R108" s="1" t="s">
        <v>207</v>
      </c>
      <c r="S108" s="1" t="s">
        <v>207</v>
      </c>
      <c r="T108" s="1" t="s">
        <v>207</v>
      </c>
      <c r="U108" s="1" t="s">
        <v>207</v>
      </c>
      <c r="V108" s="1" t="s">
        <v>293</v>
      </c>
      <c r="W108" s="1" t="s">
        <v>293</v>
      </c>
      <c r="X108" s="1" t="s">
        <v>91</v>
      </c>
      <c r="Y108" s="1" t="s">
        <v>82</v>
      </c>
      <c r="Z108" s="1" t="s">
        <v>49</v>
      </c>
      <c r="AA108" s="1" t="s">
        <v>98</v>
      </c>
      <c r="AB108" s="1" t="s">
        <v>72</v>
      </c>
      <c r="AC108" s="1" t="s">
        <v>67</v>
      </c>
      <c r="AD108" s="1" t="s">
        <v>73</v>
      </c>
      <c r="AE108" s="1" t="s">
        <v>128</v>
      </c>
      <c r="AF108" s="1" t="s">
        <v>75</v>
      </c>
      <c r="AG108" s="1" t="s">
        <v>76</v>
      </c>
      <c r="AH108" s="1" t="s">
        <v>339</v>
      </c>
      <c r="AI108" s="1" t="s">
        <v>340</v>
      </c>
    </row>
    <row r="109" spans="1:35" ht="13.2" x14ac:dyDescent="0.25">
      <c r="A109" s="2">
        <v>44616.411340763894</v>
      </c>
      <c r="B109" s="1" t="s">
        <v>35</v>
      </c>
      <c r="C109" s="1" t="s">
        <v>36</v>
      </c>
      <c r="D109" s="1" t="s">
        <v>60</v>
      </c>
      <c r="E109" s="1">
        <v>2</v>
      </c>
      <c r="F109" s="1">
        <v>5</v>
      </c>
      <c r="G109" s="1" t="s">
        <v>88</v>
      </c>
      <c r="H109" s="1" t="s">
        <v>61</v>
      </c>
      <c r="I109" s="1" t="s">
        <v>62</v>
      </c>
      <c r="J109" s="1" t="s">
        <v>230</v>
      </c>
      <c r="K109" s="1" t="s">
        <v>64</v>
      </c>
      <c r="L109" s="1">
        <v>2</v>
      </c>
      <c r="M109" s="1">
        <v>5</v>
      </c>
      <c r="N109" s="1">
        <v>2</v>
      </c>
      <c r="O109" s="1">
        <v>3</v>
      </c>
      <c r="P109" s="1">
        <v>4</v>
      </c>
      <c r="Q109" s="1">
        <v>4</v>
      </c>
      <c r="R109" s="1" t="s">
        <v>91</v>
      </c>
      <c r="S109" s="1" t="s">
        <v>66</v>
      </c>
      <c r="T109" s="1" t="s">
        <v>91</v>
      </c>
      <c r="U109" s="1" t="s">
        <v>68</v>
      </c>
      <c r="V109" s="1" t="s">
        <v>91</v>
      </c>
      <c r="W109" s="1" t="s">
        <v>66</v>
      </c>
      <c r="X109" s="1" t="s">
        <v>91</v>
      </c>
      <c r="Y109" s="1" t="s">
        <v>131</v>
      </c>
      <c r="Z109" s="1" t="s">
        <v>70</v>
      </c>
      <c r="AA109" s="1" t="s">
        <v>71</v>
      </c>
      <c r="AB109" s="1" t="s">
        <v>72</v>
      </c>
      <c r="AC109" s="1" t="s">
        <v>66</v>
      </c>
      <c r="AD109" s="1" t="s">
        <v>73</v>
      </c>
      <c r="AE109" s="1" t="s">
        <v>128</v>
      </c>
      <c r="AF109" s="1" t="s">
        <v>75</v>
      </c>
      <c r="AG109" s="1" t="s">
        <v>76</v>
      </c>
      <c r="AH109" s="1" t="s">
        <v>191</v>
      </c>
      <c r="AI109" s="1" t="s">
        <v>237</v>
      </c>
    </row>
    <row r="110" spans="1:35" ht="13.2" x14ac:dyDescent="0.25">
      <c r="A110" s="2">
        <v>44616.411403240738</v>
      </c>
      <c r="B110" s="1" t="s">
        <v>35</v>
      </c>
      <c r="C110" s="1" t="s">
        <v>134</v>
      </c>
      <c r="D110" s="1" t="s">
        <v>37</v>
      </c>
      <c r="E110" s="1">
        <v>5</v>
      </c>
      <c r="F110" s="1">
        <v>2</v>
      </c>
      <c r="G110" s="1" t="s">
        <v>159</v>
      </c>
      <c r="H110" s="1" t="s">
        <v>301</v>
      </c>
      <c r="I110" s="1" t="s">
        <v>62</v>
      </c>
      <c r="J110" s="1" t="s">
        <v>63</v>
      </c>
      <c r="K110" s="1" t="s">
        <v>71</v>
      </c>
      <c r="L110" s="1">
        <v>1</v>
      </c>
      <c r="M110" s="1">
        <v>5</v>
      </c>
      <c r="N110" s="1">
        <v>1</v>
      </c>
      <c r="O110" s="1">
        <v>1</v>
      </c>
      <c r="P110" s="1">
        <v>5</v>
      </c>
      <c r="Q110" s="1">
        <v>1</v>
      </c>
      <c r="R110" s="1" t="s">
        <v>67</v>
      </c>
      <c r="S110" s="1" t="s">
        <v>91</v>
      </c>
      <c r="T110" s="1" t="s">
        <v>91</v>
      </c>
      <c r="U110" s="1" t="s">
        <v>67</v>
      </c>
      <c r="V110" s="1" t="s">
        <v>91</v>
      </c>
      <c r="W110" s="1" t="s">
        <v>91</v>
      </c>
      <c r="X110" s="1" t="s">
        <v>91</v>
      </c>
      <c r="Y110" s="1" t="s">
        <v>113</v>
      </c>
      <c r="Z110" s="1" t="s">
        <v>49</v>
      </c>
      <c r="AA110" s="1" t="s">
        <v>71</v>
      </c>
      <c r="AB110" s="1" t="s">
        <v>72</v>
      </c>
      <c r="AC110" s="1" t="s">
        <v>65</v>
      </c>
      <c r="AD110" s="1" t="s">
        <v>73</v>
      </c>
      <c r="AE110" s="1" t="s">
        <v>128</v>
      </c>
      <c r="AF110" s="1" t="s">
        <v>75</v>
      </c>
      <c r="AG110" s="1" t="s">
        <v>76</v>
      </c>
      <c r="AH110" s="1" t="s">
        <v>119</v>
      </c>
      <c r="AI110" s="1" t="s">
        <v>101</v>
      </c>
    </row>
    <row r="111" spans="1:35" ht="13.2" x14ac:dyDescent="0.25">
      <c r="A111" s="2">
        <v>44616.411412071757</v>
      </c>
      <c r="B111" s="1" t="s">
        <v>133</v>
      </c>
      <c r="C111" s="1" t="s">
        <v>151</v>
      </c>
      <c r="D111" s="1" t="s">
        <v>60</v>
      </c>
      <c r="E111" s="1">
        <v>4</v>
      </c>
      <c r="F111" s="1">
        <v>3</v>
      </c>
      <c r="G111" s="1" t="s">
        <v>341</v>
      </c>
      <c r="H111" s="1" t="s">
        <v>301</v>
      </c>
      <c r="I111" s="1" t="s">
        <v>62</v>
      </c>
      <c r="J111" s="1" t="s">
        <v>198</v>
      </c>
      <c r="K111" s="1" t="s">
        <v>145</v>
      </c>
      <c r="L111" s="1">
        <v>4</v>
      </c>
      <c r="M111" s="1">
        <v>4</v>
      </c>
      <c r="N111" s="1">
        <v>4</v>
      </c>
      <c r="O111" s="1">
        <v>4</v>
      </c>
      <c r="P111" s="1">
        <v>5</v>
      </c>
      <c r="Q111" s="1">
        <v>3</v>
      </c>
      <c r="R111" s="1" t="s">
        <v>91</v>
      </c>
      <c r="S111" s="1" t="s">
        <v>91</v>
      </c>
      <c r="T111" s="1" t="s">
        <v>91</v>
      </c>
      <c r="U111" s="1" t="s">
        <v>66</v>
      </c>
      <c r="V111" s="1" t="s">
        <v>66</v>
      </c>
      <c r="W111" s="1" t="s">
        <v>66</v>
      </c>
      <c r="X111" s="1" t="s">
        <v>91</v>
      </c>
      <c r="Y111" s="1" t="s">
        <v>342</v>
      </c>
      <c r="Z111" s="1" t="s">
        <v>298</v>
      </c>
      <c r="AA111" s="1" t="s">
        <v>149</v>
      </c>
      <c r="AB111" s="1" t="s">
        <v>72</v>
      </c>
      <c r="AC111" s="1" t="s">
        <v>66</v>
      </c>
      <c r="AD111" s="1" t="s">
        <v>73</v>
      </c>
      <c r="AE111" s="1" t="s">
        <v>114</v>
      </c>
      <c r="AF111" s="1" t="s">
        <v>75</v>
      </c>
      <c r="AG111" s="1" t="s">
        <v>76</v>
      </c>
      <c r="AH111" s="1" t="s">
        <v>119</v>
      </c>
      <c r="AI111" s="1" t="s">
        <v>120</v>
      </c>
    </row>
    <row r="112" spans="1:35" ht="13.2" x14ac:dyDescent="0.25">
      <c r="A112" s="2">
        <v>44616.411443402772</v>
      </c>
      <c r="B112" s="1" t="s">
        <v>102</v>
      </c>
      <c r="C112" s="1" t="s">
        <v>36</v>
      </c>
      <c r="D112" s="1" t="s">
        <v>60</v>
      </c>
      <c r="E112" s="1">
        <v>2</v>
      </c>
      <c r="F112" s="1">
        <v>5</v>
      </c>
      <c r="G112" s="1" t="s">
        <v>38</v>
      </c>
      <c r="H112" s="1" t="s">
        <v>39</v>
      </c>
      <c r="I112" s="1" t="s">
        <v>89</v>
      </c>
      <c r="J112" s="1" t="s">
        <v>343</v>
      </c>
      <c r="K112" s="1" t="s">
        <v>71</v>
      </c>
      <c r="L112" s="1">
        <v>3</v>
      </c>
      <c r="M112" s="1">
        <v>5</v>
      </c>
      <c r="N112" s="1">
        <v>5</v>
      </c>
      <c r="O112" s="1">
        <v>4</v>
      </c>
      <c r="P112" s="1">
        <v>5</v>
      </c>
      <c r="Q112" s="1">
        <v>4</v>
      </c>
      <c r="R112" s="1" t="s">
        <v>66</v>
      </c>
      <c r="S112" s="1" t="s">
        <v>67</v>
      </c>
      <c r="T112" s="1" t="s">
        <v>66</v>
      </c>
      <c r="U112" s="1" t="s">
        <v>66</v>
      </c>
      <c r="V112" s="1" t="s">
        <v>68</v>
      </c>
      <c r="W112" s="1" t="s">
        <v>66</v>
      </c>
      <c r="X112" s="1" t="s">
        <v>68</v>
      </c>
      <c r="Y112" s="1" t="s">
        <v>148</v>
      </c>
      <c r="Z112" s="1" t="s">
        <v>83</v>
      </c>
      <c r="AA112" s="1" t="s">
        <v>344</v>
      </c>
      <c r="AB112" s="1" t="s">
        <v>164</v>
      </c>
      <c r="AC112" s="1" t="s">
        <v>67</v>
      </c>
      <c r="AD112" s="1" t="s">
        <v>73</v>
      </c>
      <c r="AE112" s="1" t="s">
        <v>99</v>
      </c>
      <c r="AF112" s="1" t="s">
        <v>75</v>
      </c>
      <c r="AG112" s="1" t="s">
        <v>76</v>
      </c>
      <c r="AH112" s="1" t="s">
        <v>69</v>
      </c>
      <c r="AI112" s="1" t="s">
        <v>120</v>
      </c>
    </row>
    <row r="113" spans="1:35" ht="13.2" x14ac:dyDescent="0.25">
      <c r="A113" s="2">
        <v>44616.411771817133</v>
      </c>
      <c r="B113" s="1" t="s">
        <v>35</v>
      </c>
      <c r="C113" s="1" t="s">
        <v>36</v>
      </c>
      <c r="D113" s="1" t="s">
        <v>60</v>
      </c>
      <c r="E113" s="1">
        <v>2</v>
      </c>
      <c r="F113" s="1">
        <v>3</v>
      </c>
      <c r="G113" s="1" t="s">
        <v>345</v>
      </c>
      <c r="H113" s="1" t="s">
        <v>39</v>
      </c>
      <c r="I113" s="1" t="s">
        <v>89</v>
      </c>
      <c r="J113" s="1" t="s">
        <v>41</v>
      </c>
      <c r="K113" s="1" t="s">
        <v>346</v>
      </c>
      <c r="L113" s="1">
        <v>5</v>
      </c>
      <c r="M113" s="1">
        <v>5</v>
      </c>
      <c r="N113" s="1">
        <v>5</v>
      </c>
      <c r="O113" s="1">
        <v>5</v>
      </c>
      <c r="P113" s="1">
        <v>5</v>
      </c>
      <c r="Q113" s="1">
        <v>3</v>
      </c>
      <c r="R113" s="1" t="s">
        <v>66</v>
      </c>
      <c r="S113" s="1" t="s">
        <v>68</v>
      </c>
      <c r="T113" s="1" t="s">
        <v>65</v>
      </c>
      <c r="U113" s="1" t="s">
        <v>66</v>
      </c>
      <c r="V113" s="1" t="s">
        <v>66</v>
      </c>
      <c r="W113" s="1" t="s">
        <v>66</v>
      </c>
      <c r="X113" s="1" t="s">
        <v>67</v>
      </c>
      <c r="Y113" s="1" t="s">
        <v>92</v>
      </c>
      <c r="Z113" s="1" t="s">
        <v>107</v>
      </c>
      <c r="AA113" s="1" t="s">
        <v>71</v>
      </c>
      <c r="AB113" s="1" t="s">
        <v>72</v>
      </c>
      <c r="AC113" s="1" t="s">
        <v>67</v>
      </c>
      <c r="AD113" s="1" t="s">
        <v>139</v>
      </c>
      <c r="AE113" s="1" t="s">
        <v>114</v>
      </c>
      <c r="AF113" s="1" t="s">
        <v>86</v>
      </c>
      <c r="AG113" s="1" t="s">
        <v>137</v>
      </c>
      <c r="AH113" s="1" t="s">
        <v>239</v>
      </c>
      <c r="AI113" s="1" t="s">
        <v>94</v>
      </c>
    </row>
    <row r="114" spans="1:35" ht="13.2" x14ac:dyDescent="0.25">
      <c r="A114" s="2">
        <v>44616.411878587962</v>
      </c>
      <c r="B114" s="1" t="s">
        <v>102</v>
      </c>
      <c r="C114" s="1" t="s">
        <v>183</v>
      </c>
      <c r="D114" s="1" t="s">
        <v>60</v>
      </c>
      <c r="E114" s="1">
        <v>4</v>
      </c>
      <c r="F114" s="1">
        <v>2</v>
      </c>
      <c r="G114" s="1" t="s">
        <v>347</v>
      </c>
      <c r="H114" s="1" t="s">
        <v>39</v>
      </c>
      <c r="I114" s="1" t="s">
        <v>62</v>
      </c>
      <c r="J114" s="1" t="s">
        <v>198</v>
      </c>
      <c r="K114" s="1" t="s">
        <v>145</v>
      </c>
      <c r="L114" s="1">
        <v>4</v>
      </c>
      <c r="M114" s="1">
        <v>5</v>
      </c>
      <c r="N114" s="1">
        <v>4</v>
      </c>
      <c r="O114" s="1">
        <v>4</v>
      </c>
      <c r="P114" s="1">
        <v>4</v>
      </c>
      <c r="Q114" s="1">
        <v>4</v>
      </c>
      <c r="R114" s="1" t="s">
        <v>348</v>
      </c>
      <c r="S114" s="1" t="s">
        <v>91</v>
      </c>
      <c r="T114" s="1" t="s">
        <v>91</v>
      </c>
      <c r="U114" s="1" t="s">
        <v>68</v>
      </c>
      <c r="V114" s="1" t="s">
        <v>68</v>
      </c>
      <c r="W114" s="1" t="s">
        <v>67</v>
      </c>
      <c r="X114" s="1" t="s">
        <v>91</v>
      </c>
      <c r="Y114" s="1" t="s">
        <v>216</v>
      </c>
      <c r="Z114" s="1" t="s">
        <v>107</v>
      </c>
      <c r="AA114" s="1" t="s">
        <v>149</v>
      </c>
      <c r="AB114" s="1" t="s">
        <v>72</v>
      </c>
      <c r="AC114" s="1" t="s">
        <v>93</v>
      </c>
      <c r="AD114" s="1" t="s">
        <v>73</v>
      </c>
      <c r="AE114" s="1" t="s">
        <v>108</v>
      </c>
      <c r="AF114" s="1" t="s">
        <v>75</v>
      </c>
      <c r="AG114" s="1" t="s">
        <v>76</v>
      </c>
      <c r="AH114" s="1" t="s">
        <v>119</v>
      </c>
      <c r="AI114" s="1" t="s">
        <v>228</v>
      </c>
    </row>
    <row r="115" spans="1:35" ht="13.2" x14ac:dyDescent="0.25">
      <c r="A115" s="2">
        <v>44616.411893414348</v>
      </c>
      <c r="B115" s="1" t="s">
        <v>35</v>
      </c>
      <c r="C115" s="1" t="s">
        <v>36</v>
      </c>
      <c r="D115" s="1" t="s">
        <v>37</v>
      </c>
      <c r="E115" s="1">
        <v>1</v>
      </c>
      <c r="F115" s="1">
        <v>5</v>
      </c>
      <c r="G115" s="1" t="s">
        <v>88</v>
      </c>
      <c r="H115" s="1" t="s">
        <v>39</v>
      </c>
      <c r="I115" s="1" t="s">
        <v>104</v>
      </c>
      <c r="J115" s="1" t="s">
        <v>349</v>
      </c>
      <c r="K115" s="1" t="s">
        <v>302</v>
      </c>
      <c r="L115" s="1">
        <v>5</v>
      </c>
      <c r="M115" s="1">
        <v>5</v>
      </c>
      <c r="N115" s="1">
        <v>5</v>
      </c>
      <c r="O115" s="1">
        <v>5</v>
      </c>
      <c r="P115" s="1">
        <v>5</v>
      </c>
      <c r="Q115" s="1">
        <v>5</v>
      </c>
      <c r="R115" s="1" t="s">
        <v>67</v>
      </c>
      <c r="S115" s="1" t="s">
        <v>65</v>
      </c>
      <c r="T115" s="1" t="s">
        <v>65</v>
      </c>
      <c r="U115" s="1" t="s">
        <v>65</v>
      </c>
      <c r="V115" s="1" t="s">
        <v>65</v>
      </c>
      <c r="W115" s="1" t="s">
        <v>65</v>
      </c>
      <c r="X115" s="1" t="s">
        <v>65</v>
      </c>
      <c r="Y115" s="1" t="s">
        <v>189</v>
      </c>
      <c r="Z115" s="1" t="s">
        <v>70</v>
      </c>
      <c r="AA115" s="1" t="s">
        <v>98</v>
      </c>
      <c r="AB115" s="1" t="s">
        <v>72</v>
      </c>
      <c r="AC115" s="1" t="s">
        <v>93</v>
      </c>
      <c r="AD115" s="1" t="s">
        <v>73</v>
      </c>
      <c r="AE115" s="1" t="s">
        <v>114</v>
      </c>
      <c r="AF115" s="1" t="s">
        <v>75</v>
      </c>
      <c r="AG115" s="1" t="s">
        <v>76</v>
      </c>
      <c r="AH115" s="1" t="s">
        <v>191</v>
      </c>
      <c r="AI115" s="1" t="s">
        <v>169</v>
      </c>
    </row>
    <row r="116" spans="1:35" ht="13.2" x14ac:dyDescent="0.25">
      <c r="A116" s="2">
        <v>44616.411921550927</v>
      </c>
      <c r="B116" s="1" t="s">
        <v>35</v>
      </c>
      <c r="C116" s="1" t="s">
        <v>36</v>
      </c>
      <c r="D116" s="1" t="s">
        <v>60</v>
      </c>
      <c r="E116" s="1">
        <v>2</v>
      </c>
      <c r="F116" s="1">
        <v>3</v>
      </c>
      <c r="G116" s="1" t="s">
        <v>350</v>
      </c>
      <c r="H116" s="1" t="s">
        <v>39</v>
      </c>
      <c r="I116" s="1" t="s">
        <v>62</v>
      </c>
      <c r="J116" s="1" t="s">
        <v>116</v>
      </c>
      <c r="K116" s="1" t="s">
        <v>64</v>
      </c>
      <c r="L116" s="1">
        <v>3</v>
      </c>
      <c r="M116" s="1">
        <v>5</v>
      </c>
      <c r="N116" s="1">
        <v>4</v>
      </c>
      <c r="O116" s="1">
        <v>4</v>
      </c>
      <c r="P116" s="1">
        <v>5</v>
      </c>
      <c r="Q116" s="1">
        <v>5</v>
      </c>
      <c r="R116" s="1" t="s">
        <v>66</v>
      </c>
      <c r="S116" s="1" t="s">
        <v>91</v>
      </c>
      <c r="T116" s="1" t="s">
        <v>68</v>
      </c>
      <c r="U116" s="1" t="s">
        <v>68</v>
      </c>
      <c r="V116" s="1" t="s">
        <v>91</v>
      </c>
      <c r="W116" s="1" t="s">
        <v>91</v>
      </c>
      <c r="X116" s="1" t="s">
        <v>91</v>
      </c>
      <c r="Y116" s="1" t="s">
        <v>148</v>
      </c>
      <c r="Z116" s="1" t="s">
        <v>83</v>
      </c>
      <c r="AA116" s="1" t="s">
        <v>98</v>
      </c>
      <c r="AB116" s="1" t="s">
        <v>72</v>
      </c>
      <c r="AC116" s="1" t="s">
        <v>93</v>
      </c>
      <c r="AD116" s="1" t="s">
        <v>73</v>
      </c>
      <c r="AE116" s="1" t="s">
        <v>114</v>
      </c>
      <c r="AF116" s="1" t="s">
        <v>75</v>
      </c>
      <c r="AG116" s="1" t="s">
        <v>76</v>
      </c>
      <c r="AH116" s="1" t="s">
        <v>191</v>
      </c>
      <c r="AI116" s="1" t="s">
        <v>228</v>
      </c>
    </row>
    <row r="117" spans="1:35" ht="13.2" x14ac:dyDescent="0.25">
      <c r="A117" s="2">
        <v>44616.412099548616</v>
      </c>
      <c r="B117" s="1" t="s">
        <v>35</v>
      </c>
      <c r="C117" s="1" t="s">
        <v>36</v>
      </c>
      <c r="D117" s="1" t="s">
        <v>37</v>
      </c>
      <c r="E117" s="1">
        <v>1</v>
      </c>
      <c r="F117" s="1">
        <v>3</v>
      </c>
      <c r="G117" s="1" t="s">
        <v>351</v>
      </c>
      <c r="H117" s="1" t="s">
        <v>39</v>
      </c>
      <c r="I117" s="1" t="s">
        <v>62</v>
      </c>
      <c r="J117" s="1" t="s">
        <v>90</v>
      </c>
      <c r="K117" s="1" t="s">
        <v>126</v>
      </c>
      <c r="L117" s="1">
        <v>4</v>
      </c>
      <c r="M117" s="1">
        <v>5</v>
      </c>
      <c r="N117" s="1">
        <v>5</v>
      </c>
      <c r="O117" s="1">
        <v>5</v>
      </c>
      <c r="P117" s="1">
        <v>5</v>
      </c>
      <c r="Q117" s="1">
        <v>5</v>
      </c>
      <c r="R117" s="1" t="s">
        <v>207</v>
      </c>
      <c r="S117" s="1" t="s">
        <v>143</v>
      </c>
      <c r="T117" s="1" t="s">
        <v>207</v>
      </c>
      <c r="U117" s="1" t="s">
        <v>207</v>
      </c>
      <c r="V117" s="1" t="s">
        <v>293</v>
      </c>
      <c r="W117" s="1" t="s">
        <v>293</v>
      </c>
      <c r="X117" s="1" t="s">
        <v>122</v>
      </c>
      <c r="Y117" s="1" t="s">
        <v>216</v>
      </c>
      <c r="Z117" s="1" t="s">
        <v>70</v>
      </c>
      <c r="AA117" s="1" t="s">
        <v>149</v>
      </c>
      <c r="AB117" s="1" t="s">
        <v>164</v>
      </c>
      <c r="AC117" s="1" t="s">
        <v>143</v>
      </c>
      <c r="AD117" s="1" t="s">
        <v>85</v>
      </c>
      <c r="AE117" s="1" t="s">
        <v>54</v>
      </c>
      <c r="AF117" s="1" t="s">
        <v>55</v>
      </c>
      <c r="AG117" s="1" t="s">
        <v>51</v>
      </c>
      <c r="AH117" s="1" t="s">
        <v>244</v>
      </c>
      <c r="AI117" s="1" t="s">
        <v>94</v>
      </c>
    </row>
    <row r="118" spans="1:35" ht="13.2" x14ac:dyDescent="0.25">
      <c r="A118" s="2">
        <v>44616.412312962959</v>
      </c>
      <c r="B118" s="1" t="s">
        <v>59</v>
      </c>
      <c r="C118" s="1" t="s">
        <v>36</v>
      </c>
      <c r="D118" s="1" t="s">
        <v>60</v>
      </c>
      <c r="E118" s="1">
        <v>1</v>
      </c>
      <c r="F118" s="1">
        <v>4</v>
      </c>
      <c r="G118" s="1" t="s">
        <v>352</v>
      </c>
      <c r="H118" s="1" t="s">
        <v>61</v>
      </c>
      <c r="I118" s="1" t="s">
        <v>40</v>
      </c>
      <c r="J118" s="1" t="s">
        <v>63</v>
      </c>
      <c r="K118" s="1" t="s">
        <v>71</v>
      </c>
      <c r="L118" s="1">
        <v>5</v>
      </c>
      <c r="M118" s="1">
        <v>5</v>
      </c>
      <c r="N118" s="1">
        <v>5</v>
      </c>
      <c r="O118" s="1">
        <v>5</v>
      </c>
      <c r="P118" s="1">
        <v>5</v>
      </c>
      <c r="Q118" s="1">
        <v>5</v>
      </c>
      <c r="R118" s="1" t="s">
        <v>66</v>
      </c>
      <c r="S118" s="1" t="s">
        <v>68</v>
      </c>
      <c r="T118" s="1" t="s">
        <v>91</v>
      </c>
      <c r="U118" s="1" t="s">
        <v>68</v>
      </c>
      <c r="V118" s="1" t="s">
        <v>68</v>
      </c>
      <c r="W118" s="1" t="s">
        <v>66</v>
      </c>
      <c r="X118" s="1" t="s">
        <v>91</v>
      </c>
      <c r="Y118" s="1" t="s">
        <v>131</v>
      </c>
      <c r="Z118" s="1" t="s">
        <v>70</v>
      </c>
      <c r="AA118" s="1" t="s">
        <v>98</v>
      </c>
      <c r="AB118" s="1" t="s">
        <v>72</v>
      </c>
      <c r="AC118" s="1" t="s">
        <v>93</v>
      </c>
      <c r="AD118" s="1" t="s">
        <v>73</v>
      </c>
      <c r="AE118" s="1" t="s">
        <v>99</v>
      </c>
      <c r="AF118" s="1" t="s">
        <v>75</v>
      </c>
      <c r="AG118" s="1" t="s">
        <v>76</v>
      </c>
      <c r="AH118" s="1" t="s">
        <v>353</v>
      </c>
      <c r="AI118" s="1" t="s">
        <v>228</v>
      </c>
    </row>
    <row r="119" spans="1:35" ht="13.2" x14ac:dyDescent="0.25">
      <c r="A119" s="2">
        <v>44616.412847662039</v>
      </c>
      <c r="B119" s="1" t="s">
        <v>102</v>
      </c>
      <c r="C119" s="1" t="s">
        <v>36</v>
      </c>
      <c r="D119" s="1" t="s">
        <v>60</v>
      </c>
      <c r="E119" s="1">
        <v>1</v>
      </c>
      <c r="F119" s="1">
        <v>5</v>
      </c>
      <c r="G119" s="1" t="s">
        <v>354</v>
      </c>
      <c r="H119" s="1" t="s">
        <v>39</v>
      </c>
      <c r="I119" s="1" t="s">
        <v>40</v>
      </c>
      <c r="J119" s="1" t="s">
        <v>176</v>
      </c>
      <c r="K119" s="1" t="s">
        <v>71</v>
      </c>
      <c r="L119" s="1">
        <v>5</v>
      </c>
      <c r="M119" s="1">
        <v>5</v>
      </c>
      <c r="N119" s="1">
        <v>5</v>
      </c>
      <c r="O119" s="1">
        <v>5</v>
      </c>
      <c r="P119" s="1">
        <v>5</v>
      </c>
      <c r="Q119" s="1">
        <v>2</v>
      </c>
      <c r="R119" s="1" t="s">
        <v>122</v>
      </c>
      <c r="S119" s="1" t="s">
        <v>65</v>
      </c>
      <c r="T119" s="1" t="s">
        <v>65</v>
      </c>
      <c r="U119" s="1" t="s">
        <v>122</v>
      </c>
      <c r="V119" s="1" t="s">
        <v>67</v>
      </c>
      <c r="W119" s="1" t="s">
        <v>122</v>
      </c>
      <c r="X119" s="1" t="s">
        <v>67</v>
      </c>
      <c r="Y119" s="1" t="s">
        <v>113</v>
      </c>
      <c r="Z119" s="1" t="s">
        <v>70</v>
      </c>
      <c r="AA119" s="1" t="s">
        <v>71</v>
      </c>
      <c r="AB119" s="1" t="s">
        <v>72</v>
      </c>
      <c r="AC119" s="1" t="s">
        <v>122</v>
      </c>
      <c r="AD119" s="1" t="s">
        <v>85</v>
      </c>
      <c r="AE119" s="1" t="s">
        <v>108</v>
      </c>
      <c r="AF119" s="1" t="s">
        <v>117</v>
      </c>
      <c r="AG119" s="1" t="s">
        <v>137</v>
      </c>
      <c r="AH119" s="1" t="s">
        <v>100</v>
      </c>
      <c r="AI119" s="1" t="s">
        <v>355</v>
      </c>
    </row>
    <row r="120" spans="1:35" ht="13.2" x14ac:dyDescent="0.25">
      <c r="A120" s="2">
        <v>44616.412888912033</v>
      </c>
      <c r="B120" s="1" t="s">
        <v>59</v>
      </c>
      <c r="C120" s="1" t="s">
        <v>36</v>
      </c>
      <c r="D120" s="1" t="s">
        <v>60</v>
      </c>
      <c r="E120" s="1">
        <v>1</v>
      </c>
      <c r="F120" s="1">
        <v>6</v>
      </c>
      <c r="G120" s="1" t="s">
        <v>38</v>
      </c>
      <c r="H120" s="1" t="s">
        <v>61</v>
      </c>
      <c r="I120" s="1" t="s">
        <v>89</v>
      </c>
      <c r="J120" s="1" t="s">
        <v>241</v>
      </c>
      <c r="K120" s="1" t="s">
        <v>64</v>
      </c>
      <c r="L120" s="1">
        <v>3</v>
      </c>
      <c r="M120" s="1">
        <v>5</v>
      </c>
      <c r="N120" s="1">
        <v>5</v>
      </c>
      <c r="O120" s="1">
        <v>4</v>
      </c>
      <c r="P120" s="1">
        <v>5</v>
      </c>
      <c r="Q120" s="1">
        <v>3</v>
      </c>
      <c r="R120" s="1" t="s">
        <v>67</v>
      </c>
      <c r="S120" s="1" t="s">
        <v>67</v>
      </c>
      <c r="T120" s="1" t="s">
        <v>91</v>
      </c>
      <c r="U120" s="1" t="s">
        <v>67</v>
      </c>
      <c r="V120" s="1" t="s">
        <v>91</v>
      </c>
      <c r="W120" s="1" t="s">
        <v>67</v>
      </c>
      <c r="X120" s="1" t="s">
        <v>66</v>
      </c>
      <c r="Y120" s="1" t="s">
        <v>238</v>
      </c>
      <c r="Z120" s="1" t="s">
        <v>83</v>
      </c>
      <c r="AA120" s="1" t="s">
        <v>98</v>
      </c>
      <c r="AB120" s="1" t="s">
        <v>72</v>
      </c>
      <c r="AC120" s="1" t="s">
        <v>67</v>
      </c>
      <c r="AD120" s="1" t="s">
        <v>73</v>
      </c>
      <c r="AE120" s="1" t="s">
        <v>165</v>
      </c>
      <c r="AF120" s="1" t="s">
        <v>75</v>
      </c>
      <c r="AG120" s="1" t="s">
        <v>76</v>
      </c>
      <c r="AH120" s="1" t="s">
        <v>194</v>
      </c>
      <c r="AI120" s="1" t="s">
        <v>58</v>
      </c>
    </row>
    <row r="121" spans="1:35" ht="13.2" x14ac:dyDescent="0.25">
      <c r="A121" s="2">
        <v>44616.413175648151</v>
      </c>
      <c r="B121" s="1" t="s">
        <v>150</v>
      </c>
      <c r="C121" s="1" t="s">
        <v>183</v>
      </c>
      <c r="D121" s="1" t="s">
        <v>60</v>
      </c>
      <c r="E121" s="1">
        <v>4</v>
      </c>
      <c r="F121" s="1">
        <v>2</v>
      </c>
      <c r="G121" s="1" t="s">
        <v>262</v>
      </c>
      <c r="H121" s="1" t="s">
        <v>39</v>
      </c>
      <c r="I121" s="1" t="s">
        <v>89</v>
      </c>
      <c r="J121" s="1" t="s">
        <v>136</v>
      </c>
      <c r="K121" s="1" t="s">
        <v>329</v>
      </c>
      <c r="L121" s="1">
        <v>2</v>
      </c>
      <c r="M121" s="1">
        <v>2</v>
      </c>
      <c r="N121" s="1">
        <v>4</v>
      </c>
      <c r="O121" s="1">
        <v>5</v>
      </c>
      <c r="P121" s="1">
        <v>5</v>
      </c>
      <c r="Q121" s="1">
        <v>1</v>
      </c>
      <c r="R121" s="1" t="s">
        <v>66</v>
      </c>
      <c r="S121" s="1" t="s">
        <v>68</v>
      </c>
      <c r="T121" s="1" t="s">
        <v>91</v>
      </c>
      <c r="U121" s="1" t="s">
        <v>91</v>
      </c>
      <c r="V121" s="1" t="s">
        <v>66</v>
      </c>
      <c r="W121" s="1" t="s">
        <v>91</v>
      </c>
      <c r="X121" s="1" t="s">
        <v>91</v>
      </c>
      <c r="Y121" s="1" t="s">
        <v>342</v>
      </c>
      <c r="Z121" s="1" t="s">
        <v>83</v>
      </c>
      <c r="AA121" s="1" t="s">
        <v>98</v>
      </c>
      <c r="AB121" s="1" t="s">
        <v>55</v>
      </c>
      <c r="AC121" s="1" t="s">
        <v>66</v>
      </c>
      <c r="AD121" s="1" t="s">
        <v>73</v>
      </c>
      <c r="AE121" s="1" t="s">
        <v>114</v>
      </c>
      <c r="AF121" s="1" t="s">
        <v>75</v>
      </c>
      <c r="AG121" s="1" t="s">
        <v>76</v>
      </c>
      <c r="AH121" s="1" t="s">
        <v>119</v>
      </c>
      <c r="AI121" s="1" t="s">
        <v>356</v>
      </c>
    </row>
    <row r="122" spans="1:35" ht="13.2" x14ac:dyDescent="0.25">
      <c r="A122" s="2">
        <v>44616.413529733793</v>
      </c>
      <c r="B122" s="1" t="s">
        <v>102</v>
      </c>
      <c r="C122" s="1" t="s">
        <v>183</v>
      </c>
      <c r="D122" s="1" t="s">
        <v>60</v>
      </c>
      <c r="E122" s="1">
        <v>1</v>
      </c>
      <c r="F122" s="1">
        <v>4</v>
      </c>
      <c r="G122" s="1" t="s">
        <v>357</v>
      </c>
      <c r="H122" s="1" t="s">
        <v>61</v>
      </c>
      <c r="I122" s="1" t="s">
        <v>40</v>
      </c>
      <c r="J122" s="1" t="s">
        <v>41</v>
      </c>
      <c r="K122" s="1" t="s">
        <v>71</v>
      </c>
      <c r="L122" s="1">
        <v>4</v>
      </c>
      <c r="M122" s="1">
        <v>1</v>
      </c>
      <c r="N122" s="1">
        <v>5</v>
      </c>
      <c r="O122" s="1">
        <v>4</v>
      </c>
      <c r="P122" s="1">
        <v>5</v>
      </c>
      <c r="Q122" s="1">
        <v>5</v>
      </c>
      <c r="R122" s="1" t="s">
        <v>65</v>
      </c>
      <c r="S122" s="1" t="s">
        <v>66</v>
      </c>
      <c r="T122" s="1" t="s">
        <v>67</v>
      </c>
      <c r="U122" s="1" t="s">
        <v>67</v>
      </c>
      <c r="V122" s="1" t="s">
        <v>122</v>
      </c>
      <c r="W122" s="1" t="s">
        <v>67</v>
      </c>
      <c r="X122" s="1" t="s">
        <v>66</v>
      </c>
      <c r="Y122" s="1" t="s">
        <v>358</v>
      </c>
      <c r="Z122" s="1" t="s">
        <v>70</v>
      </c>
      <c r="AA122" s="1" t="s">
        <v>71</v>
      </c>
      <c r="AB122" s="1" t="s">
        <v>72</v>
      </c>
      <c r="AC122" s="1" t="s">
        <v>67</v>
      </c>
      <c r="AD122" s="1" t="s">
        <v>73</v>
      </c>
      <c r="AE122" s="1" t="s">
        <v>359</v>
      </c>
      <c r="AF122" s="1" t="s">
        <v>75</v>
      </c>
      <c r="AG122" s="1" t="s">
        <v>76</v>
      </c>
      <c r="AH122" s="1" t="s">
        <v>69</v>
      </c>
      <c r="AI122" s="1" t="s">
        <v>169</v>
      </c>
    </row>
    <row r="123" spans="1:35" ht="13.2" x14ac:dyDescent="0.25">
      <c r="A123" s="2">
        <v>44616.413620671301</v>
      </c>
      <c r="B123" s="1" t="s">
        <v>102</v>
      </c>
      <c r="C123" s="1" t="s">
        <v>183</v>
      </c>
      <c r="D123" s="1" t="s">
        <v>60</v>
      </c>
      <c r="E123" s="1">
        <v>2</v>
      </c>
      <c r="F123" s="1">
        <v>4</v>
      </c>
      <c r="G123" s="1" t="s">
        <v>360</v>
      </c>
      <c r="H123" s="1" t="s">
        <v>39</v>
      </c>
      <c r="I123" s="1" t="s">
        <v>62</v>
      </c>
      <c r="J123" s="1" t="s">
        <v>176</v>
      </c>
      <c r="K123" s="1" t="s">
        <v>71</v>
      </c>
      <c r="L123" s="1">
        <v>5</v>
      </c>
      <c r="M123" s="1">
        <v>4</v>
      </c>
      <c r="N123" s="1">
        <v>4</v>
      </c>
      <c r="O123" s="1">
        <v>4</v>
      </c>
      <c r="P123" s="1">
        <v>4</v>
      </c>
      <c r="Q123" s="1">
        <v>4</v>
      </c>
      <c r="R123" s="1" t="s">
        <v>66</v>
      </c>
      <c r="S123" s="1" t="s">
        <v>66</v>
      </c>
      <c r="T123" s="1" t="s">
        <v>66</v>
      </c>
      <c r="U123" s="1" t="s">
        <v>65</v>
      </c>
      <c r="V123" s="1" t="s">
        <v>67</v>
      </c>
      <c r="W123" s="1" t="s">
        <v>66</v>
      </c>
      <c r="X123" s="1" t="s">
        <v>67</v>
      </c>
      <c r="Y123" s="1" t="s">
        <v>92</v>
      </c>
      <c r="Z123" s="1" t="s">
        <v>83</v>
      </c>
      <c r="AA123" s="1" t="s">
        <v>71</v>
      </c>
      <c r="AB123" s="1" t="s">
        <v>72</v>
      </c>
      <c r="AC123" s="1" t="s">
        <v>93</v>
      </c>
      <c r="AD123" s="1" t="s">
        <v>73</v>
      </c>
      <c r="AE123" s="1" t="s">
        <v>108</v>
      </c>
      <c r="AF123" s="1" t="s">
        <v>75</v>
      </c>
      <c r="AG123" s="1" t="s">
        <v>76</v>
      </c>
      <c r="AH123" s="1" t="s">
        <v>69</v>
      </c>
      <c r="AI123" s="1" t="s">
        <v>87</v>
      </c>
    </row>
    <row r="124" spans="1:35" ht="13.2" x14ac:dyDescent="0.25">
      <c r="A124" s="2">
        <v>44616.413811458333</v>
      </c>
      <c r="B124" s="1" t="s">
        <v>102</v>
      </c>
      <c r="C124" s="1" t="s">
        <v>36</v>
      </c>
      <c r="D124" s="1" t="s">
        <v>37</v>
      </c>
      <c r="E124" s="1">
        <v>1</v>
      </c>
      <c r="F124" s="1">
        <v>3</v>
      </c>
      <c r="G124" s="1" t="s">
        <v>88</v>
      </c>
      <c r="H124" s="1" t="s">
        <v>39</v>
      </c>
      <c r="I124" s="1" t="s">
        <v>89</v>
      </c>
      <c r="J124" s="1" t="s">
        <v>147</v>
      </c>
      <c r="K124" s="1" t="s">
        <v>71</v>
      </c>
      <c r="L124" s="1">
        <v>5</v>
      </c>
      <c r="M124" s="1">
        <v>5</v>
      </c>
      <c r="N124" s="1">
        <v>5</v>
      </c>
      <c r="O124" s="1">
        <v>4</v>
      </c>
      <c r="P124" s="1">
        <v>5</v>
      </c>
      <c r="Q124" s="1">
        <v>5</v>
      </c>
      <c r="R124" s="1" t="s">
        <v>67</v>
      </c>
      <c r="S124" s="1" t="s">
        <v>66</v>
      </c>
      <c r="T124" s="1" t="s">
        <v>65</v>
      </c>
      <c r="U124" s="1" t="s">
        <v>66</v>
      </c>
      <c r="V124" s="1" t="s">
        <v>67</v>
      </c>
      <c r="W124" s="1" t="s">
        <v>67</v>
      </c>
      <c r="X124" s="1" t="s">
        <v>66</v>
      </c>
      <c r="Y124" s="1" t="s">
        <v>295</v>
      </c>
      <c r="Z124" s="1" t="s">
        <v>107</v>
      </c>
      <c r="AA124" s="1" t="s">
        <v>149</v>
      </c>
      <c r="AB124" s="1" t="s">
        <v>55</v>
      </c>
      <c r="AC124" s="1" t="s">
        <v>66</v>
      </c>
      <c r="AD124" s="1" t="s">
        <v>85</v>
      </c>
      <c r="AE124" s="1" t="s">
        <v>165</v>
      </c>
      <c r="AF124" s="1" t="s">
        <v>117</v>
      </c>
      <c r="AG124" s="1" t="s">
        <v>137</v>
      </c>
      <c r="AH124" s="1" t="s">
        <v>69</v>
      </c>
      <c r="AI124" s="1" t="s">
        <v>101</v>
      </c>
    </row>
    <row r="125" spans="1:35" ht="13.2" x14ac:dyDescent="0.25">
      <c r="A125" s="2">
        <v>44616.413823182869</v>
      </c>
      <c r="B125" s="1" t="s">
        <v>150</v>
      </c>
      <c r="C125" s="1" t="s">
        <v>151</v>
      </c>
      <c r="D125" s="1" t="s">
        <v>60</v>
      </c>
      <c r="E125" s="1">
        <v>4</v>
      </c>
      <c r="F125" s="1">
        <v>2</v>
      </c>
      <c r="G125" s="1" t="s">
        <v>361</v>
      </c>
      <c r="H125" s="1" t="s">
        <v>115</v>
      </c>
      <c r="I125" s="1" t="s">
        <v>62</v>
      </c>
      <c r="J125" s="1" t="s">
        <v>258</v>
      </c>
      <c r="K125" s="1" t="s">
        <v>71</v>
      </c>
      <c r="L125" s="1">
        <v>5</v>
      </c>
      <c r="M125" s="1">
        <v>4</v>
      </c>
      <c r="N125" s="1">
        <v>4</v>
      </c>
      <c r="O125" s="1">
        <v>4</v>
      </c>
      <c r="P125" s="1">
        <v>4</v>
      </c>
      <c r="Q125" s="1">
        <v>4</v>
      </c>
      <c r="R125" s="1" t="s">
        <v>65</v>
      </c>
      <c r="S125" s="1" t="s">
        <v>67</v>
      </c>
      <c r="T125" s="1" t="s">
        <v>91</v>
      </c>
      <c r="U125" s="1" t="s">
        <v>91</v>
      </c>
      <c r="V125" s="1" t="s">
        <v>65</v>
      </c>
      <c r="W125" s="1" t="s">
        <v>91</v>
      </c>
      <c r="X125" s="1" t="s">
        <v>91</v>
      </c>
      <c r="Y125" s="1" t="s">
        <v>113</v>
      </c>
      <c r="Z125" s="1" t="s">
        <v>158</v>
      </c>
      <c r="AA125" s="1" t="s">
        <v>71</v>
      </c>
      <c r="AB125" s="1" t="s">
        <v>72</v>
      </c>
      <c r="AC125" s="1" t="s">
        <v>122</v>
      </c>
      <c r="AD125" s="1" t="s">
        <v>73</v>
      </c>
      <c r="AE125" s="1" t="s">
        <v>165</v>
      </c>
      <c r="AF125" s="1" t="s">
        <v>75</v>
      </c>
      <c r="AG125" s="1" t="s">
        <v>76</v>
      </c>
      <c r="AH125" s="1" t="s">
        <v>362</v>
      </c>
      <c r="AI125" s="1" t="s">
        <v>215</v>
      </c>
    </row>
    <row r="126" spans="1:35" ht="13.2" x14ac:dyDescent="0.25">
      <c r="A126" s="2">
        <v>44616.413884768517</v>
      </c>
      <c r="B126" s="1" t="s">
        <v>59</v>
      </c>
      <c r="C126" s="1" t="s">
        <v>36</v>
      </c>
      <c r="D126" s="1" t="s">
        <v>60</v>
      </c>
      <c r="E126" s="1">
        <v>1</v>
      </c>
      <c r="F126" s="1">
        <v>3</v>
      </c>
      <c r="G126" s="1" t="s">
        <v>181</v>
      </c>
      <c r="H126" s="1" t="s">
        <v>61</v>
      </c>
      <c r="I126" s="1" t="s">
        <v>104</v>
      </c>
      <c r="J126" s="1" t="s">
        <v>363</v>
      </c>
      <c r="K126" s="1" t="s">
        <v>71</v>
      </c>
      <c r="L126" s="1">
        <v>2</v>
      </c>
      <c r="M126" s="1">
        <v>5</v>
      </c>
      <c r="N126" s="1">
        <v>2</v>
      </c>
      <c r="O126" s="1">
        <v>3</v>
      </c>
      <c r="P126" s="1">
        <v>5</v>
      </c>
      <c r="Q126" s="1">
        <v>3</v>
      </c>
      <c r="R126" s="1" t="s">
        <v>67</v>
      </c>
      <c r="S126" s="1" t="s">
        <v>67</v>
      </c>
      <c r="T126" s="1" t="s">
        <v>91</v>
      </c>
      <c r="U126" s="1" t="s">
        <v>91</v>
      </c>
      <c r="V126" s="1" t="s">
        <v>91</v>
      </c>
      <c r="W126" s="1" t="s">
        <v>91</v>
      </c>
      <c r="X126" s="1" t="s">
        <v>66</v>
      </c>
      <c r="Y126" s="1" t="s">
        <v>113</v>
      </c>
      <c r="Z126" s="1" t="s">
        <v>107</v>
      </c>
      <c r="AA126" s="1" t="s">
        <v>71</v>
      </c>
      <c r="AB126" s="1" t="s">
        <v>72</v>
      </c>
      <c r="AC126" s="1" t="s">
        <v>93</v>
      </c>
      <c r="AD126" s="1" t="s">
        <v>73</v>
      </c>
      <c r="AE126" s="1" t="s">
        <v>128</v>
      </c>
      <c r="AF126" s="1" t="s">
        <v>75</v>
      </c>
      <c r="AG126" s="1" t="s">
        <v>76</v>
      </c>
      <c r="AH126" s="1" t="s">
        <v>69</v>
      </c>
      <c r="AI126" s="1" t="s">
        <v>263</v>
      </c>
    </row>
    <row r="127" spans="1:35" ht="13.2" x14ac:dyDescent="0.25">
      <c r="A127" s="2">
        <v>44616.414346469908</v>
      </c>
      <c r="B127" s="1" t="s">
        <v>59</v>
      </c>
      <c r="C127" s="1" t="s">
        <v>36</v>
      </c>
      <c r="D127" s="1" t="s">
        <v>37</v>
      </c>
      <c r="E127" s="1">
        <v>1</v>
      </c>
      <c r="F127" s="1">
        <v>3</v>
      </c>
      <c r="G127" s="1" t="s">
        <v>38</v>
      </c>
      <c r="H127" s="1" t="s">
        <v>61</v>
      </c>
      <c r="I127" s="1" t="s">
        <v>104</v>
      </c>
      <c r="J127" s="1" t="s">
        <v>364</v>
      </c>
      <c r="K127" s="1" t="s">
        <v>71</v>
      </c>
      <c r="L127" s="1">
        <v>5</v>
      </c>
      <c r="M127" s="1">
        <v>5</v>
      </c>
      <c r="N127" s="1">
        <v>5</v>
      </c>
      <c r="O127" s="1">
        <v>4</v>
      </c>
      <c r="P127" s="1">
        <v>4</v>
      </c>
      <c r="Q127" s="1">
        <v>2</v>
      </c>
      <c r="R127" s="1" t="s">
        <v>65</v>
      </c>
      <c r="S127" s="1" t="s">
        <v>122</v>
      </c>
      <c r="T127" s="1" t="s">
        <v>122</v>
      </c>
      <c r="U127" s="1" t="s">
        <v>65</v>
      </c>
      <c r="V127" s="1" t="s">
        <v>122</v>
      </c>
      <c r="W127" s="1" t="s">
        <v>91</v>
      </c>
      <c r="X127" s="1" t="s">
        <v>91</v>
      </c>
      <c r="Y127" s="1" t="s">
        <v>113</v>
      </c>
      <c r="Z127" s="1" t="s">
        <v>127</v>
      </c>
      <c r="AA127" s="1" t="s">
        <v>71</v>
      </c>
      <c r="AB127" s="1" t="s">
        <v>72</v>
      </c>
      <c r="AC127" s="1" t="s">
        <v>122</v>
      </c>
      <c r="AD127" s="1" t="s">
        <v>281</v>
      </c>
      <c r="AE127" s="1" t="s">
        <v>128</v>
      </c>
      <c r="AF127" s="1" t="s">
        <v>75</v>
      </c>
      <c r="AG127" s="1" t="s">
        <v>76</v>
      </c>
      <c r="AH127" s="1" t="s">
        <v>196</v>
      </c>
      <c r="AI127" s="1" t="s">
        <v>87</v>
      </c>
    </row>
    <row r="128" spans="1:35" ht="13.2" x14ac:dyDescent="0.25">
      <c r="A128" s="2">
        <v>44616.414447719908</v>
      </c>
      <c r="B128" s="1" t="s">
        <v>59</v>
      </c>
      <c r="C128" s="1" t="s">
        <v>36</v>
      </c>
      <c r="D128" s="1" t="s">
        <v>37</v>
      </c>
      <c r="E128" s="1">
        <v>2</v>
      </c>
      <c r="F128" s="1">
        <v>4</v>
      </c>
      <c r="G128" s="1" t="s">
        <v>88</v>
      </c>
      <c r="H128" s="1" t="s">
        <v>61</v>
      </c>
      <c r="I128" s="1" t="s">
        <v>104</v>
      </c>
      <c r="J128" s="1" t="s">
        <v>63</v>
      </c>
      <c r="K128" s="1" t="s">
        <v>71</v>
      </c>
      <c r="L128" s="1">
        <v>4</v>
      </c>
      <c r="M128" s="1">
        <v>5</v>
      </c>
      <c r="N128" s="1">
        <v>3</v>
      </c>
      <c r="O128" s="1">
        <v>4</v>
      </c>
      <c r="P128" s="1">
        <v>4</v>
      </c>
      <c r="Q128" s="1">
        <v>2</v>
      </c>
      <c r="R128" s="1" t="s">
        <v>67</v>
      </c>
      <c r="S128" s="1" t="s">
        <v>91</v>
      </c>
      <c r="T128" s="1" t="s">
        <v>91</v>
      </c>
      <c r="U128" s="1" t="s">
        <v>65</v>
      </c>
      <c r="V128" s="1" t="s">
        <v>91</v>
      </c>
      <c r="W128" s="1" t="s">
        <v>91</v>
      </c>
      <c r="X128" s="1" t="s">
        <v>91</v>
      </c>
      <c r="Y128" s="1" t="s">
        <v>156</v>
      </c>
      <c r="Z128" s="1" t="s">
        <v>70</v>
      </c>
      <c r="AA128" s="1" t="s">
        <v>98</v>
      </c>
      <c r="AB128" s="1" t="s">
        <v>72</v>
      </c>
      <c r="AC128" s="1" t="s">
        <v>67</v>
      </c>
      <c r="AD128" s="1" t="s">
        <v>73</v>
      </c>
      <c r="AE128" s="1" t="s">
        <v>128</v>
      </c>
      <c r="AF128" s="1" t="s">
        <v>75</v>
      </c>
      <c r="AG128" s="1" t="s">
        <v>76</v>
      </c>
      <c r="AH128" s="1" t="s">
        <v>365</v>
      </c>
      <c r="AI128" s="1" t="s">
        <v>243</v>
      </c>
    </row>
    <row r="129" spans="1:35" ht="13.2" x14ac:dyDescent="0.25">
      <c r="A129" s="2">
        <v>44616.414456817132</v>
      </c>
      <c r="B129" s="1" t="s">
        <v>35</v>
      </c>
      <c r="C129" s="1" t="s">
        <v>36</v>
      </c>
      <c r="D129" s="1" t="s">
        <v>37</v>
      </c>
      <c r="E129" s="1">
        <v>1</v>
      </c>
      <c r="F129" s="1">
        <v>4</v>
      </c>
      <c r="G129" s="1" t="s">
        <v>181</v>
      </c>
      <c r="H129" s="1" t="s">
        <v>61</v>
      </c>
      <c r="I129" s="1" t="s">
        <v>62</v>
      </c>
      <c r="J129" s="1" t="s">
        <v>280</v>
      </c>
      <c r="K129" s="1" t="s">
        <v>71</v>
      </c>
      <c r="L129" s="1">
        <v>5</v>
      </c>
      <c r="M129" s="1">
        <v>5</v>
      </c>
      <c r="N129" s="1">
        <v>5</v>
      </c>
      <c r="O129" s="1">
        <v>5</v>
      </c>
      <c r="P129" s="1">
        <v>5</v>
      </c>
      <c r="Q129" s="1">
        <v>5</v>
      </c>
      <c r="R129" s="1" t="s">
        <v>66</v>
      </c>
      <c r="S129" s="1" t="s">
        <v>67</v>
      </c>
      <c r="T129" s="1" t="s">
        <v>66</v>
      </c>
      <c r="U129" s="1" t="s">
        <v>65</v>
      </c>
      <c r="V129" s="1" t="s">
        <v>67</v>
      </c>
      <c r="W129" s="1" t="s">
        <v>66</v>
      </c>
      <c r="X129" s="1" t="s">
        <v>65</v>
      </c>
      <c r="Y129" s="1" t="s">
        <v>113</v>
      </c>
      <c r="Z129" s="1" t="s">
        <v>107</v>
      </c>
      <c r="AA129" s="1" t="s">
        <v>71</v>
      </c>
      <c r="AB129" s="1" t="s">
        <v>72</v>
      </c>
      <c r="AC129" s="1" t="s">
        <v>93</v>
      </c>
      <c r="AD129" s="1" t="s">
        <v>73</v>
      </c>
      <c r="AE129" s="1" t="s">
        <v>165</v>
      </c>
      <c r="AF129" s="1" t="s">
        <v>75</v>
      </c>
      <c r="AG129" s="1" t="s">
        <v>76</v>
      </c>
      <c r="AH129" s="1" t="s">
        <v>366</v>
      </c>
      <c r="AI129" s="1" t="s">
        <v>87</v>
      </c>
    </row>
    <row r="130" spans="1:35" ht="13.2" x14ac:dyDescent="0.25">
      <c r="A130" s="2">
        <v>44616.4145244213</v>
      </c>
      <c r="B130" s="1" t="s">
        <v>35</v>
      </c>
      <c r="C130" s="1" t="s">
        <v>36</v>
      </c>
      <c r="D130" s="1" t="s">
        <v>37</v>
      </c>
      <c r="E130" s="1">
        <v>1</v>
      </c>
      <c r="F130" s="1">
        <v>3</v>
      </c>
      <c r="G130" s="1" t="s">
        <v>38</v>
      </c>
      <c r="H130" s="1" t="s">
        <v>61</v>
      </c>
      <c r="I130" s="1" t="s">
        <v>104</v>
      </c>
      <c r="J130" s="1" t="s">
        <v>155</v>
      </c>
      <c r="K130" s="1" t="s">
        <v>302</v>
      </c>
      <c r="L130" s="1">
        <v>5</v>
      </c>
      <c r="M130" s="1">
        <v>5</v>
      </c>
      <c r="N130" s="1">
        <v>5</v>
      </c>
      <c r="O130" s="1">
        <v>5</v>
      </c>
      <c r="P130" s="1">
        <v>5</v>
      </c>
      <c r="Q130" s="1">
        <v>5</v>
      </c>
      <c r="R130" s="1" t="s">
        <v>66</v>
      </c>
      <c r="S130" s="1" t="s">
        <v>207</v>
      </c>
      <c r="T130" s="1" t="s">
        <v>66</v>
      </c>
      <c r="U130" s="1" t="s">
        <v>207</v>
      </c>
      <c r="V130" s="1" t="s">
        <v>91</v>
      </c>
      <c r="W130" s="1" t="s">
        <v>91</v>
      </c>
      <c r="X130" s="1" t="s">
        <v>91</v>
      </c>
      <c r="Y130" s="1" t="s">
        <v>148</v>
      </c>
      <c r="Z130" s="1" t="s">
        <v>49</v>
      </c>
      <c r="AA130" s="1" t="s">
        <v>71</v>
      </c>
      <c r="AB130" s="1" t="s">
        <v>72</v>
      </c>
      <c r="AC130" s="1" t="s">
        <v>66</v>
      </c>
      <c r="AD130" s="1" t="s">
        <v>85</v>
      </c>
      <c r="AE130" s="1" t="s">
        <v>114</v>
      </c>
      <c r="AF130" s="1" t="s">
        <v>75</v>
      </c>
      <c r="AG130" s="1" t="s">
        <v>76</v>
      </c>
      <c r="AH130" s="1" t="s">
        <v>69</v>
      </c>
      <c r="AI130" s="1" t="s">
        <v>169</v>
      </c>
    </row>
    <row r="131" spans="1:35" ht="13.2" x14ac:dyDescent="0.25">
      <c r="A131" s="2">
        <v>44616.414810775459</v>
      </c>
      <c r="B131" s="1" t="s">
        <v>150</v>
      </c>
      <c r="C131" s="1" t="s">
        <v>183</v>
      </c>
      <c r="D131" s="1" t="s">
        <v>37</v>
      </c>
      <c r="E131" s="1">
        <v>5</v>
      </c>
      <c r="F131" s="1">
        <v>4</v>
      </c>
      <c r="G131" s="1" t="s">
        <v>367</v>
      </c>
      <c r="H131" s="1" t="s">
        <v>39</v>
      </c>
      <c r="I131" s="1" t="s">
        <v>62</v>
      </c>
      <c r="J131" s="1" t="s">
        <v>368</v>
      </c>
      <c r="K131" s="1" t="s">
        <v>289</v>
      </c>
      <c r="L131" s="1">
        <v>1</v>
      </c>
      <c r="M131" s="1">
        <v>3</v>
      </c>
      <c r="N131" s="1">
        <v>5</v>
      </c>
      <c r="O131" s="1">
        <v>3</v>
      </c>
      <c r="P131" s="1">
        <v>5</v>
      </c>
      <c r="Q131" s="1">
        <v>1</v>
      </c>
      <c r="R131" s="1" t="s">
        <v>251</v>
      </c>
      <c r="S131" s="1" t="s">
        <v>251</v>
      </c>
      <c r="T131" s="1" t="s">
        <v>251</v>
      </c>
      <c r="U131" s="1" t="s">
        <v>251</v>
      </c>
      <c r="V131" s="1" t="s">
        <v>251</v>
      </c>
      <c r="W131" s="1" t="s">
        <v>251</v>
      </c>
      <c r="X131" s="1" t="s">
        <v>251</v>
      </c>
      <c r="Y131" s="1" t="s">
        <v>369</v>
      </c>
      <c r="Z131" s="1" t="s">
        <v>146</v>
      </c>
      <c r="AA131" s="1" t="s">
        <v>370</v>
      </c>
      <c r="AB131" s="1" t="s">
        <v>371</v>
      </c>
      <c r="AC131" s="1" t="s">
        <v>251</v>
      </c>
      <c r="AD131" s="1" t="s">
        <v>251</v>
      </c>
      <c r="AE131" s="1" t="s">
        <v>251</v>
      </c>
      <c r="AF131" s="1" t="s">
        <v>251</v>
      </c>
      <c r="AG131" s="1" t="s">
        <v>251</v>
      </c>
      <c r="AH131" s="1" t="s">
        <v>187</v>
      </c>
      <c r="AI131" s="1" t="s">
        <v>263</v>
      </c>
    </row>
    <row r="132" spans="1:35" ht="13.2" x14ac:dyDescent="0.25">
      <c r="A132" s="2">
        <v>44616.415378287042</v>
      </c>
      <c r="B132" s="1" t="s">
        <v>59</v>
      </c>
      <c r="C132" s="1" t="s">
        <v>36</v>
      </c>
      <c r="D132" s="1" t="s">
        <v>60</v>
      </c>
      <c r="E132" s="1">
        <v>2</v>
      </c>
      <c r="F132" s="1">
        <v>5</v>
      </c>
      <c r="G132" s="1" t="s">
        <v>38</v>
      </c>
      <c r="H132" s="1" t="s">
        <v>39</v>
      </c>
      <c r="I132" s="1" t="s">
        <v>89</v>
      </c>
      <c r="J132" s="1" t="s">
        <v>256</v>
      </c>
      <c r="K132" s="1" t="s">
        <v>64</v>
      </c>
      <c r="L132" s="1">
        <v>4</v>
      </c>
      <c r="M132" s="1">
        <v>5</v>
      </c>
      <c r="N132" s="1">
        <v>4</v>
      </c>
      <c r="O132" s="1">
        <v>3</v>
      </c>
      <c r="P132" s="1">
        <v>4</v>
      </c>
      <c r="Q132" s="1">
        <v>4</v>
      </c>
      <c r="R132" s="1" t="s">
        <v>66</v>
      </c>
      <c r="S132" s="1" t="s">
        <v>66</v>
      </c>
      <c r="T132" s="1" t="s">
        <v>66</v>
      </c>
      <c r="U132" s="1" t="s">
        <v>66</v>
      </c>
      <c r="V132" s="1" t="s">
        <v>66</v>
      </c>
      <c r="W132" s="1" t="s">
        <v>66</v>
      </c>
      <c r="X132" s="1" t="s">
        <v>91</v>
      </c>
      <c r="Y132" s="1" t="s">
        <v>216</v>
      </c>
      <c r="Z132" s="1" t="s">
        <v>70</v>
      </c>
      <c r="AA132" s="1" t="s">
        <v>71</v>
      </c>
      <c r="AB132" s="1" t="s">
        <v>72</v>
      </c>
      <c r="AC132" s="1" t="s">
        <v>93</v>
      </c>
      <c r="AD132" s="1" t="s">
        <v>73</v>
      </c>
      <c r="AE132" s="1" t="s">
        <v>54</v>
      </c>
      <c r="AF132" s="1" t="s">
        <v>75</v>
      </c>
      <c r="AG132" s="1" t="s">
        <v>76</v>
      </c>
      <c r="AH132" s="1" t="s">
        <v>100</v>
      </c>
      <c r="AI132" s="1" t="s">
        <v>323</v>
      </c>
    </row>
    <row r="133" spans="1:35" ht="13.2" x14ac:dyDescent="0.25">
      <c r="A133" s="2">
        <v>44616.415450879635</v>
      </c>
      <c r="B133" s="1" t="s">
        <v>150</v>
      </c>
      <c r="C133" s="1" t="s">
        <v>183</v>
      </c>
      <c r="D133" s="1" t="s">
        <v>37</v>
      </c>
      <c r="E133" s="1">
        <v>4</v>
      </c>
      <c r="F133" s="1">
        <v>3</v>
      </c>
      <c r="G133" s="1" t="s">
        <v>262</v>
      </c>
      <c r="H133" s="1" t="s">
        <v>39</v>
      </c>
      <c r="I133" s="1" t="s">
        <v>62</v>
      </c>
      <c r="J133" s="1" t="s">
        <v>130</v>
      </c>
      <c r="K133" s="1" t="s">
        <v>145</v>
      </c>
      <c r="L133" s="1">
        <v>4</v>
      </c>
      <c r="M133" s="1">
        <v>4</v>
      </c>
      <c r="N133" s="1">
        <v>4</v>
      </c>
      <c r="O133" s="1">
        <v>4</v>
      </c>
      <c r="P133" s="1">
        <v>4</v>
      </c>
      <c r="Q133" s="1">
        <v>2</v>
      </c>
      <c r="R133" s="1" t="s">
        <v>91</v>
      </c>
      <c r="S133" s="1" t="s">
        <v>91</v>
      </c>
      <c r="T133" s="1" t="s">
        <v>91</v>
      </c>
      <c r="U133" s="1" t="s">
        <v>66</v>
      </c>
      <c r="V133" s="1" t="s">
        <v>91</v>
      </c>
      <c r="W133" s="1" t="s">
        <v>66</v>
      </c>
      <c r="X133" s="1" t="s">
        <v>91</v>
      </c>
      <c r="Y133" s="1" t="s">
        <v>113</v>
      </c>
      <c r="Z133" s="1" t="s">
        <v>124</v>
      </c>
      <c r="AA133" s="1" t="s">
        <v>149</v>
      </c>
      <c r="AB133" s="1" t="s">
        <v>72</v>
      </c>
      <c r="AC133" s="1" t="s">
        <v>93</v>
      </c>
      <c r="AD133" s="1" t="s">
        <v>73</v>
      </c>
      <c r="AE133" s="1" t="s">
        <v>165</v>
      </c>
      <c r="AF133" s="1" t="s">
        <v>75</v>
      </c>
      <c r="AG133" s="1" t="s">
        <v>76</v>
      </c>
      <c r="AH133" s="1" t="s">
        <v>69</v>
      </c>
      <c r="AI133" s="1" t="s">
        <v>263</v>
      </c>
    </row>
    <row r="134" spans="1:35" ht="13.2" x14ac:dyDescent="0.25">
      <c r="A134" s="2">
        <v>44616.416115509259</v>
      </c>
      <c r="B134" s="1" t="s">
        <v>59</v>
      </c>
      <c r="C134" s="1" t="s">
        <v>36</v>
      </c>
      <c r="D134" s="1" t="s">
        <v>60</v>
      </c>
      <c r="E134" s="1">
        <v>1</v>
      </c>
      <c r="F134" s="1">
        <v>5</v>
      </c>
      <c r="G134" s="1" t="s">
        <v>38</v>
      </c>
      <c r="H134" s="1" t="s">
        <v>61</v>
      </c>
      <c r="I134" s="1" t="s">
        <v>89</v>
      </c>
      <c r="J134" s="1" t="s">
        <v>372</v>
      </c>
      <c r="K134" s="1" t="s">
        <v>71</v>
      </c>
      <c r="L134" s="1">
        <v>2</v>
      </c>
      <c r="M134" s="1">
        <v>5</v>
      </c>
      <c r="N134" s="1">
        <v>5</v>
      </c>
      <c r="O134" s="1">
        <v>1</v>
      </c>
      <c r="P134" s="1">
        <v>5</v>
      </c>
      <c r="Q134" s="1">
        <v>3</v>
      </c>
      <c r="R134" s="1" t="s">
        <v>91</v>
      </c>
      <c r="S134" s="1" t="s">
        <v>91</v>
      </c>
      <c r="T134" s="1" t="s">
        <v>91</v>
      </c>
      <c r="U134" s="1" t="s">
        <v>65</v>
      </c>
      <c r="V134" s="1" t="s">
        <v>65</v>
      </c>
      <c r="W134" s="1" t="s">
        <v>91</v>
      </c>
      <c r="X134" s="1" t="s">
        <v>91</v>
      </c>
      <c r="Y134" s="1" t="s">
        <v>189</v>
      </c>
      <c r="Z134" s="1" t="s">
        <v>83</v>
      </c>
      <c r="AA134" s="1" t="s">
        <v>98</v>
      </c>
      <c r="AB134" s="1" t="s">
        <v>72</v>
      </c>
      <c r="AC134" s="1" t="s">
        <v>122</v>
      </c>
      <c r="AD134" s="1" t="s">
        <v>73</v>
      </c>
      <c r="AE134" s="1" t="s">
        <v>246</v>
      </c>
      <c r="AF134" s="1" t="s">
        <v>75</v>
      </c>
      <c r="AG134" s="1" t="s">
        <v>76</v>
      </c>
      <c r="AH134" s="1" t="s">
        <v>77</v>
      </c>
      <c r="AI134" s="1" t="s">
        <v>101</v>
      </c>
    </row>
    <row r="135" spans="1:35" ht="13.2" x14ac:dyDescent="0.25">
      <c r="A135" s="2">
        <v>44616.416525729168</v>
      </c>
      <c r="B135" s="1" t="s">
        <v>133</v>
      </c>
      <c r="C135" s="1" t="s">
        <v>134</v>
      </c>
      <c r="D135" s="1" t="s">
        <v>60</v>
      </c>
      <c r="E135" s="1">
        <v>4</v>
      </c>
      <c r="F135" s="1">
        <v>2</v>
      </c>
      <c r="G135" s="1" t="s">
        <v>373</v>
      </c>
      <c r="H135" s="1" t="s">
        <v>115</v>
      </c>
      <c r="I135" s="1" t="s">
        <v>62</v>
      </c>
      <c r="J135" s="1" t="s">
        <v>81</v>
      </c>
      <c r="K135" s="1" t="s">
        <v>126</v>
      </c>
      <c r="L135" s="1">
        <v>4</v>
      </c>
      <c r="M135" s="1">
        <v>5</v>
      </c>
      <c r="N135" s="1">
        <v>5</v>
      </c>
      <c r="O135" s="1">
        <v>4</v>
      </c>
      <c r="P135" s="1">
        <v>4</v>
      </c>
      <c r="Q135" s="1">
        <v>3</v>
      </c>
      <c r="R135" s="1" t="s">
        <v>66</v>
      </c>
      <c r="S135" s="1" t="s">
        <v>91</v>
      </c>
      <c r="T135" s="1" t="s">
        <v>91</v>
      </c>
      <c r="U135" s="1" t="s">
        <v>67</v>
      </c>
      <c r="V135" s="1" t="s">
        <v>67</v>
      </c>
      <c r="W135" s="1" t="s">
        <v>67</v>
      </c>
      <c r="X135" s="1" t="s">
        <v>91</v>
      </c>
      <c r="Y135" s="1" t="s">
        <v>92</v>
      </c>
      <c r="Z135" s="1" t="s">
        <v>70</v>
      </c>
      <c r="AA135" s="1" t="s">
        <v>254</v>
      </c>
      <c r="AB135" s="1" t="s">
        <v>51</v>
      </c>
      <c r="AC135" s="1" t="s">
        <v>67</v>
      </c>
      <c r="AD135" s="1" t="s">
        <v>168</v>
      </c>
      <c r="AE135" s="1" t="s">
        <v>128</v>
      </c>
      <c r="AF135" s="1" t="s">
        <v>190</v>
      </c>
      <c r="AG135" s="1" t="s">
        <v>85</v>
      </c>
      <c r="AH135" s="1" t="s">
        <v>247</v>
      </c>
      <c r="AI135" s="1" t="s">
        <v>243</v>
      </c>
    </row>
    <row r="136" spans="1:35" ht="13.2" x14ac:dyDescent="0.25">
      <c r="A136" s="2">
        <v>44616.416820960643</v>
      </c>
      <c r="B136" s="1" t="s">
        <v>35</v>
      </c>
      <c r="C136" s="1" t="s">
        <v>134</v>
      </c>
      <c r="D136" s="1" t="s">
        <v>37</v>
      </c>
      <c r="E136" s="1">
        <v>3</v>
      </c>
      <c r="F136" s="1">
        <v>4</v>
      </c>
      <c r="G136" s="1" t="s">
        <v>374</v>
      </c>
      <c r="H136" s="1" t="s">
        <v>39</v>
      </c>
      <c r="I136" s="1" t="s">
        <v>62</v>
      </c>
      <c r="J136" s="1" t="s">
        <v>63</v>
      </c>
      <c r="K136" s="1" t="s">
        <v>71</v>
      </c>
      <c r="L136" s="1">
        <v>4</v>
      </c>
      <c r="M136" s="1">
        <v>4</v>
      </c>
      <c r="N136" s="1">
        <v>3</v>
      </c>
      <c r="O136" s="1">
        <v>3</v>
      </c>
      <c r="P136" s="1">
        <v>4</v>
      </c>
      <c r="Q136" s="1">
        <v>2</v>
      </c>
      <c r="R136" s="1" t="s">
        <v>67</v>
      </c>
      <c r="S136" s="1" t="s">
        <v>91</v>
      </c>
      <c r="T136" s="1" t="s">
        <v>91</v>
      </c>
      <c r="U136" s="1" t="s">
        <v>66</v>
      </c>
      <c r="V136" s="1" t="s">
        <v>91</v>
      </c>
      <c r="W136" s="1" t="s">
        <v>91</v>
      </c>
      <c r="X136" s="1" t="s">
        <v>91</v>
      </c>
      <c r="Y136" s="1" t="s">
        <v>375</v>
      </c>
      <c r="Z136" s="1" t="s">
        <v>70</v>
      </c>
      <c r="AA136" s="1" t="s">
        <v>149</v>
      </c>
      <c r="AB136" s="1" t="s">
        <v>72</v>
      </c>
      <c r="AC136" s="1" t="s">
        <v>66</v>
      </c>
      <c r="AD136" s="1" t="s">
        <v>73</v>
      </c>
      <c r="AE136" s="1" t="s">
        <v>114</v>
      </c>
      <c r="AF136" s="1" t="s">
        <v>75</v>
      </c>
      <c r="AG136" s="1" t="s">
        <v>76</v>
      </c>
      <c r="AH136" s="1" t="s">
        <v>353</v>
      </c>
      <c r="AI136" s="1" t="s">
        <v>87</v>
      </c>
    </row>
    <row r="137" spans="1:35" ht="13.2" x14ac:dyDescent="0.25">
      <c r="A137" s="2">
        <v>44616.416988240744</v>
      </c>
      <c r="B137" s="1" t="s">
        <v>102</v>
      </c>
      <c r="C137" s="1" t="s">
        <v>36</v>
      </c>
      <c r="D137" s="1" t="s">
        <v>37</v>
      </c>
      <c r="E137" s="1">
        <v>2</v>
      </c>
      <c r="F137" s="1">
        <v>4</v>
      </c>
      <c r="G137" s="1" t="s">
        <v>38</v>
      </c>
      <c r="H137" s="1" t="s">
        <v>39</v>
      </c>
      <c r="I137" s="1" t="s">
        <v>62</v>
      </c>
      <c r="J137" s="1" t="s">
        <v>176</v>
      </c>
      <c r="K137" s="1" t="s">
        <v>71</v>
      </c>
      <c r="L137" s="1">
        <v>2</v>
      </c>
      <c r="M137" s="1">
        <v>5</v>
      </c>
      <c r="N137" s="1">
        <v>5</v>
      </c>
      <c r="O137" s="1">
        <v>5</v>
      </c>
      <c r="P137" s="1">
        <v>5</v>
      </c>
      <c r="Q137" s="1">
        <v>3</v>
      </c>
      <c r="R137" s="1" t="s">
        <v>66</v>
      </c>
      <c r="S137" s="1" t="s">
        <v>67</v>
      </c>
      <c r="T137" s="1" t="s">
        <v>91</v>
      </c>
      <c r="U137" s="1" t="s">
        <v>91</v>
      </c>
      <c r="V137" s="1" t="s">
        <v>65</v>
      </c>
      <c r="W137" s="1" t="s">
        <v>91</v>
      </c>
      <c r="X137" s="1" t="s">
        <v>91</v>
      </c>
      <c r="Y137" s="1" t="s">
        <v>82</v>
      </c>
      <c r="Z137" s="1" t="s">
        <v>127</v>
      </c>
      <c r="AA137" s="1" t="s">
        <v>71</v>
      </c>
      <c r="AB137" s="1" t="s">
        <v>72</v>
      </c>
      <c r="AC137" s="1" t="s">
        <v>93</v>
      </c>
      <c r="AD137" s="1" t="s">
        <v>73</v>
      </c>
      <c r="AE137" s="1" t="s">
        <v>114</v>
      </c>
      <c r="AF137" s="1" t="s">
        <v>75</v>
      </c>
      <c r="AG137" s="1" t="s">
        <v>76</v>
      </c>
      <c r="AH137" s="1" t="s">
        <v>239</v>
      </c>
      <c r="AI137" s="1" t="s">
        <v>376</v>
      </c>
    </row>
    <row r="138" spans="1:35" ht="13.2" x14ac:dyDescent="0.25">
      <c r="A138" s="2">
        <v>44616.417217905095</v>
      </c>
      <c r="B138" s="1" t="s">
        <v>102</v>
      </c>
      <c r="C138" s="1" t="s">
        <v>36</v>
      </c>
      <c r="D138" s="1" t="s">
        <v>60</v>
      </c>
      <c r="E138" s="1">
        <v>1</v>
      </c>
      <c r="F138" s="1">
        <v>5</v>
      </c>
      <c r="G138" s="1" t="s">
        <v>38</v>
      </c>
      <c r="H138" s="1" t="s">
        <v>61</v>
      </c>
      <c r="I138" s="1" t="s">
        <v>40</v>
      </c>
      <c r="J138" s="1" t="s">
        <v>90</v>
      </c>
      <c r="K138" s="1" t="s">
        <v>71</v>
      </c>
      <c r="L138" s="1">
        <v>5</v>
      </c>
      <c r="M138" s="1">
        <v>4</v>
      </c>
      <c r="N138" s="1">
        <v>5</v>
      </c>
      <c r="O138" s="1">
        <v>4</v>
      </c>
      <c r="P138" s="1">
        <v>5</v>
      </c>
      <c r="Q138" s="1">
        <v>5</v>
      </c>
      <c r="R138" s="1" t="s">
        <v>66</v>
      </c>
      <c r="S138" s="1" t="s">
        <v>91</v>
      </c>
      <c r="T138" s="1" t="s">
        <v>91</v>
      </c>
      <c r="U138" s="1" t="s">
        <v>67</v>
      </c>
      <c r="V138" s="1" t="s">
        <v>67</v>
      </c>
      <c r="W138" s="1" t="s">
        <v>67</v>
      </c>
      <c r="X138" s="1" t="s">
        <v>91</v>
      </c>
      <c r="Y138" s="1" t="s">
        <v>69</v>
      </c>
      <c r="Z138" s="1" t="s">
        <v>127</v>
      </c>
      <c r="AA138" s="1" t="s">
        <v>71</v>
      </c>
      <c r="AB138" s="1" t="s">
        <v>72</v>
      </c>
      <c r="AC138" s="1" t="s">
        <v>66</v>
      </c>
      <c r="AD138" s="1" t="s">
        <v>73</v>
      </c>
      <c r="AE138" s="1" t="s">
        <v>128</v>
      </c>
      <c r="AF138" s="1" t="s">
        <v>75</v>
      </c>
      <c r="AG138" s="1" t="s">
        <v>76</v>
      </c>
      <c r="AH138" s="1" t="s">
        <v>267</v>
      </c>
      <c r="AI138" s="1" t="s">
        <v>377</v>
      </c>
    </row>
    <row r="139" spans="1:35" ht="13.2" x14ac:dyDescent="0.25">
      <c r="A139" s="2">
        <v>44616.417797916671</v>
      </c>
      <c r="B139" s="1" t="s">
        <v>35</v>
      </c>
      <c r="C139" s="1" t="s">
        <v>183</v>
      </c>
      <c r="D139" s="1" t="s">
        <v>60</v>
      </c>
      <c r="E139" s="1">
        <v>3</v>
      </c>
      <c r="F139" s="1">
        <v>4</v>
      </c>
      <c r="G139" s="1" t="s">
        <v>378</v>
      </c>
      <c r="H139" s="1" t="s">
        <v>61</v>
      </c>
      <c r="I139" s="1" t="s">
        <v>62</v>
      </c>
      <c r="J139" s="1" t="s">
        <v>379</v>
      </c>
      <c r="K139" s="1" t="s">
        <v>71</v>
      </c>
      <c r="L139" s="1">
        <v>3</v>
      </c>
      <c r="M139" s="1">
        <v>1</v>
      </c>
      <c r="N139" s="1">
        <v>3</v>
      </c>
      <c r="O139" s="1">
        <v>3</v>
      </c>
      <c r="P139" s="1">
        <v>3</v>
      </c>
      <c r="Q139" s="1">
        <v>1</v>
      </c>
      <c r="R139" s="1" t="s">
        <v>66</v>
      </c>
      <c r="S139" s="1" t="s">
        <v>66</v>
      </c>
      <c r="T139" s="1" t="s">
        <v>67</v>
      </c>
      <c r="U139" s="1" t="s">
        <v>67</v>
      </c>
      <c r="V139" s="1" t="s">
        <v>67</v>
      </c>
      <c r="W139" s="1" t="s">
        <v>65</v>
      </c>
      <c r="X139" s="1" t="s">
        <v>67</v>
      </c>
      <c r="Y139" s="1" t="s">
        <v>113</v>
      </c>
      <c r="Z139" s="1" t="s">
        <v>146</v>
      </c>
      <c r="AA139" s="1" t="s">
        <v>149</v>
      </c>
      <c r="AB139" s="1" t="s">
        <v>72</v>
      </c>
      <c r="AC139" s="1" t="s">
        <v>66</v>
      </c>
      <c r="AD139" s="1" t="s">
        <v>73</v>
      </c>
      <c r="AE139" s="1" t="s">
        <v>74</v>
      </c>
      <c r="AF139" s="1" t="s">
        <v>75</v>
      </c>
      <c r="AG139" s="1" t="s">
        <v>76</v>
      </c>
      <c r="AH139" s="1" t="s">
        <v>100</v>
      </c>
      <c r="AI139" s="1" t="s">
        <v>271</v>
      </c>
    </row>
    <row r="140" spans="1:35" ht="13.2" x14ac:dyDescent="0.25">
      <c r="A140" s="2">
        <v>44616.418426597222</v>
      </c>
      <c r="B140" s="1" t="s">
        <v>35</v>
      </c>
      <c r="C140" s="1" t="s">
        <v>36</v>
      </c>
      <c r="D140" s="1" t="s">
        <v>37</v>
      </c>
      <c r="E140" s="1">
        <v>2</v>
      </c>
      <c r="F140" s="1">
        <v>3</v>
      </c>
      <c r="G140" s="1" t="s">
        <v>380</v>
      </c>
      <c r="H140" s="1" t="s">
        <v>39</v>
      </c>
      <c r="I140" s="1" t="s">
        <v>62</v>
      </c>
      <c r="J140" s="1" t="s">
        <v>147</v>
      </c>
      <c r="K140" s="1" t="s">
        <v>71</v>
      </c>
      <c r="L140" s="1">
        <v>3</v>
      </c>
      <c r="M140" s="1">
        <v>5</v>
      </c>
      <c r="N140" s="1">
        <v>5</v>
      </c>
      <c r="O140" s="1">
        <v>5</v>
      </c>
      <c r="P140" s="1">
        <v>5</v>
      </c>
      <c r="Q140" s="1">
        <v>5</v>
      </c>
      <c r="R140" s="1" t="s">
        <v>66</v>
      </c>
      <c r="S140" s="1" t="s">
        <v>91</v>
      </c>
      <c r="T140" s="1" t="s">
        <v>91</v>
      </c>
      <c r="U140" s="1" t="s">
        <v>66</v>
      </c>
      <c r="V140" s="1" t="s">
        <v>91</v>
      </c>
      <c r="W140" s="1" t="s">
        <v>91</v>
      </c>
      <c r="X140" s="1" t="s">
        <v>91</v>
      </c>
      <c r="Y140" s="1" t="s">
        <v>156</v>
      </c>
      <c r="Z140" s="1" t="s">
        <v>124</v>
      </c>
      <c r="AA140" s="1" t="s">
        <v>71</v>
      </c>
      <c r="AB140" s="1" t="s">
        <v>55</v>
      </c>
      <c r="AC140" s="1" t="s">
        <v>66</v>
      </c>
      <c r="AD140" s="1" t="s">
        <v>73</v>
      </c>
      <c r="AE140" s="1" t="s">
        <v>74</v>
      </c>
      <c r="AF140" s="1" t="s">
        <v>75</v>
      </c>
      <c r="AG140" s="1" t="s">
        <v>76</v>
      </c>
      <c r="AH140" s="1" t="s">
        <v>100</v>
      </c>
      <c r="AI140" s="1" t="s">
        <v>87</v>
      </c>
    </row>
    <row r="141" spans="1:35" ht="13.2" x14ac:dyDescent="0.25">
      <c r="A141" s="2">
        <v>44616.418665173609</v>
      </c>
      <c r="B141" s="1" t="s">
        <v>102</v>
      </c>
      <c r="C141" s="1" t="s">
        <v>36</v>
      </c>
      <c r="D141" s="1" t="s">
        <v>37</v>
      </c>
      <c r="E141" s="1">
        <v>1</v>
      </c>
      <c r="F141" s="1">
        <v>4</v>
      </c>
      <c r="G141" s="1" t="s">
        <v>88</v>
      </c>
      <c r="H141" s="1" t="s">
        <v>39</v>
      </c>
      <c r="I141" s="1" t="s">
        <v>62</v>
      </c>
      <c r="J141" s="1" t="s">
        <v>381</v>
      </c>
      <c r="K141" s="1" t="s">
        <v>64</v>
      </c>
      <c r="L141" s="1">
        <v>3</v>
      </c>
      <c r="M141" s="1">
        <v>3</v>
      </c>
      <c r="N141" s="1">
        <v>4</v>
      </c>
      <c r="O141" s="1">
        <v>3</v>
      </c>
      <c r="P141" s="1">
        <v>4</v>
      </c>
      <c r="Q141" s="1">
        <v>4</v>
      </c>
      <c r="R141" s="1" t="s">
        <v>67</v>
      </c>
      <c r="S141" s="1" t="s">
        <v>68</v>
      </c>
      <c r="T141" s="1" t="s">
        <v>91</v>
      </c>
      <c r="U141" s="1" t="s">
        <v>68</v>
      </c>
      <c r="V141" s="1" t="s">
        <v>66</v>
      </c>
      <c r="W141" s="1" t="s">
        <v>65</v>
      </c>
      <c r="X141" s="1" t="s">
        <v>66</v>
      </c>
      <c r="Y141" s="1" t="s">
        <v>92</v>
      </c>
      <c r="Z141" s="1" t="s">
        <v>70</v>
      </c>
      <c r="AA141" s="1" t="s">
        <v>285</v>
      </c>
      <c r="AB141" s="1" t="s">
        <v>164</v>
      </c>
      <c r="AC141" s="1" t="s">
        <v>67</v>
      </c>
      <c r="AD141" s="1" t="s">
        <v>73</v>
      </c>
      <c r="AE141" s="1" t="s">
        <v>74</v>
      </c>
      <c r="AF141" s="1" t="s">
        <v>75</v>
      </c>
      <c r="AG141" s="1" t="s">
        <v>76</v>
      </c>
      <c r="AH141" s="1" t="s">
        <v>178</v>
      </c>
      <c r="AI141" s="1" t="s">
        <v>87</v>
      </c>
    </row>
    <row r="142" spans="1:35" ht="13.2" x14ac:dyDescent="0.25">
      <c r="A142" s="2">
        <v>44616.418996608802</v>
      </c>
      <c r="B142" s="1" t="s">
        <v>59</v>
      </c>
      <c r="C142" s="1" t="s">
        <v>36</v>
      </c>
      <c r="D142" s="1" t="s">
        <v>37</v>
      </c>
      <c r="E142" s="1">
        <v>1</v>
      </c>
      <c r="F142" s="1">
        <v>3</v>
      </c>
      <c r="G142" s="1" t="s">
        <v>382</v>
      </c>
      <c r="H142" s="1" t="s">
        <v>61</v>
      </c>
      <c r="I142" s="1" t="s">
        <v>89</v>
      </c>
      <c r="J142" s="1" t="s">
        <v>90</v>
      </c>
      <c r="K142" s="1" t="s">
        <v>64</v>
      </c>
      <c r="L142" s="1">
        <v>4</v>
      </c>
      <c r="M142" s="1">
        <v>5</v>
      </c>
      <c r="N142" s="1">
        <v>5</v>
      </c>
      <c r="O142" s="1">
        <v>4</v>
      </c>
      <c r="P142" s="1">
        <v>3</v>
      </c>
      <c r="Q142" s="1">
        <v>2</v>
      </c>
      <c r="R142" s="1" t="s">
        <v>122</v>
      </c>
      <c r="S142" s="1" t="s">
        <v>91</v>
      </c>
      <c r="T142" s="1" t="s">
        <v>91</v>
      </c>
      <c r="U142" s="1" t="s">
        <v>143</v>
      </c>
      <c r="V142" s="1" t="s">
        <v>143</v>
      </c>
      <c r="W142" s="1" t="s">
        <v>122</v>
      </c>
      <c r="X142" s="1" t="s">
        <v>91</v>
      </c>
      <c r="Y142" s="1" t="s">
        <v>186</v>
      </c>
      <c r="Z142" s="1" t="s">
        <v>83</v>
      </c>
      <c r="AA142" s="1" t="s">
        <v>98</v>
      </c>
      <c r="AB142" s="1" t="s">
        <v>72</v>
      </c>
      <c r="AC142" s="1" t="s">
        <v>66</v>
      </c>
      <c r="AD142" s="1" t="s">
        <v>73</v>
      </c>
      <c r="AE142" s="1" t="s">
        <v>114</v>
      </c>
      <c r="AF142" s="1" t="s">
        <v>75</v>
      </c>
      <c r="AG142" s="1" t="s">
        <v>76</v>
      </c>
      <c r="AH142" s="1" t="s">
        <v>100</v>
      </c>
      <c r="AI142" s="1" t="s">
        <v>323</v>
      </c>
    </row>
    <row r="143" spans="1:35" ht="13.2" x14ac:dyDescent="0.25">
      <c r="A143" s="2">
        <v>44616.419598773151</v>
      </c>
      <c r="B143" s="1" t="s">
        <v>133</v>
      </c>
      <c r="C143" s="1" t="s">
        <v>183</v>
      </c>
      <c r="D143" s="1" t="s">
        <v>60</v>
      </c>
      <c r="E143" s="1">
        <v>4</v>
      </c>
      <c r="F143" s="1">
        <v>4</v>
      </c>
      <c r="G143" s="1" t="s">
        <v>383</v>
      </c>
      <c r="H143" s="1" t="s">
        <v>61</v>
      </c>
      <c r="I143" s="1" t="s">
        <v>62</v>
      </c>
      <c r="J143" s="1" t="s">
        <v>205</v>
      </c>
      <c r="K143" s="1" t="s">
        <v>289</v>
      </c>
      <c r="L143" s="1">
        <v>3</v>
      </c>
      <c r="M143" s="1">
        <v>4</v>
      </c>
      <c r="N143" s="1">
        <v>4</v>
      </c>
      <c r="O143" s="1">
        <v>5</v>
      </c>
      <c r="P143" s="1">
        <v>5</v>
      </c>
      <c r="Q143" s="1">
        <v>3</v>
      </c>
      <c r="R143" s="1" t="s">
        <v>67</v>
      </c>
      <c r="S143" s="1" t="s">
        <v>91</v>
      </c>
      <c r="T143" s="1" t="s">
        <v>91</v>
      </c>
      <c r="U143" s="1" t="s">
        <v>91</v>
      </c>
      <c r="V143" s="1" t="s">
        <v>91</v>
      </c>
      <c r="W143" s="1" t="s">
        <v>67</v>
      </c>
      <c r="X143" s="1" t="s">
        <v>91</v>
      </c>
      <c r="Y143" s="1" t="s">
        <v>253</v>
      </c>
      <c r="Z143" s="1" t="s">
        <v>202</v>
      </c>
      <c r="AA143" s="1" t="s">
        <v>149</v>
      </c>
      <c r="AB143" s="1" t="s">
        <v>72</v>
      </c>
      <c r="AC143" s="1" t="s">
        <v>67</v>
      </c>
      <c r="AD143" s="1" t="s">
        <v>85</v>
      </c>
      <c r="AE143" s="1" t="s">
        <v>74</v>
      </c>
      <c r="AF143" s="1" t="s">
        <v>75</v>
      </c>
      <c r="AG143" s="1" t="s">
        <v>76</v>
      </c>
      <c r="AH143" s="1" t="s">
        <v>187</v>
      </c>
      <c r="AI143" s="1" t="s">
        <v>87</v>
      </c>
    </row>
    <row r="144" spans="1:35" ht="13.2" x14ac:dyDescent="0.25">
      <c r="A144" s="2">
        <v>44616.419769039348</v>
      </c>
      <c r="B144" s="1" t="s">
        <v>102</v>
      </c>
      <c r="C144" s="1" t="s">
        <v>36</v>
      </c>
      <c r="D144" s="1" t="s">
        <v>60</v>
      </c>
      <c r="E144" s="1">
        <v>1</v>
      </c>
      <c r="F144" s="1">
        <v>4</v>
      </c>
      <c r="G144" s="1" t="s">
        <v>38</v>
      </c>
      <c r="H144" s="1" t="s">
        <v>115</v>
      </c>
      <c r="I144" s="1" t="s">
        <v>62</v>
      </c>
      <c r="J144" s="1" t="s">
        <v>384</v>
      </c>
      <c r="K144" s="1" t="s">
        <v>71</v>
      </c>
      <c r="L144" s="1">
        <v>4</v>
      </c>
      <c r="M144" s="1">
        <v>5</v>
      </c>
      <c r="N144" s="1">
        <v>1</v>
      </c>
      <c r="O144" s="1">
        <v>3</v>
      </c>
      <c r="P144" s="1">
        <v>2</v>
      </c>
      <c r="Q144" s="1">
        <v>1</v>
      </c>
      <c r="R144" s="1" t="s">
        <v>68</v>
      </c>
      <c r="S144" s="1" t="s">
        <v>91</v>
      </c>
      <c r="T144" s="1" t="s">
        <v>91</v>
      </c>
      <c r="U144" s="1" t="s">
        <v>91</v>
      </c>
      <c r="V144" s="1" t="s">
        <v>91</v>
      </c>
      <c r="W144" s="1" t="s">
        <v>68</v>
      </c>
      <c r="X144" s="1" t="s">
        <v>91</v>
      </c>
      <c r="Y144" s="1" t="s">
        <v>227</v>
      </c>
      <c r="Z144" s="1" t="s">
        <v>107</v>
      </c>
      <c r="AA144" s="1" t="s">
        <v>385</v>
      </c>
      <c r="AB144" s="1" t="s">
        <v>72</v>
      </c>
      <c r="AC144" s="1" t="s">
        <v>93</v>
      </c>
      <c r="AD144" s="1" t="s">
        <v>73</v>
      </c>
      <c r="AE144" s="1" t="s">
        <v>180</v>
      </c>
      <c r="AF144" s="1" t="s">
        <v>75</v>
      </c>
      <c r="AG144" s="1" t="s">
        <v>76</v>
      </c>
      <c r="AH144" s="1" t="s">
        <v>77</v>
      </c>
      <c r="AI144" s="1" t="s">
        <v>101</v>
      </c>
    </row>
    <row r="145" spans="1:35" ht="13.2" x14ac:dyDescent="0.25">
      <c r="A145" s="2">
        <v>44616.420022222221</v>
      </c>
      <c r="B145" s="1" t="s">
        <v>35</v>
      </c>
      <c r="C145" s="1" t="s">
        <v>36</v>
      </c>
      <c r="D145" s="1" t="s">
        <v>60</v>
      </c>
      <c r="E145" s="1">
        <v>1</v>
      </c>
      <c r="F145" s="1">
        <v>6</v>
      </c>
      <c r="G145" s="1" t="s">
        <v>38</v>
      </c>
      <c r="H145" s="1" t="s">
        <v>115</v>
      </c>
      <c r="I145" s="1" t="s">
        <v>111</v>
      </c>
      <c r="J145" s="1" t="s">
        <v>147</v>
      </c>
      <c r="K145" s="1" t="s">
        <v>71</v>
      </c>
      <c r="L145" s="1">
        <v>1</v>
      </c>
      <c r="M145" s="1">
        <v>5</v>
      </c>
      <c r="N145" s="1">
        <v>5</v>
      </c>
      <c r="O145" s="1">
        <v>5</v>
      </c>
      <c r="P145" s="1">
        <v>5</v>
      </c>
      <c r="Q145" s="1">
        <v>5</v>
      </c>
      <c r="R145" s="1" t="s">
        <v>91</v>
      </c>
      <c r="S145" s="1" t="s">
        <v>67</v>
      </c>
      <c r="T145" s="1" t="s">
        <v>207</v>
      </c>
      <c r="U145" s="1" t="s">
        <v>65</v>
      </c>
      <c r="V145" s="1" t="s">
        <v>91</v>
      </c>
      <c r="W145" s="1" t="s">
        <v>143</v>
      </c>
      <c r="X145" s="1" t="s">
        <v>91</v>
      </c>
      <c r="Y145" s="1" t="s">
        <v>113</v>
      </c>
      <c r="Z145" s="1" t="s">
        <v>107</v>
      </c>
      <c r="AA145" s="1" t="s">
        <v>98</v>
      </c>
      <c r="AB145" s="1" t="s">
        <v>72</v>
      </c>
      <c r="AC145" s="1" t="s">
        <v>65</v>
      </c>
      <c r="AD145" s="1" t="s">
        <v>85</v>
      </c>
      <c r="AE145" s="1" t="s">
        <v>128</v>
      </c>
      <c r="AF145" s="1" t="s">
        <v>75</v>
      </c>
      <c r="AG145" s="1" t="s">
        <v>76</v>
      </c>
      <c r="AH145" s="1" t="s">
        <v>214</v>
      </c>
      <c r="AI145" s="1" t="s">
        <v>94</v>
      </c>
    </row>
    <row r="146" spans="1:35" ht="13.2" x14ac:dyDescent="0.25">
      <c r="A146" s="2">
        <v>44616.42004409722</v>
      </c>
      <c r="B146" s="1" t="s">
        <v>102</v>
      </c>
      <c r="C146" s="1" t="s">
        <v>36</v>
      </c>
      <c r="D146" s="1" t="s">
        <v>60</v>
      </c>
      <c r="E146" s="1">
        <v>1</v>
      </c>
      <c r="F146" s="1">
        <v>3</v>
      </c>
      <c r="G146" s="1" t="s">
        <v>38</v>
      </c>
      <c r="H146" s="1" t="s">
        <v>61</v>
      </c>
      <c r="I146" s="1" t="s">
        <v>62</v>
      </c>
      <c r="J146" s="1" t="s">
        <v>223</v>
      </c>
      <c r="K146" s="1" t="s">
        <v>64</v>
      </c>
      <c r="L146" s="1">
        <v>5</v>
      </c>
      <c r="M146" s="1">
        <v>5</v>
      </c>
      <c r="N146" s="1">
        <v>5</v>
      </c>
      <c r="O146" s="1">
        <v>4</v>
      </c>
      <c r="P146" s="1">
        <v>3</v>
      </c>
      <c r="Q146" s="1">
        <v>1</v>
      </c>
      <c r="R146" s="1" t="s">
        <v>66</v>
      </c>
      <c r="S146" s="1" t="s">
        <v>65</v>
      </c>
      <c r="T146" s="1" t="s">
        <v>65</v>
      </c>
      <c r="U146" s="1" t="s">
        <v>65</v>
      </c>
      <c r="V146" s="1" t="s">
        <v>65</v>
      </c>
      <c r="W146" s="1" t="s">
        <v>65</v>
      </c>
      <c r="X146" s="1" t="s">
        <v>91</v>
      </c>
      <c r="Y146" s="1" t="s">
        <v>148</v>
      </c>
      <c r="Z146" s="1" t="s">
        <v>49</v>
      </c>
      <c r="AA146" s="1" t="s">
        <v>98</v>
      </c>
      <c r="AB146" s="1" t="s">
        <v>72</v>
      </c>
      <c r="AC146" s="1" t="s">
        <v>67</v>
      </c>
      <c r="AD146" s="1" t="s">
        <v>73</v>
      </c>
      <c r="AE146" s="1" t="s">
        <v>165</v>
      </c>
      <c r="AF146" s="1" t="s">
        <v>75</v>
      </c>
      <c r="AG146" s="1" t="s">
        <v>76</v>
      </c>
      <c r="AH146" s="1" t="s">
        <v>247</v>
      </c>
      <c r="AI146" s="1" t="s">
        <v>386</v>
      </c>
    </row>
    <row r="147" spans="1:35" ht="13.2" x14ac:dyDescent="0.25">
      <c r="A147" s="2">
        <v>44616.42053768519</v>
      </c>
      <c r="B147" s="1" t="s">
        <v>35</v>
      </c>
      <c r="C147" s="1" t="s">
        <v>36</v>
      </c>
      <c r="D147" s="1" t="s">
        <v>60</v>
      </c>
      <c r="E147" s="1">
        <v>2</v>
      </c>
      <c r="F147" s="1">
        <v>3</v>
      </c>
      <c r="G147" s="1" t="s">
        <v>38</v>
      </c>
      <c r="H147" s="1" t="s">
        <v>39</v>
      </c>
      <c r="I147" s="1" t="s">
        <v>89</v>
      </c>
      <c r="J147" s="1" t="s">
        <v>310</v>
      </c>
      <c r="K147" s="1" t="s">
        <v>387</v>
      </c>
      <c r="L147" s="1">
        <v>5</v>
      </c>
      <c r="M147" s="1">
        <v>5</v>
      </c>
      <c r="N147" s="1">
        <v>5</v>
      </c>
      <c r="O147" s="1">
        <v>4</v>
      </c>
      <c r="P147" s="1">
        <v>5</v>
      </c>
      <c r="Q147" s="1">
        <v>4</v>
      </c>
      <c r="R147" s="1" t="s">
        <v>67</v>
      </c>
      <c r="S147" s="1" t="s">
        <v>66</v>
      </c>
      <c r="T147" s="1" t="s">
        <v>66</v>
      </c>
      <c r="U147" s="1" t="s">
        <v>68</v>
      </c>
      <c r="V147" s="1" t="s">
        <v>66</v>
      </c>
      <c r="W147" s="1" t="s">
        <v>67</v>
      </c>
      <c r="X147" s="1" t="s">
        <v>91</v>
      </c>
      <c r="Y147" s="1" t="s">
        <v>48</v>
      </c>
      <c r="Z147" s="1" t="s">
        <v>49</v>
      </c>
      <c r="AA147" s="1" t="s">
        <v>98</v>
      </c>
      <c r="AB147" s="1" t="s">
        <v>72</v>
      </c>
      <c r="AC147" s="1" t="s">
        <v>66</v>
      </c>
      <c r="AD147" s="1" t="s">
        <v>73</v>
      </c>
      <c r="AE147" s="1" t="s">
        <v>165</v>
      </c>
      <c r="AF147" s="1" t="s">
        <v>75</v>
      </c>
      <c r="AG147" s="1" t="s">
        <v>76</v>
      </c>
      <c r="AH147" s="1" t="s">
        <v>191</v>
      </c>
      <c r="AI147" s="1" t="s">
        <v>169</v>
      </c>
    </row>
    <row r="148" spans="1:35" ht="13.2" x14ac:dyDescent="0.25">
      <c r="A148" s="2">
        <v>44616.420695949069</v>
      </c>
      <c r="B148" s="1" t="s">
        <v>35</v>
      </c>
      <c r="C148" s="1" t="s">
        <v>36</v>
      </c>
      <c r="D148" s="1" t="s">
        <v>60</v>
      </c>
      <c r="E148" s="1">
        <v>2</v>
      </c>
      <c r="F148" s="1">
        <v>3</v>
      </c>
      <c r="G148" s="1" t="s">
        <v>388</v>
      </c>
      <c r="H148" s="1" t="s">
        <v>39</v>
      </c>
      <c r="I148" s="1" t="s">
        <v>111</v>
      </c>
      <c r="J148" s="1" t="s">
        <v>41</v>
      </c>
      <c r="K148" s="1" t="s">
        <v>64</v>
      </c>
      <c r="L148" s="1">
        <v>5</v>
      </c>
      <c r="M148" s="1">
        <v>4</v>
      </c>
      <c r="N148" s="1">
        <v>5</v>
      </c>
      <c r="O148" s="1">
        <v>3</v>
      </c>
      <c r="P148" s="1">
        <v>5</v>
      </c>
      <c r="Q148" s="1">
        <v>4</v>
      </c>
      <c r="R148" s="1" t="s">
        <v>66</v>
      </c>
      <c r="S148" s="1" t="s">
        <v>66</v>
      </c>
      <c r="T148" s="1" t="s">
        <v>67</v>
      </c>
      <c r="U148" s="1" t="s">
        <v>68</v>
      </c>
      <c r="V148" s="1" t="s">
        <v>65</v>
      </c>
      <c r="W148" s="1" t="s">
        <v>66</v>
      </c>
      <c r="X148" s="1" t="s">
        <v>68</v>
      </c>
      <c r="Y148" s="1" t="s">
        <v>131</v>
      </c>
      <c r="Z148" s="1" t="s">
        <v>158</v>
      </c>
      <c r="AA148" s="1" t="s">
        <v>71</v>
      </c>
      <c r="AB148" s="1" t="s">
        <v>72</v>
      </c>
      <c r="AC148" s="1" t="s">
        <v>67</v>
      </c>
      <c r="AD148" s="1" t="s">
        <v>73</v>
      </c>
      <c r="AE148" s="1" t="s">
        <v>74</v>
      </c>
      <c r="AF148" s="1" t="s">
        <v>75</v>
      </c>
      <c r="AG148" s="1" t="s">
        <v>76</v>
      </c>
      <c r="AH148" s="1" t="s">
        <v>69</v>
      </c>
      <c r="AI148" s="1" t="s">
        <v>101</v>
      </c>
    </row>
    <row r="149" spans="1:35" ht="13.2" x14ac:dyDescent="0.25">
      <c r="A149" s="2">
        <v>44616.420848287038</v>
      </c>
      <c r="B149" s="1" t="s">
        <v>35</v>
      </c>
      <c r="C149" s="1" t="s">
        <v>134</v>
      </c>
      <c r="D149" s="1" t="s">
        <v>60</v>
      </c>
      <c r="E149" s="1">
        <v>3</v>
      </c>
      <c r="F149" s="1">
        <v>3</v>
      </c>
      <c r="G149" s="1" t="s">
        <v>389</v>
      </c>
      <c r="H149" s="1" t="s">
        <v>61</v>
      </c>
      <c r="I149" s="1" t="s">
        <v>62</v>
      </c>
      <c r="J149" s="1" t="s">
        <v>390</v>
      </c>
      <c r="K149" s="1" t="s">
        <v>289</v>
      </c>
      <c r="L149" s="1">
        <v>5</v>
      </c>
      <c r="M149" s="1">
        <v>5</v>
      </c>
      <c r="N149" s="1">
        <v>5</v>
      </c>
      <c r="O149" s="1">
        <v>5</v>
      </c>
      <c r="P149" s="1">
        <v>5</v>
      </c>
      <c r="Q149" s="1">
        <v>3</v>
      </c>
      <c r="R149" s="1" t="s">
        <v>91</v>
      </c>
      <c r="S149" s="1" t="s">
        <v>91</v>
      </c>
      <c r="T149" s="1" t="s">
        <v>391</v>
      </c>
      <c r="U149" s="1" t="s">
        <v>91</v>
      </c>
      <c r="V149" s="1" t="s">
        <v>91</v>
      </c>
      <c r="W149" s="1" t="s">
        <v>391</v>
      </c>
      <c r="X149" s="1" t="s">
        <v>91</v>
      </c>
      <c r="Y149" s="1" t="s">
        <v>392</v>
      </c>
      <c r="Z149" s="1" t="s">
        <v>158</v>
      </c>
      <c r="AA149" s="1" t="s">
        <v>149</v>
      </c>
      <c r="AB149" s="1" t="s">
        <v>391</v>
      </c>
      <c r="AC149" s="1" t="s">
        <v>391</v>
      </c>
      <c r="AD149" s="1" t="s">
        <v>73</v>
      </c>
      <c r="AE149" s="1" t="s">
        <v>391</v>
      </c>
      <c r="AF149" s="1" t="s">
        <v>75</v>
      </c>
      <c r="AG149" s="1" t="s">
        <v>76</v>
      </c>
      <c r="AH149" s="1" t="s">
        <v>318</v>
      </c>
      <c r="AI149" s="1" t="s">
        <v>87</v>
      </c>
    </row>
    <row r="150" spans="1:35" ht="13.2" x14ac:dyDescent="0.25">
      <c r="A150" s="2">
        <v>44616.420877858793</v>
      </c>
      <c r="B150" s="1" t="s">
        <v>35</v>
      </c>
      <c r="C150" s="1" t="s">
        <v>36</v>
      </c>
      <c r="D150" s="1" t="s">
        <v>37</v>
      </c>
      <c r="E150" s="1">
        <v>1</v>
      </c>
      <c r="F150" s="1">
        <v>2</v>
      </c>
      <c r="G150" s="1" t="s">
        <v>393</v>
      </c>
      <c r="H150" s="1" t="s">
        <v>39</v>
      </c>
      <c r="I150" s="1" t="s">
        <v>62</v>
      </c>
      <c r="J150" s="1" t="s">
        <v>41</v>
      </c>
      <c r="K150" s="1" t="s">
        <v>394</v>
      </c>
      <c r="L150" s="1">
        <v>5</v>
      </c>
      <c r="M150" s="1">
        <v>5</v>
      </c>
      <c r="N150" s="1">
        <v>3</v>
      </c>
      <c r="O150" s="1">
        <v>3</v>
      </c>
      <c r="P150" s="1">
        <v>5</v>
      </c>
      <c r="Q150" s="1">
        <v>3</v>
      </c>
      <c r="R150" s="1" t="s">
        <v>66</v>
      </c>
      <c r="S150" s="1" t="s">
        <v>66</v>
      </c>
      <c r="T150" s="1" t="s">
        <v>66</v>
      </c>
      <c r="U150" s="1" t="s">
        <v>66</v>
      </c>
      <c r="V150" s="1" t="s">
        <v>66</v>
      </c>
      <c r="W150" s="1" t="s">
        <v>66</v>
      </c>
      <c r="X150" s="1" t="s">
        <v>66</v>
      </c>
      <c r="Y150" s="1" t="s">
        <v>48</v>
      </c>
      <c r="Z150" s="1" t="s">
        <v>146</v>
      </c>
      <c r="AA150" s="1" t="s">
        <v>50</v>
      </c>
      <c r="AB150" s="1" t="s">
        <v>55</v>
      </c>
      <c r="AC150" s="1" t="s">
        <v>66</v>
      </c>
      <c r="AD150" s="1" t="s">
        <v>85</v>
      </c>
      <c r="AE150" s="1" t="s">
        <v>180</v>
      </c>
      <c r="AF150" s="1" t="s">
        <v>117</v>
      </c>
      <c r="AG150" s="1" t="s">
        <v>76</v>
      </c>
      <c r="AH150" s="1" t="s">
        <v>163</v>
      </c>
      <c r="AI150" s="1" t="s">
        <v>169</v>
      </c>
    </row>
    <row r="151" spans="1:35" ht="13.2" x14ac:dyDescent="0.25">
      <c r="A151" s="2">
        <v>44616.420978449074</v>
      </c>
      <c r="B151" s="1" t="s">
        <v>35</v>
      </c>
      <c r="C151" s="1" t="s">
        <v>36</v>
      </c>
      <c r="D151" s="1" t="s">
        <v>60</v>
      </c>
      <c r="E151" s="1">
        <v>1</v>
      </c>
      <c r="F151" s="1">
        <v>4</v>
      </c>
      <c r="G151" s="1" t="s">
        <v>395</v>
      </c>
      <c r="H151" s="1" t="s">
        <v>39</v>
      </c>
      <c r="I151" s="1" t="s">
        <v>104</v>
      </c>
      <c r="J151" s="1" t="s">
        <v>63</v>
      </c>
      <c r="K151" s="1" t="s">
        <v>396</v>
      </c>
      <c r="L151" s="1">
        <v>2</v>
      </c>
      <c r="M151" s="1">
        <v>5</v>
      </c>
      <c r="N151" s="1">
        <v>4</v>
      </c>
      <c r="O151" s="1">
        <v>3</v>
      </c>
      <c r="P151" s="1">
        <v>3</v>
      </c>
      <c r="Q151" s="1">
        <v>2</v>
      </c>
      <c r="R151" s="1" t="s">
        <v>66</v>
      </c>
      <c r="S151" s="1" t="s">
        <v>66</v>
      </c>
      <c r="T151" s="1" t="s">
        <v>91</v>
      </c>
      <c r="U151" s="1" t="s">
        <v>66</v>
      </c>
      <c r="V151" s="1" t="s">
        <v>91</v>
      </c>
      <c r="W151" s="1" t="s">
        <v>66</v>
      </c>
      <c r="X151" s="1" t="s">
        <v>66</v>
      </c>
      <c r="Y151" s="1" t="s">
        <v>92</v>
      </c>
      <c r="Z151" s="1" t="s">
        <v>124</v>
      </c>
      <c r="AA151" s="1" t="s">
        <v>211</v>
      </c>
      <c r="AB151" s="1" t="s">
        <v>164</v>
      </c>
      <c r="AC151" s="1" t="s">
        <v>93</v>
      </c>
      <c r="AD151" s="1" t="s">
        <v>73</v>
      </c>
      <c r="AE151" s="1" t="s">
        <v>54</v>
      </c>
      <c r="AF151" s="1" t="s">
        <v>213</v>
      </c>
      <c r="AG151" s="1" t="s">
        <v>76</v>
      </c>
      <c r="AH151" s="1" t="s">
        <v>247</v>
      </c>
      <c r="AI151" s="1" t="s">
        <v>101</v>
      </c>
    </row>
    <row r="152" spans="1:35" ht="13.2" x14ac:dyDescent="0.25">
      <c r="A152" s="2">
        <v>44616.421265439814</v>
      </c>
      <c r="B152" s="1" t="s">
        <v>133</v>
      </c>
      <c r="C152" s="1" t="s">
        <v>134</v>
      </c>
      <c r="D152" s="1" t="s">
        <v>60</v>
      </c>
      <c r="E152" s="1">
        <v>4</v>
      </c>
      <c r="F152" s="1">
        <v>2</v>
      </c>
      <c r="G152" s="1" t="s">
        <v>397</v>
      </c>
      <c r="H152" s="1" t="s">
        <v>61</v>
      </c>
      <c r="I152" s="1" t="s">
        <v>62</v>
      </c>
      <c r="J152" s="1" t="s">
        <v>241</v>
      </c>
      <c r="K152" s="1" t="s">
        <v>260</v>
      </c>
      <c r="L152" s="1">
        <v>5</v>
      </c>
      <c r="M152" s="1">
        <v>4</v>
      </c>
      <c r="N152" s="1">
        <v>5</v>
      </c>
      <c r="O152" s="1">
        <v>5</v>
      </c>
      <c r="P152" s="1">
        <v>5</v>
      </c>
      <c r="Q152" s="1">
        <v>5</v>
      </c>
      <c r="R152" s="1" t="s">
        <v>67</v>
      </c>
      <c r="S152" s="1" t="s">
        <v>67</v>
      </c>
      <c r="T152" s="1" t="s">
        <v>91</v>
      </c>
      <c r="U152" s="1" t="s">
        <v>65</v>
      </c>
      <c r="V152" s="1" t="s">
        <v>91</v>
      </c>
      <c r="W152" s="1" t="s">
        <v>66</v>
      </c>
      <c r="X152" s="1" t="s">
        <v>65</v>
      </c>
      <c r="Y152" s="1" t="s">
        <v>186</v>
      </c>
      <c r="Z152" s="1" t="s">
        <v>107</v>
      </c>
      <c r="AA152" s="1" t="s">
        <v>71</v>
      </c>
      <c r="AB152" s="1" t="s">
        <v>85</v>
      </c>
      <c r="AC152" s="1" t="s">
        <v>65</v>
      </c>
      <c r="AD152" s="1" t="s">
        <v>398</v>
      </c>
      <c r="AE152" s="1" t="s">
        <v>128</v>
      </c>
      <c r="AF152" s="1" t="s">
        <v>75</v>
      </c>
      <c r="AG152" s="1" t="s">
        <v>76</v>
      </c>
      <c r="AH152" s="1" t="s">
        <v>399</v>
      </c>
      <c r="AI152" s="1" t="s">
        <v>87</v>
      </c>
    </row>
    <row r="153" spans="1:35" ht="13.2" x14ac:dyDescent="0.25">
      <c r="A153" s="2">
        <v>44616.422356365743</v>
      </c>
      <c r="B153" s="1" t="s">
        <v>59</v>
      </c>
      <c r="C153" s="1" t="s">
        <v>36</v>
      </c>
      <c r="D153" s="1" t="s">
        <v>60</v>
      </c>
      <c r="E153" s="1">
        <v>1</v>
      </c>
      <c r="F153" s="1">
        <v>6</v>
      </c>
      <c r="G153" s="1" t="s">
        <v>88</v>
      </c>
      <c r="H153" s="1" t="s">
        <v>39</v>
      </c>
      <c r="I153" s="1" t="s">
        <v>104</v>
      </c>
      <c r="J153" s="1" t="s">
        <v>121</v>
      </c>
      <c r="K153" s="1" t="s">
        <v>126</v>
      </c>
      <c r="L153" s="1">
        <v>3</v>
      </c>
      <c r="M153" s="1">
        <v>5</v>
      </c>
      <c r="N153" s="1">
        <v>5</v>
      </c>
      <c r="O153" s="1">
        <v>5</v>
      </c>
      <c r="P153" s="1">
        <v>5</v>
      </c>
      <c r="Q153" s="1">
        <v>3</v>
      </c>
      <c r="R153" s="1" t="s">
        <v>67</v>
      </c>
      <c r="S153" s="1" t="s">
        <v>66</v>
      </c>
      <c r="T153" s="1" t="s">
        <v>66</v>
      </c>
      <c r="U153" s="1" t="s">
        <v>67</v>
      </c>
      <c r="V153" s="1" t="s">
        <v>67</v>
      </c>
      <c r="W153" s="1" t="s">
        <v>67</v>
      </c>
      <c r="X153" s="1" t="s">
        <v>68</v>
      </c>
      <c r="Y153" s="1" t="s">
        <v>186</v>
      </c>
      <c r="Z153" s="1" t="s">
        <v>107</v>
      </c>
      <c r="AA153" s="1" t="s">
        <v>71</v>
      </c>
      <c r="AB153" s="1" t="s">
        <v>55</v>
      </c>
      <c r="AC153" s="1" t="s">
        <v>65</v>
      </c>
      <c r="AD153" s="1" t="s">
        <v>85</v>
      </c>
      <c r="AE153" s="1" t="s">
        <v>54</v>
      </c>
      <c r="AF153" s="1" t="s">
        <v>213</v>
      </c>
      <c r="AG153" s="1" t="s">
        <v>137</v>
      </c>
      <c r="AH153" s="1" t="s">
        <v>191</v>
      </c>
      <c r="AI153" s="1" t="s">
        <v>94</v>
      </c>
    </row>
    <row r="154" spans="1:35" ht="13.2" x14ac:dyDescent="0.25">
      <c r="A154" s="2">
        <v>44616.422570046299</v>
      </c>
      <c r="B154" s="1" t="s">
        <v>35</v>
      </c>
      <c r="C154" s="1" t="s">
        <v>36</v>
      </c>
      <c r="D154" s="1" t="s">
        <v>60</v>
      </c>
      <c r="E154" s="1">
        <v>1</v>
      </c>
      <c r="F154" s="1">
        <v>6</v>
      </c>
      <c r="G154" s="1" t="s">
        <v>400</v>
      </c>
      <c r="H154" s="1" t="s">
        <v>39</v>
      </c>
      <c r="I154" s="1" t="s">
        <v>111</v>
      </c>
      <c r="J154" s="1" t="s">
        <v>223</v>
      </c>
      <c r="K154" s="1" t="s">
        <v>401</v>
      </c>
      <c r="L154" s="1">
        <v>4</v>
      </c>
      <c r="M154" s="1">
        <v>5</v>
      </c>
      <c r="N154" s="1">
        <v>4</v>
      </c>
      <c r="O154" s="1">
        <v>4</v>
      </c>
      <c r="P154" s="1">
        <v>4</v>
      </c>
      <c r="Q154" s="1">
        <v>3</v>
      </c>
      <c r="R154" s="1" t="s">
        <v>67</v>
      </c>
      <c r="S154" s="1" t="s">
        <v>65</v>
      </c>
      <c r="T154" s="1" t="s">
        <v>65</v>
      </c>
      <c r="U154" s="1" t="s">
        <v>65</v>
      </c>
      <c r="V154" s="1" t="s">
        <v>67</v>
      </c>
      <c r="W154" s="1" t="s">
        <v>67</v>
      </c>
      <c r="X154" s="1" t="s">
        <v>91</v>
      </c>
      <c r="Y154" s="1" t="s">
        <v>106</v>
      </c>
      <c r="Z154" s="1" t="s">
        <v>146</v>
      </c>
      <c r="AA154" s="1" t="s">
        <v>71</v>
      </c>
      <c r="AB154" s="1" t="s">
        <v>164</v>
      </c>
      <c r="AC154" s="1" t="s">
        <v>67</v>
      </c>
      <c r="AD154" s="1" t="s">
        <v>85</v>
      </c>
      <c r="AE154" s="1" t="s">
        <v>108</v>
      </c>
      <c r="AF154" s="1" t="s">
        <v>75</v>
      </c>
      <c r="AG154" s="1" t="s">
        <v>76</v>
      </c>
      <c r="AH154" s="1" t="s">
        <v>77</v>
      </c>
      <c r="AI154" s="1" t="s">
        <v>323</v>
      </c>
    </row>
    <row r="155" spans="1:35" ht="13.2" x14ac:dyDescent="0.25">
      <c r="A155" s="2">
        <v>44616.42258322917</v>
      </c>
      <c r="B155" s="1" t="s">
        <v>102</v>
      </c>
      <c r="C155" s="1" t="s">
        <v>36</v>
      </c>
      <c r="D155" s="1" t="s">
        <v>37</v>
      </c>
      <c r="E155" s="1">
        <v>2</v>
      </c>
      <c r="F155" s="1" t="s">
        <v>79</v>
      </c>
      <c r="G155" s="1" t="s">
        <v>402</v>
      </c>
      <c r="H155" s="1" t="s">
        <v>39</v>
      </c>
      <c r="I155" s="1" t="s">
        <v>111</v>
      </c>
      <c r="J155" s="1" t="s">
        <v>403</v>
      </c>
      <c r="K155" s="1" t="s">
        <v>71</v>
      </c>
      <c r="L155" s="1">
        <v>5</v>
      </c>
      <c r="M155" s="1">
        <v>4</v>
      </c>
      <c r="N155" s="1">
        <v>5</v>
      </c>
      <c r="O155" s="1">
        <v>3</v>
      </c>
      <c r="P155" s="1">
        <v>5</v>
      </c>
      <c r="Q155" s="1">
        <v>4</v>
      </c>
      <c r="R155" s="1" t="s">
        <v>67</v>
      </c>
      <c r="S155" s="1" t="s">
        <v>66</v>
      </c>
      <c r="T155" s="1" t="s">
        <v>91</v>
      </c>
      <c r="U155" s="1" t="s">
        <v>67</v>
      </c>
      <c r="V155" s="1" t="s">
        <v>91</v>
      </c>
      <c r="W155" s="1" t="s">
        <v>67</v>
      </c>
      <c r="X155" s="1" t="s">
        <v>91</v>
      </c>
      <c r="Y155" s="1" t="s">
        <v>92</v>
      </c>
      <c r="Z155" s="1" t="s">
        <v>124</v>
      </c>
      <c r="AA155" s="1" t="s">
        <v>71</v>
      </c>
      <c r="AB155" s="1" t="s">
        <v>72</v>
      </c>
      <c r="AC155" s="1" t="s">
        <v>66</v>
      </c>
      <c r="AD155" s="1" t="s">
        <v>73</v>
      </c>
      <c r="AE155" s="1" t="s">
        <v>128</v>
      </c>
      <c r="AF155" s="1" t="s">
        <v>75</v>
      </c>
      <c r="AG155" s="1" t="s">
        <v>76</v>
      </c>
      <c r="AH155" s="1" t="s">
        <v>100</v>
      </c>
      <c r="AI155" s="1" t="s">
        <v>58</v>
      </c>
    </row>
    <row r="156" spans="1:35" ht="13.2" x14ac:dyDescent="0.25">
      <c r="A156" s="2">
        <v>44616.422730763894</v>
      </c>
      <c r="B156" s="1" t="s">
        <v>35</v>
      </c>
      <c r="C156" s="1" t="s">
        <v>36</v>
      </c>
      <c r="D156" s="1" t="s">
        <v>37</v>
      </c>
      <c r="E156" s="1">
        <v>4</v>
      </c>
      <c r="F156" s="1">
        <v>2</v>
      </c>
      <c r="G156" s="1" t="s">
        <v>404</v>
      </c>
      <c r="H156" s="1" t="s">
        <v>39</v>
      </c>
      <c r="I156" s="1" t="s">
        <v>89</v>
      </c>
      <c r="J156" s="1" t="s">
        <v>41</v>
      </c>
      <c r="K156" s="1" t="s">
        <v>71</v>
      </c>
      <c r="L156" s="1">
        <v>5</v>
      </c>
      <c r="M156" s="1">
        <v>2</v>
      </c>
      <c r="N156" s="1">
        <v>5</v>
      </c>
      <c r="O156" s="1">
        <v>4</v>
      </c>
      <c r="P156" s="1">
        <v>5</v>
      </c>
      <c r="Q156" s="1">
        <v>2</v>
      </c>
      <c r="R156" s="1" t="s">
        <v>66</v>
      </c>
      <c r="S156" s="1" t="s">
        <v>67</v>
      </c>
      <c r="T156" s="1" t="s">
        <v>67</v>
      </c>
      <c r="U156" s="1" t="s">
        <v>67</v>
      </c>
      <c r="V156" s="1" t="s">
        <v>67</v>
      </c>
      <c r="W156" s="1" t="s">
        <v>67</v>
      </c>
      <c r="X156" s="1" t="s">
        <v>67</v>
      </c>
      <c r="Y156" s="1" t="s">
        <v>392</v>
      </c>
      <c r="Z156" s="1" t="s">
        <v>127</v>
      </c>
      <c r="AA156" s="1" t="s">
        <v>98</v>
      </c>
      <c r="AB156" s="1" t="s">
        <v>85</v>
      </c>
      <c r="AC156" s="1" t="s">
        <v>122</v>
      </c>
      <c r="AD156" s="1" t="s">
        <v>139</v>
      </c>
      <c r="AE156" s="1" t="s">
        <v>180</v>
      </c>
      <c r="AF156" s="1" t="s">
        <v>55</v>
      </c>
      <c r="AG156" s="1" t="s">
        <v>118</v>
      </c>
      <c r="AH156" s="1" t="s">
        <v>163</v>
      </c>
      <c r="AI156" s="1" t="s">
        <v>120</v>
      </c>
    </row>
    <row r="157" spans="1:35" ht="13.2" x14ac:dyDescent="0.25">
      <c r="A157" s="2">
        <v>44616.422805173614</v>
      </c>
      <c r="B157" s="1" t="s">
        <v>59</v>
      </c>
      <c r="C157" s="1" t="s">
        <v>36</v>
      </c>
      <c r="D157" s="1" t="s">
        <v>60</v>
      </c>
      <c r="E157" s="1">
        <v>1</v>
      </c>
      <c r="F157" s="1" t="s">
        <v>79</v>
      </c>
      <c r="G157" s="1" t="s">
        <v>38</v>
      </c>
      <c r="H157" s="1" t="s">
        <v>39</v>
      </c>
      <c r="I157" s="1" t="s">
        <v>62</v>
      </c>
      <c r="J157" s="1" t="s">
        <v>116</v>
      </c>
      <c r="K157" s="1" t="s">
        <v>71</v>
      </c>
      <c r="L157" s="1">
        <v>2</v>
      </c>
      <c r="M157" s="1">
        <v>1</v>
      </c>
      <c r="N157" s="1">
        <v>2</v>
      </c>
      <c r="O157" s="1">
        <v>3</v>
      </c>
      <c r="P157" s="1">
        <v>2</v>
      </c>
      <c r="Q157" s="1">
        <v>2</v>
      </c>
      <c r="R157" s="1" t="s">
        <v>65</v>
      </c>
      <c r="S157" s="1" t="s">
        <v>91</v>
      </c>
      <c r="T157" s="1" t="s">
        <v>65</v>
      </c>
      <c r="U157" s="1" t="s">
        <v>66</v>
      </c>
      <c r="V157" s="1" t="s">
        <v>91</v>
      </c>
      <c r="W157" s="1" t="s">
        <v>91</v>
      </c>
      <c r="X157" s="1" t="s">
        <v>91</v>
      </c>
      <c r="Y157" s="1" t="s">
        <v>131</v>
      </c>
      <c r="Z157" s="1" t="s">
        <v>158</v>
      </c>
      <c r="AA157" s="1" t="s">
        <v>98</v>
      </c>
      <c r="AB157" s="1" t="s">
        <v>72</v>
      </c>
      <c r="AC157" s="1" t="s">
        <v>66</v>
      </c>
      <c r="AD157" s="1" t="s">
        <v>73</v>
      </c>
      <c r="AE157" s="1" t="s">
        <v>74</v>
      </c>
      <c r="AF157" s="1" t="s">
        <v>75</v>
      </c>
      <c r="AG157" s="1" t="s">
        <v>76</v>
      </c>
      <c r="AH157" s="1" t="s">
        <v>339</v>
      </c>
      <c r="AI157" s="1" t="s">
        <v>87</v>
      </c>
    </row>
    <row r="158" spans="1:35" ht="13.2" x14ac:dyDescent="0.25">
      <c r="A158" s="2">
        <v>44616.42318085648</v>
      </c>
      <c r="B158" s="1" t="s">
        <v>59</v>
      </c>
      <c r="C158" s="1" t="s">
        <v>36</v>
      </c>
      <c r="D158" s="1" t="s">
        <v>37</v>
      </c>
      <c r="E158" s="1">
        <v>1</v>
      </c>
      <c r="F158" s="1">
        <v>5</v>
      </c>
      <c r="G158" s="1" t="s">
        <v>38</v>
      </c>
      <c r="H158" s="1" t="s">
        <v>61</v>
      </c>
      <c r="I158" s="1" t="s">
        <v>40</v>
      </c>
      <c r="J158" s="1" t="s">
        <v>105</v>
      </c>
      <c r="K158" s="1" t="s">
        <v>71</v>
      </c>
      <c r="L158" s="1">
        <v>3</v>
      </c>
      <c r="M158" s="1">
        <v>4</v>
      </c>
      <c r="N158" s="1">
        <v>3</v>
      </c>
      <c r="O158" s="1">
        <v>2</v>
      </c>
      <c r="P158" s="1">
        <v>4</v>
      </c>
      <c r="Q158" s="1">
        <v>2</v>
      </c>
      <c r="R158" s="1" t="s">
        <v>66</v>
      </c>
      <c r="S158" s="1" t="s">
        <v>65</v>
      </c>
      <c r="T158" s="1" t="s">
        <v>91</v>
      </c>
      <c r="U158" s="1" t="s">
        <v>91</v>
      </c>
      <c r="V158" s="1" t="s">
        <v>91</v>
      </c>
      <c r="W158" s="1" t="s">
        <v>91</v>
      </c>
      <c r="X158" s="1" t="s">
        <v>91</v>
      </c>
      <c r="Y158" s="1" t="s">
        <v>92</v>
      </c>
      <c r="Z158" s="1" t="s">
        <v>70</v>
      </c>
      <c r="AA158" s="1" t="s">
        <v>71</v>
      </c>
      <c r="AB158" s="1" t="s">
        <v>72</v>
      </c>
      <c r="AC158" s="1" t="s">
        <v>93</v>
      </c>
      <c r="AD158" s="1" t="s">
        <v>73</v>
      </c>
      <c r="AE158" s="1" t="s">
        <v>128</v>
      </c>
      <c r="AF158" s="1" t="s">
        <v>75</v>
      </c>
      <c r="AG158" s="1" t="s">
        <v>76</v>
      </c>
      <c r="AH158" s="1" t="s">
        <v>100</v>
      </c>
      <c r="AI158" s="1" t="s">
        <v>94</v>
      </c>
    </row>
    <row r="159" spans="1:35" ht="13.2" x14ac:dyDescent="0.25">
      <c r="A159" s="2">
        <v>44616.42329259259</v>
      </c>
      <c r="B159" s="1" t="s">
        <v>35</v>
      </c>
      <c r="C159" s="1" t="s">
        <v>36</v>
      </c>
      <c r="D159" s="1" t="s">
        <v>37</v>
      </c>
      <c r="E159" s="1">
        <v>2</v>
      </c>
      <c r="F159" s="1">
        <v>4</v>
      </c>
      <c r="G159" s="1" t="s">
        <v>38</v>
      </c>
      <c r="H159" s="1" t="s">
        <v>39</v>
      </c>
      <c r="I159" s="1" t="s">
        <v>111</v>
      </c>
      <c r="J159" s="1" t="s">
        <v>256</v>
      </c>
      <c r="K159" s="1" t="s">
        <v>64</v>
      </c>
      <c r="L159" s="1">
        <v>5</v>
      </c>
      <c r="M159" s="1">
        <v>5</v>
      </c>
      <c r="N159" s="1">
        <v>3</v>
      </c>
      <c r="O159" s="1">
        <v>4</v>
      </c>
      <c r="P159" s="1">
        <v>5</v>
      </c>
      <c r="Q159" s="1">
        <v>3</v>
      </c>
      <c r="R159" s="1" t="s">
        <v>67</v>
      </c>
      <c r="S159" s="1" t="s">
        <v>66</v>
      </c>
      <c r="T159" s="1" t="s">
        <v>66</v>
      </c>
      <c r="U159" s="1" t="s">
        <v>66</v>
      </c>
      <c r="V159" s="1" t="s">
        <v>67</v>
      </c>
      <c r="W159" s="1" t="s">
        <v>67</v>
      </c>
      <c r="X159" s="1" t="s">
        <v>91</v>
      </c>
      <c r="Y159" s="1" t="s">
        <v>106</v>
      </c>
      <c r="Z159" s="1" t="s">
        <v>107</v>
      </c>
      <c r="AA159" s="1" t="s">
        <v>98</v>
      </c>
      <c r="AB159" s="1" t="s">
        <v>164</v>
      </c>
      <c r="AC159" s="1" t="s">
        <v>65</v>
      </c>
      <c r="AD159" s="1" t="s">
        <v>85</v>
      </c>
      <c r="AE159" s="1" t="s">
        <v>165</v>
      </c>
      <c r="AF159" s="1" t="s">
        <v>117</v>
      </c>
      <c r="AG159" s="1" t="s">
        <v>137</v>
      </c>
      <c r="AH159" s="1" t="s">
        <v>366</v>
      </c>
      <c r="AI159" s="1" t="s">
        <v>94</v>
      </c>
    </row>
    <row r="160" spans="1:35" ht="13.2" x14ac:dyDescent="0.25">
      <c r="A160" s="2">
        <v>44616.423691111107</v>
      </c>
      <c r="B160" s="1" t="s">
        <v>102</v>
      </c>
      <c r="C160" s="1" t="s">
        <v>36</v>
      </c>
      <c r="D160" s="1" t="s">
        <v>37</v>
      </c>
      <c r="E160" s="1">
        <v>2</v>
      </c>
      <c r="F160" s="1" t="s">
        <v>79</v>
      </c>
      <c r="G160" s="1" t="s">
        <v>405</v>
      </c>
      <c r="H160" s="1" t="s">
        <v>39</v>
      </c>
      <c r="I160" s="1" t="s">
        <v>104</v>
      </c>
      <c r="J160" s="1" t="s">
        <v>256</v>
      </c>
      <c r="K160" s="1" t="s">
        <v>302</v>
      </c>
      <c r="L160" s="1">
        <v>2</v>
      </c>
      <c r="M160" s="1">
        <v>1</v>
      </c>
      <c r="N160" s="1">
        <v>3</v>
      </c>
      <c r="O160" s="1">
        <v>3</v>
      </c>
      <c r="P160" s="1">
        <v>3</v>
      </c>
      <c r="Q160" s="1">
        <v>1</v>
      </c>
      <c r="R160" s="1" t="s">
        <v>67</v>
      </c>
      <c r="S160" s="1" t="s">
        <v>68</v>
      </c>
      <c r="T160" s="1" t="s">
        <v>67</v>
      </c>
      <c r="U160" s="1" t="s">
        <v>68</v>
      </c>
      <c r="V160" s="1" t="s">
        <v>66</v>
      </c>
      <c r="W160" s="1" t="s">
        <v>67</v>
      </c>
      <c r="X160" s="1" t="s">
        <v>66</v>
      </c>
      <c r="Y160" s="1" t="s">
        <v>148</v>
      </c>
      <c r="Z160" s="1" t="s">
        <v>70</v>
      </c>
      <c r="AA160" s="1" t="s">
        <v>98</v>
      </c>
      <c r="AB160" s="1" t="s">
        <v>72</v>
      </c>
      <c r="AC160" s="1" t="s">
        <v>66</v>
      </c>
      <c r="AD160" s="1" t="s">
        <v>85</v>
      </c>
      <c r="AE160" s="1" t="s">
        <v>114</v>
      </c>
      <c r="AF160" s="1" t="s">
        <v>75</v>
      </c>
      <c r="AG160" s="1" t="s">
        <v>76</v>
      </c>
      <c r="AH160" s="1" t="s">
        <v>178</v>
      </c>
      <c r="AI160" s="1" t="s">
        <v>58</v>
      </c>
    </row>
    <row r="161" spans="1:35" ht="13.2" x14ac:dyDescent="0.25">
      <c r="A161" s="2">
        <v>44616.423804594902</v>
      </c>
      <c r="B161" s="1" t="s">
        <v>35</v>
      </c>
      <c r="C161" s="1" t="s">
        <v>36</v>
      </c>
      <c r="D161" s="1" t="s">
        <v>60</v>
      </c>
      <c r="E161" s="1">
        <v>2</v>
      </c>
      <c r="F161" s="1">
        <v>2</v>
      </c>
      <c r="G161" s="1" t="s">
        <v>38</v>
      </c>
      <c r="H161" s="1" t="s">
        <v>61</v>
      </c>
      <c r="I161" s="1" t="s">
        <v>62</v>
      </c>
      <c r="J161" s="1" t="s">
        <v>81</v>
      </c>
      <c r="K161" s="1" t="s">
        <v>71</v>
      </c>
      <c r="L161" s="1">
        <v>1</v>
      </c>
      <c r="M161" s="1">
        <v>5</v>
      </c>
      <c r="N161" s="1">
        <v>5</v>
      </c>
      <c r="O161" s="1">
        <v>3</v>
      </c>
      <c r="P161" s="1">
        <v>5</v>
      </c>
      <c r="Q161" s="1">
        <v>2</v>
      </c>
      <c r="R161" s="1" t="s">
        <v>67</v>
      </c>
      <c r="S161" s="1" t="s">
        <v>67</v>
      </c>
      <c r="T161" s="1" t="s">
        <v>91</v>
      </c>
      <c r="U161" s="1" t="s">
        <v>67</v>
      </c>
      <c r="V161" s="1" t="s">
        <v>91</v>
      </c>
      <c r="W161" s="1" t="s">
        <v>67</v>
      </c>
      <c r="X161" s="1" t="s">
        <v>91</v>
      </c>
      <c r="Y161" s="1" t="s">
        <v>172</v>
      </c>
      <c r="Z161" s="1" t="s">
        <v>83</v>
      </c>
      <c r="AA161" s="1" t="s">
        <v>71</v>
      </c>
      <c r="AB161" s="1" t="s">
        <v>72</v>
      </c>
      <c r="AC161" s="1" t="s">
        <v>67</v>
      </c>
      <c r="AD161" s="1" t="s">
        <v>73</v>
      </c>
      <c r="AE161" s="1" t="s">
        <v>114</v>
      </c>
      <c r="AF161" s="1" t="s">
        <v>75</v>
      </c>
      <c r="AG161" s="1" t="s">
        <v>76</v>
      </c>
      <c r="AH161" s="1" t="s">
        <v>406</v>
      </c>
      <c r="AI161" s="1" t="s">
        <v>101</v>
      </c>
    </row>
    <row r="162" spans="1:35" ht="13.2" x14ac:dyDescent="0.25">
      <c r="A162" s="2">
        <v>44616.423944282404</v>
      </c>
      <c r="B162" s="1" t="s">
        <v>133</v>
      </c>
      <c r="C162" s="1" t="s">
        <v>134</v>
      </c>
      <c r="D162" s="1" t="s">
        <v>60</v>
      </c>
      <c r="E162" s="1">
        <v>4</v>
      </c>
      <c r="F162" s="1">
        <v>4</v>
      </c>
      <c r="G162" s="1" t="s">
        <v>407</v>
      </c>
      <c r="H162" s="1" t="s">
        <v>61</v>
      </c>
      <c r="I162" s="1" t="s">
        <v>62</v>
      </c>
      <c r="J162" s="1" t="s">
        <v>130</v>
      </c>
      <c r="K162" s="1" t="s">
        <v>71</v>
      </c>
      <c r="L162" s="1">
        <v>5</v>
      </c>
      <c r="M162" s="1">
        <v>1</v>
      </c>
      <c r="N162" s="1">
        <v>1</v>
      </c>
      <c r="O162" s="1">
        <v>5</v>
      </c>
      <c r="P162" s="1">
        <v>5</v>
      </c>
      <c r="Q162" s="1">
        <v>1</v>
      </c>
      <c r="R162" s="1" t="s">
        <v>91</v>
      </c>
      <c r="S162" s="1" t="s">
        <v>91</v>
      </c>
      <c r="T162" s="1" t="s">
        <v>91</v>
      </c>
      <c r="U162" s="1" t="s">
        <v>66</v>
      </c>
      <c r="V162" s="1" t="s">
        <v>91</v>
      </c>
      <c r="W162" s="1" t="s">
        <v>67</v>
      </c>
      <c r="X162" s="1" t="s">
        <v>91</v>
      </c>
      <c r="Y162" s="1" t="s">
        <v>119</v>
      </c>
      <c r="Z162" s="1" t="s">
        <v>107</v>
      </c>
      <c r="AA162" s="1" t="s">
        <v>149</v>
      </c>
      <c r="AB162" s="1" t="s">
        <v>72</v>
      </c>
      <c r="AC162" s="1" t="s">
        <v>67</v>
      </c>
      <c r="AD162" s="1" t="s">
        <v>73</v>
      </c>
      <c r="AE162" s="1" t="s">
        <v>74</v>
      </c>
      <c r="AF162" s="1" t="s">
        <v>75</v>
      </c>
      <c r="AG162" s="1" t="s">
        <v>76</v>
      </c>
      <c r="AH162" s="1" t="s">
        <v>119</v>
      </c>
      <c r="AI162" s="1" t="s">
        <v>101</v>
      </c>
    </row>
    <row r="163" spans="1:35" ht="13.2" x14ac:dyDescent="0.25">
      <c r="A163" s="2">
        <v>44616.424297361111</v>
      </c>
      <c r="B163" s="1" t="s">
        <v>35</v>
      </c>
      <c r="C163" s="1" t="s">
        <v>36</v>
      </c>
      <c r="D163" s="1" t="s">
        <v>60</v>
      </c>
      <c r="E163" s="1">
        <v>1</v>
      </c>
      <c r="F163" s="1">
        <v>5</v>
      </c>
      <c r="G163" s="1" t="s">
        <v>88</v>
      </c>
      <c r="H163" s="1" t="s">
        <v>39</v>
      </c>
      <c r="I163" s="1" t="s">
        <v>89</v>
      </c>
      <c r="J163" s="1" t="s">
        <v>81</v>
      </c>
      <c r="K163" s="1" t="s">
        <v>71</v>
      </c>
      <c r="L163" s="1">
        <v>5</v>
      </c>
      <c r="M163" s="1">
        <v>5</v>
      </c>
      <c r="N163" s="1">
        <v>5</v>
      </c>
      <c r="O163" s="1">
        <v>5</v>
      </c>
      <c r="P163" s="1">
        <v>5</v>
      </c>
      <c r="Q163" s="1">
        <v>5</v>
      </c>
      <c r="R163" s="1" t="s">
        <v>66</v>
      </c>
      <c r="S163" s="1" t="s">
        <v>91</v>
      </c>
      <c r="T163" s="1" t="s">
        <v>91</v>
      </c>
      <c r="U163" s="1" t="s">
        <v>66</v>
      </c>
      <c r="V163" s="1" t="s">
        <v>66</v>
      </c>
      <c r="W163" s="1" t="s">
        <v>66</v>
      </c>
      <c r="X163" s="1" t="s">
        <v>91</v>
      </c>
      <c r="Y163" s="1" t="s">
        <v>131</v>
      </c>
      <c r="Z163" s="1" t="s">
        <v>127</v>
      </c>
      <c r="AA163" s="1" t="s">
        <v>71</v>
      </c>
      <c r="AB163" s="1" t="s">
        <v>72</v>
      </c>
      <c r="AC163" s="1" t="s">
        <v>93</v>
      </c>
      <c r="AD163" s="1" t="s">
        <v>73</v>
      </c>
      <c r="AE163" s="1" t="s">
        <v>128</v>
      </c>
      <c r="AF163" s="1" t="s">
        <v>75</v>
      </c>
      <c r="AG163" s="1" t="s">
        <v>76</v>
      </c>
      <c r="AH163" s="1" t="s">
        <v>366</v>
      </c>
      <c r="AI163" s="1" t="s">
        <v>408</v>
      </c>
    </row>
    <row r="164" spans="1:35" ht="13.2" x14ac:dyDescent="0.25">
      <c r="A164" s="2">
        <v>44616.424519895838</v>
      </c>
      <c r="B164" s="1" t="s">
        <v>35</v>
      </c>
      <c r="C164" s="1" t="s">
        <v>36</v>
      </c>
      <c r="D164" s="1" t="s">
        <v>37</v>
      </c>
      <c r="E164" s="1">
        <v>1</v>
      </c>
      <c r="F164" s="1">
        <v>2</v>
      </c>
      <c r="G164" s="1" t="s">
        <v>409</v>
      </c>
      <c r="H164" s="1" t="s">
        <v>39</v>
      </c>
      <c r="I164" s="1" t="s">
        <v>62</v>
      </c>
      <c r="J164" s="1" t="s">
        <v>41</v>
      </c>
      <c r="K164" s="1" t="s">
        <v>64</v>
      </c>
      <c r="L164" s="1">
        <v>5</v>
      </c>
      <c r="M164" s="1">
        <v>5</v>
      </c>
      <c r="N164" s="1">
        <v>5</v>
      </c>
      <c r="O164" s="1">
        <v>2</v>
      </c>
      <c r="P164" s="1">
        <v>5</v>
      </c>
      <c r="Q164" s="1">
        <v>3</v>
      </c>
      <c r="R164" s="1" t="s">
        <v>67</v>
      </c>
      <c r="S164" s="1" t="s">
        <v>67</v>
      </c>
      <c r="T164" s="1" t="s">
        <v>67</v>
      </c>
      <c r="U164" s="1" t="s">
        <v>65</v>
      </c>
      <c r="V164" s="1" t="s">
        <v>65</v>
      </c>
      <c r="W164" s="1" t="s">
        <v>67</v>
      </c>
      <c r="X164" s="1" t="s">
        <v>91</v>
      </c>
      <c r="Y164" s="1" t="s">
        <v>131</v>
      </c>
      <c r="Z164" s="1" t="s">
        <v>70</v>
      </c>
      <c r="AA164" s="1" t="s">
        <v>98</v>
      </c>
      <c r="AB164" s="1" t="s">
        <v>72</v>
      </c>
      <c r="AC164" s="1" t="s">
        <v>93</v>
      </c>
      <c r="AD164" s="1" t="s">
        <v>73</v>
      </c>
      <c r="AE164" s="1" t="s">
        <v>54</v>
      </c>
      <c r="AF164" s="1" t="s">
        <v>75</v>
      </c>
      <c r="AG164" s="1" t="s">
        <v>137</v>
      </c>
      <c r="AH164" s="1" t="s">
        <v>267</v>
      </c>
      <c r="AI164" s="1" t="s">
        <v>94</v>
      </c>
    </row>
    <row r="165" spans="1:35" ht="13.2" x14ac:dyDescent="0.25">
      <c r="A165" s="2">
        <v>44616.424608587964</v>
      </c>
      <c r="B165" s="1" t="s">
        <v>102</v>
      </c>
      <c r="C165" s="1" t="s">
        <v>36</v>
      </c>
      <c r="D165" s="1" t="s">
        <v>60</v>
      </c>
      <c r="E165" s="1">
        <v>3</v>
      </c>
      <c r="F165" s="1">
        <v>5</v>
      </c>
      <c r="G165" s="1" t="s">
        <v>410</v>
      </c>
      <c r="H165" s="1" t="s">
        <v>39</v>
      </c>
      <c r="I165" s="1" t="s">
        <v>104</v>
      </c>
      <c r="J165" s="1" t="s">
        <v>63</v>
      </c>
      <c r="K165" s="1" t="s">
        <v>71</v>
      </c>
      <c r="L165" s="1">
        <v>5</v>
      </c>
      <c r="M165" s="1">
        <v>5</v>
      </c>
      <c r="N165" s="1">
        <v>5</v>
      </c>
      <c r="O165" s="1">
        <v>5</v>
      </c>
      <c r="P165" s="1">
        <v>5</v>
      </c>
      <c r="Q165" s="1">
        <v>5</v>
      </c>
      <c r="R165" s="1" t="s">
        <v>66</v>
      </c>
      <c r="S165" s="1" t="s">
        <v>91</v>
      </c>
      <c r="T165" s="1" t="s">
        <v>91</v>
      </c>
      <c r="U165" s="1" t="s">
        <v>66</v>
      </c>
      <c r="V165" s="1" t="s">
        <v>91</v>
      </c>
      <c r="W165" s="1" t="s">
        <v>91</v>
      </c>
      <c r="X165" s="1" t="s">
        <v>91</v>
      </c>
      <c r="Y165" s="1" t="s">
        <v>148</v>
      </c>
      <c r="Z165" s="1" t="s">
        <v>124</v>
      </c>
      <c r="AA165" s="1" t="s">
        <v>71</v>
      </c>
      <c r="AB165" s="1" t="s">
        <v>72</v>
      </c>
      <c r="AC165" s="1" t="s">
        <v>66</v>
      </c>
      <c r="AD165" s="1" t="s">
        <v>73</v>
      </c>
      <c r="AE165" s="1" t="s">
        <v>99</v>
      </c>
      <c r="AF165" s="1" t="s">
        <v>75</v>
      </c>
      <c r="AG165" s="1" t="s">
        <v>76</v>
      </c>
      <c r="AH165" s="1" t="s">
        <v>178</v>
      </c>
      <c r="AI165" s="1" t="s">
        <v>87</v>
      </c>
    </row>
    <row r="166" spans="1:35" ht="13.2" x14ac:dyDescent="0.25">
      <c r="A166" s="2">
        <v>44616.424805636576</v>
      </c>
      <c r="B166" s="1" t="s">
        <v>59</v>
      </c>
      <c r="C166" s="1" t="s">
        <v>36</v>
      </c>
      <c r="D166" s="1" t="s">
        <v>60</v>
      </c>
      <c r="E166" s="1">
        <v>1</v>
      </c>
      <c r="F166" s="1">
        <v>5</v>
      </c>
      <c r="G166" s="1" t="s">
        <v>38</v>
      </c>
      <c r="H166" s="1" t="s">
        <v>115</v>
      </c>
      <c r="I166" s="1" t="s">
        <v>62</v>
      </c>
      <c r="J166" s="1" t="s">
        <v>105</v>
      </c>
      <c r="K166" s="1" t="s">
        <v>71</v>
      </c>
      <c r="L166" s="1">
        <v>1</v>
      </c>
      <c r="M166" s="1">
        <v>4</v>
      </c>
      <c r="N166" s="1">
        <v>3</v>
      </c>
      <c r="O166" s="1">
        <v>3</v>
      </c>
      <c r="P166" s="1">
        <v>5</v>
      </c>
      <c r="Q166" s="1">
        <v>3</v>
      </c>
      <c r="R166" s="1" t="s">
        <v>66</v>
      </c>
      <c r="S166" s="1" t="s">
        <v>66</v>
      </c>
      <c r="T166" s="1" t="s">
        <v>91</v>
      </c>
      <c r="U166" s="1" t="s">
        <v>91</v>
      </c>
      <c r="V166" s="1" t="s">
        <v>91</v>
      </c>
      <c r="W166" s="1" t="s">
        <v>91</v>
      </c>
      <c r="X166" s="1" t="s">
        <v>91</v>
      </c>
      <c r="Y166" s="1" t="s">
        <v>189</v>
      </c>
      <c r="Z166" s="1" t="s">
        <v>107</v>
      </c>
      <c r="AA166" s="1" t="s">
        <v>71</v>
      </c>
      <c r="AB166" s="1" t="s">
        <v>72</v>
      </c>
      <c r="AC166" s="1" t="s">
        <v>66</v>
      </c>
      <c r="AD166" s="1" t="s">
        <v>73</v>
      </c>
      <c r="AE166" s="1" t="s">
        <v>128</v>
      </c>
      <c r="AF166" s="1" t="s">
        <v>75</v>
      </c>
      <c r="AG166" s="1" t="s">
        <v>76</v>
      </c>
      <c r="AH166" s="1" t="s">
        <v>191</v>
      </c>
      <c r="AI166" s="1" t="s">
        <v>101</v>
      </c>
    </row>
    <row r="167" spans="1:35" ht="13.2" x14ac:dyDescent="0.25">
      <c r="A167" s="2">
        <v>44616.424871875002</v>
      </c>
      <c r="B167" s="1" t="s">
        <v>35</v>
      </c>
      <c r="C167" s="1" t="s">
        <v>134</v>
      </c>
      <c r="D167" s="1" t="s">
        <v>60</v>
      </c>
      <c r="E167" s="1">
        <v>4</v>
      </c>
      <c r="F167" s="1">
        <v>2</v>
      </c>
      <c r="G167" s="1" t="s">
        <v>262</v>
      </c>
      <c r="H167" s="1" t="s">
        <v>320</v>
      </c>
      <c r="I167" s="1" t="s">
        <v>62</v>
      </c>
      <c r="J167" s="1" t="s">
        <v>384</v>
      </c>
      <c r="K167" s="1" t="s">
        <v>71</v>
      </c>
      <c r="L167" s="1">
        <v>1</v>
      </c>
      <c r="M167" s="1">
        <v>5</v>
      </c>
      <c r="N167" s="1">
        <v>4</v>
      </c>
      <c r="O167" s="1">
        <v>5</v>
      </c>
      <c r="P167" s="1">
        <v>5</v>
      </c>
      <c r="Q167" s="1">
        <v>1</v>
      </c>
      <c r="R167" s="1" t="s">
        <v>91</v>
      </c>
      <c r="S167" s="1" t="s">
        <v>91</v>
      </c>
      <c r="T167" s="1" t="s">
        <v>91</v>
      </c>
      <c r="U167" s="1" t="s">
        <v>91</v>
      </c>
      <c r="V167" s="1" t="s">
        <v>91</v>
      </c>
      <c r="W167" s="1" t="s">
        <v>67</v>
      </c>
      <c r="X167" s="1" t="s">
        <v>91</v>
      </c>
      <c r="Y167" s="1" t="s">
        <v>113</v>
      </c>
      <c r="Z167" s="1" t="s">
        <v>70</v>
      </c>
      <c r="AA167" s="1" t="s">
        <v>411</v>
      </c>
      <c r="AB167" s="1" t="s">
        <v>164</v>
      </c>
      <c r="AC167" s="1" t="s">
        <v>122</v>
      </c>
      <c r="AD167" s="1" t="s">
        <v>73</v>
      </c>
      <c r="AE167" s="1" t="s">
        <v>99</v>
      </c>
      <c r="AF167" s="1" t="s">
        <v>75</v>
      </c>
      <c r="AG167" s="1" t="s">
        <v>85</v>
      </c>
      <c r="AH167" s="1" t="s">
        <v>69</v>
      </c>
      <c r="AI167" s="1" t="s">
        <v>101</v>
      </c>
    </row>
    <row r="168" spans="1:35" ht="13.2" x14ac:dyDescent="0.25">
      <c r="A168" s="2">
        <v>44616.425426180554</v>
      </c>
      <c r="B168" s="1" t="s">
        <v>35</v>
      </c>
      <c r="C168" s="1" t="s">
        <v>151</v>
      </c>
      <c r="D168" s="1" t="s">
        <v>60</v>
      </c>
      <c r="E168" s="1">
        <v>3</v>
      </c>
      <c r="F168" s="1">
        <v>3</v>
      </c>
      <c r="G168" s="1" t="s">
        <v>38</v>
      </c>
      <c r="H168" s="1" t="s">
        <v>39</v>
      </c>
      <c r="I168" s="1" t="s">
        <v>62</v>
      </c>
      <c r="J168" s="1" t="s">
        <v>81</v>
      </c>
      <c r="K168" s="1" t="s">
        <v>412</v>
      </c>
      <c r="L168" s="1">
        <v>5</v>
      </c>
      <c r="M168" s="1">
        <v>4</v>
      </c>
      <c r="N168" s="1">
        <v>4</v>
      </c>
      <c r="O168" s="1">
        <v>4</v>
      </c>
      <c r="P168" s="1">
        <v>5</v>
      </c>
      <c r="Q168" s="1">
        <v>1</v>
      </c>
      <c r="R168" s="1" t="s">
        <v>122</v>
      </c>
      <c r="S168" s="1" t="s">
        <v>67</v>
      </c>
      <c r="T168" s="1" t="s">
        <v>91</v>
      </c>
      <c r="U168" s="1" t="s">
        <v>68</v>
      </c>
      <c r="V168" s="1" t="s">
        <v>66</v>
      </c>
      <c r="W168" s="1" t="s">
        <v>122</v>
      </c>
      <c r="X168" s="1" t="s">
        <v>91</v>
      </c>
      <c r="Y168" s="1" t="s">
        <v>156</v>
      </c>
      <c r="Z168" s="1" t="s">
        <v>83</v>
      </c>
      <c r="AA168" s="1" t="s">
        <v>149</v>
      </c>
      <c r="AB168" s="1" t="s">
        <v>72</v>
      </c>
      <c r="AC168" s="1" t="s">
        <v>67</v>
      </c>
      <c r="AD168" s="1" t="s">
        <v>85</v>
      </c>
      <c r="AE168" s="1" t="s">
        <v>114</v>
      </c>
      <c r="AF168" s="1" t="s">
        <v>75</v>
      </c>
      <c r="AG168" s="1" t="s">
        <v>76</v>
      </c>
      <c r="AH168" s="1" t="s">
        <v>244</v>
      </c>
      <c r="AI168" s="1" t="s">
        <v>78</v>
      </c>
    </row>
    <row r="169" spans="1:35" ht="13.2" x14ac:dyDescent="0.25">
      <c r="A169" s="2">
        <v>44616.425721111111</v>
      </c>
      <c r="B169" s="1" t="s">
        <v>35</v>
      </c>
      <c r="C169" s="1" t="s">
        <v>36</v>
      </c>
      <c r="D169" s="1" t="s">
        <v>60</v>
      </c>
      <c r="E169" s="1">
        <v>2</v>
      </c>
      <c r="F169" s="1">
        <v>2</v>
      </c>
      <c r="G169" s="1" t="s">
        <v>192</v>
      </c>
      <c r="H169" s="1" t="s">
        <v>61</v>
      </c>
      <c r="I169" s="1" t="s">
        <v>62</v>
      </c>
      <c r="J169" s="1" t="s">
        <v>63</v>
      </c>
      <c r="K169" s="1" t="s">
        <v>64</v>
      </c>
      <c r="L169" s="1">
        <v>5</v>
      </c>
      <c r="M169" s="1">
        <v>5</v>
      </c>
      <c r="N169" s="1">
        <v>4</v>
      </c>
      <c r="O169" s="1">
        <v>3</v>
      </c>
      <c r="P169" s="1">
        <v>5</v>
      </c>
      <c r="Q169" s="1">
        <v>3</v>
      </c>
      <c r="R169" s="1" t="s">
        <v>67</v>
      </c>
      <c r="S169" s="1" t="s">
        <v>91</v>
      </c>
      <c r="T169" s="1" t="s">
        <v>91</v>
      </c>
      <c r="U169" s="1" t="s">
        <v>67</v>
      </c>
      <c r="V169" s="1" t="s">
        <v>91</v>
      </c>
      <c r="W169" s="1" t="s">
        <v>91</v>
      </c>
      <c r="X169" s="1" t="s">
        <v>91</v>
      </c>
      <c r="Y169" s="1" t="s">
        <v>131</v>
      </c>
      <c r="Z169" s="1" t="s">
        <v>70</v>
      </c>
      <c r="AA169" s="1" t="s">
        <v>149</v>
      </c>
      <c r="AB169" s="1" t="s">
        <v>72</v>
      </c>
      <c r="AC169" s="1" t="s">
        <v>67</v>
      </c>
      <c r="AD169" s="1" t="s">
        <v>85</v>
      </c>
      <c r="AE169" s="1" t="s">
        <v>74</v>
      </c>
      <c r="AF169" s="1" t="s">
        <v>213</v>
      </c>
      <c r="AG169" s="1" t="s">
        <v>76</v>
      </c>
      <c r="AH169" s="1" t="s">
        <v>244</v>
      </c>
      <c r="AI169" s="1" t="s">
        <v>120</v>
      </c>
    </row>
    <row r="170" spans="1:35" ht="13.2" x14ac:dyDescent="0.25">
      <c r="A170" s="2">
        <v>44616.425777719909</v>
      </c>
      <c r="B170" s="1" t="s">
        <v>35</v>
      </c>
      <c r="C170" s="1" t="s">
        <v>183</v>
      </c>
      <c r="D170" s="1" t="s">
        <v>37</v>
      </c>
      <c r="E170" s="1">
        <v>3</v>
      </c>
      <c r="F170" s="1">
        <v>2</v>
      </c>
      <c r="G170" s="1" t="s">
        <v>159</v>
      </c>
      <c r="H170" s="1" t="s">
        <v>301</v>
      </c>
      <c r="I170" s="1" t="s">
        <v>413</v>
      </c>
      <c r="J170" s="1" t="s">
        <v>384</v>
      </c>
      <c r="K170" s="1" t="s">
        <v>145</v>
      </c>
      <c r="L170" s="1">
        <v>4</v>
      </c>
      <c r="M170" s="1">
        <v>5</v>
      </c>
      <c r="N170" s="1">
        <v>5</v>
      </c>
      <c r="O170" s="1">
        <v>5</v>
      </c>
      <c r="P170" s="1">
        <v>5</v>
      </c>
      <c r="Q170" s="1">
        <v>5</v>
      </c>
      <c r="R170" s="1" t="s">
        <v>68</v>
      </c>
      <c r="S170" s="1" t="s">
        <v>68</v>
      </c>
      <c r="T170" s="1" t="s">
        <v>91</v>
      </c>
      <c r="U170" s="1" t="s">
        <v>68</v>
      </c>
      <c r="V170" s="1" t="s">
        <v>68</v>
      </c>
      <c r="W170" s="1" t="s">
        <v>68</v>
      </c>
      <c r="X170" s="1" t="s">
        <v>68</v>
      </c>
      <c r="Y170" s="1" t="s">
        <v>119</v>
      </c>
      <c r="Z170" s="1" t="s">
        <v>124</v>
      </c>
      <c r="AA170" s="1" t="s">
        <v>149</v>
      </c>
      <c r="AB170" s="1" t="s">
        <v>72</v>
      </c>
      <c r="AC170" s="1" t="s">
        <v>93</v>
      </c>
      <c r="AD170" s="1" t="s">
        <v>73</v>
      </c>
      <c r="AE170" s="1" t="s">
        <v>54</v>
      </c>
      <c r="AF170" s="1" t="s">
        <v>75</v>
      </c>
      <c r="AG170" s="1" t="s">
        <v>76</v>
      </c>
      <c r="AH170" s="1" t="s">
        <v>119</v>
      </c>
      <c r="AI170" s="1" t="s">
        <v>171</v>
      </c>
    </row>
    <row r="171" spans="1:35" ht="13.2" x14ac:dyDescent="0.25">
      <c r="A171" s="2">
        <v>44616.426330439819</v>
      </c>
      <c r="B171" s="1" t="s">
        <v>35</v>
      </c>
      <c r="C171" s="1" t="s">
        <v>134</v>
      </c>
      <c r="D171" s="1" t="s">
        <v>37</v>
      </c>
      <c r="E171" s="1">
        <v>2</v>
      </c>
      <c r="F171" s="1">
        <v>5</v>
      </c>
      <c r="G171" s="1" t="s">
        <v>170</v>
      </c>
      <c r="H171" s="1" t="s">
        <v>39</v>
      </c>
      <c r="I171" s="1" t="s">
        <v>40</v>
      </c>
      <c r="J171" s="1" t="s">
        <v>403</v>
      </c>
      <c r="K171" s="1" t="s">
        <v>64</v>
      </c>
      <c r="L171" s="1">
        <v>5</v>
      </c>
      <c r="M171" s="1">
        <v>4</v>
      </c>
      <c r="N171" s="1">
        <v>4</v>
      </c>
      <c r="O171" s="1">
        <v>5</v>
      </c>
      <c r="P171" s="1">
        <v>5</v>
      </c>
      <c r="Q171" s="1">
        <v>3</v>
      </c>
      <c r="R171" s="1" t="s">
        <v>66</v>
      </c>
      <c r="S171" s="1" t="s">
        <v>91</v>
      </c>
      <c r="T171" s="1" t="s">
        <v>91</v>
      </c>
      <c r="U171" s="1" t="s">
        <v>67</v>
      </c>
      <c r="V171" s="1" t="s">
        <v>67</v>
      </c>
      <c r="W171" s="1" t="s">
        <v>67</v>
      </c>
      <c r="X171" s="1" t="s">
        <v>68</v>
      </c>
      <c r="Y171" s="1" t="s">
        <v>113</v>
      </c>
      <c r="Z171" s="1" t="s">
        <v>158</v>
      </c>
      <c r="AA171" s="1" t="s">
        <v>71</v>
      </c>
      <c r="AB171" s="1" t="s">
        <v>72</v>
      </c>
      <c r="AC171" s="1" t="s">
        <v>93</v>
      </c>
      <c r="AD171" s="1" t="s">
        <v>73</v>
      </c>
      <c r="AE171" s="1" t="s">
        <v>108</v>
      </c>
      <c r="AF171" s="1" t="s">
        <v>75</v>
      </c>
      <c r="AG171" s="1" t="s">
        <v>76</v>
      </c>
      <c r="AH171" s="1" t="s">
        <v>232</v>
      </c>
      <c r="AI171" s="1" t="s">
        <v>414</v>
      </c>
    </row>
    <row r="172" spans="1:35" ht="13.2" x14ac:dyDescent="0.25">
      <c r="A172" s="2">
        <v>44616.426381574071</v>
      </c>
      <c r="B172" s="1" t="s">
        <v>59</v>
      </c>
      <c r="C172" s="1" t="s">
        <v>36</v>
      </c>
      <c r="D172" s="1" t="s">
        <v>37</v>
      </c>
      <c r="E172" s="1">
        <v>2</v>
      </c>
      <c r="F172" s="1">
        <v>3</v>
      </c>
      <c r="G172" s="1" t="s">
        <v>38</v>
      </c>
      <c r="H172" s="1" t="s">
        <v>39</v>
      </c>
      <c r="I172" s="1" t="s">
        <v>62</v>
      </c>
      <c r="J172" s="1" t="s">
        <v>105</v>
      </c>
      <c r="K172" s="1" t="s">
        <v>64</v>
      </c>
      <c r="L172" s="1">
        <v>2</v>
      </c>
      <c r="M172" s="1">
        <v>3</v>
      </c>
      <c r="N172" s="1">
        <v>2</v>
      </c>
      <c r="O172" s="1">
        <v>2</v>
      </c>
      <c r="P172" s="1">
        <v>3</v>
      </c>
      <c r="Q172" s="1">
        <v>2</v>
      </c>
      <c r="R172" s="1" t="s">
        <v>67</v>
      </c>
      <c r="S172" s="1" t="s">
        <v>65</v>
      </c>
      <c r="T172" s="1" t="s">
        <v>91</v>
      </c>
      <c r="U172" s="1" t="s">
        <v>91</v>
      </c>
      <c r="V172" s="1" t="s">
        <v>91</v>
      </c>
      <c r="W172" s="1" t="s">
        <v>91</v>
      </c>
      <c r="X172" s="1" t="s">
        <v>91</v>
      </c>
      <c r="Y172" s="1" t="s">
        <v>156</v>
      </c>
      <c r="Z172" s="1" t="s">
        <v>415</v>
      </c>
      <c r="AA172" s="1" t="s">
        <v>149</v>
      </c>
      <c r="AB172" s="1" t="s">
        <v>72</v>
      </c>
      <c r="AC172" s="1" t="s">
        <v>122</v>
      </c>
      <c r="AD172" s="1" t="s">
        <v>85</v>
      </c>
      <c r="AE172" s="1" t="s">
        <v>54</v>
      </c>
      <c r="AF172" s="1" t="s">
        <v>75</v>
      </c>
      <c r="AG172" s="1" t="s">
        <v>76</v>
      </c>
      <c r="AH172" s="1" t="s">
        <v>157</v>
      </c>
      <c r="AI172" s="1" t="s">
        <v>87</v>
      </c>
    </row>
    <row r="173" spans="1:35" ht="13.2" x14ac:dyDescent="0.25">
      <c r="A173" s="2">
        <v>44616.426388425927</v>
      </c>
      <c r="B173" s="1" t="s">
        <v>59</v>
      </c>
      <c r="C173" s="1" t="s">
        <v>36</v>
      </c>
      <c r="D173" s="1" t="s">
        <v>60</v>
      </c>
      <c r="E173" s="1">
        <v>5</v>
      </c>
      <c r="F173" s="1">
        <v>5</v>
      </c>
      <c r="G173" s="1" t="s">
        <v>88</v>
      </c>
      <c r="H173" s="1" t="s">
        <v>115</v>
      </c>
      <c r="I173" s="1" t="s">
        <v>62</v>
      </c>
      <c r="J173" s="1" t="s">
        <v>121</v>
      </c>
      <c r="K173" s="1" t="s">
        <v>260</v>
      </c>
      <c r="L173" s="1">
        <v>4</v>
      </c>
      <c r="M173" s="1">
        <v>5</v>
      </c>
      <c r="N173" s="1">
        <v>4</v>
      </c>
      <c r="O173" s="1">
        <v>4</v>
      </c>
      <c r="P173" s="1">
        <v>4</v>
      </c>
      <c r="Q173" s="1">
        <v>2</v>
      </c>
      <c r="R173" s="1" t="s">
        <v>207</v>
      </c>
      <c r="S173" s="1" t="s">
        <v>143</v>
      </c>
      <c r="T173" s="1" t="s">
        <v>91</v>
      </c>
      <c r="U173" s="1" t="s">
        <v>207</v>
      </c>
      <c r="V173" s="1" t="s">
        <v>91</v>
      </c>
      <c r="W173" s="1" t="s">
        <v>91</v>
      </c>
      <c r="X173" s="1" t="s">
        <v>91</v>
      </c>
      <c r="Y173" s="1" t="s">
        <v>92</v>
      </c>
      <c r="Z173" s="1" t="s">
        <v>70</v>
      </c>
      <c r="AA173" s="1" t="s">
        <v>285</v>
      </c>
      <c r="AB173" s="1" t="s">
        <v>164</v>
      </c>
      <c r="AC173" s="1" t="s">
        <v>65</v>
      </c>
      <c r="AD173" s="1" t="s">
        <v>168</v>
      </c>
      <c r="AE173" s="1" t="s">
        <v>74</v>
      </c>
      <c r="AF173" s="1" t="s">
        <v>75</v>
      </c>
      <c r="AG173" s="1" t="s">
        <v>76</v>
      </c>
      <c r="AH173" s="1" t="s">
        <v>100</v>
      </c>
      <c r="AI173" s="1" t="s">
        <v>94</v>
      </c>
    </row>
    <row r="174" spans="1:35" ht="13.2" x14ac:dyDescent="0.25">
      <c r="A174" s="2">
        <v>44616.426517546293</v>
      </c>
      <c r="B174" s="1" t="s">
        <v>133</v>
      </c>
      <c r="C174" s="1" t="s">
        <v>134</v>
      </c>
      <c r="D174" s="1" t="s">
        <v>60</v>
      </c>
      <c r="E174" s="1">
        <v>3</v>
      </c>
      <c r="F174" s="1">
        <v>2</v>
      </c>
      <c r="G174" s="1" t="s">
        <v>416</v>
      </c>
      <c r="H174" s="1" t="s">
        <v>39</v>
      </c>
      <c r="I174" s="1" t="s">
        <v>89</v>
      </c>
      <c r="J174" s="1" t="s">
        <v>417</v>
      </c>
      <c r="K174" s="1" t="s">
        <v>418</v>
      </c>
      <c r="L174" s="1">
        <v>2</v>
      </c>
      <c r="M174" s="1">
        <v>4</v>
      </c>
      <c r="N174" s="1">
        <v>5</v>
      </c>
      <c r="O174" s="1">
        <v>3</v>
      </c>
      <c r="P174" s="1">
        <v>4</v>
      </c>
      <c r="Q174" s="1">
        <v>2</v>
      </c>
      <c r="R174" s="1" t="s">
        <v>68</v>
      </c>
      <c r="S174" s="1" t="s">
        <v>68</v>
      </c>
      <c r="T174" s="1" t="s">
        <v>66</v>
      </c>
      <c r="U174" s="1" t="s">
        <v>91</v>
      </c>
      <c r="V174" s="1" t="s">
        <v>91</v>
      </c>
      <c r="W174" s="1" t="s">
        <v>91</v>
      </c>
      <c r="X174" s="1" t="s">
        <v>91</v>
      </c>
      <c r="Y174" s="1" t="s">
        <v>419</v>
      </c>
      <c r="Z174" s="1" t="s">
        <v>83</v>
      </c>
      <c r="AA174" s="1" t="s">
        <v>420</v>
      </c>
      <c r="AB174" s="1" t="s">
        <v>55</v>
      </c>
      <c r="AC174" s="1" t="s">
        <v>93</v>
      </c>
      <c r="AD174" s="1" t="s">
        <v>168</v>
      </c>
      <c r="AE174" s="1" t="s">
        <v>114</v>
      </c>
      <c r="AF174" s="1" t="s">
        <v>117</v>
      </c>
      <c r="AG174" s="1" t="s">
        <v>76</v>
      </c>
      <c r="AH174" s="1" t="s">
        <v>163</v>
      </c>
      <c r="AI174" s="1" t="s">
        <v>248</v>
      </c>
    </row>
    <row r="175" spans="1:35" ht="13.2" x14ac:dyDescent="0.25">
      <c r="A175" s="2">
        <v>44616.427033159722</v>
      </c>
      <c r="B175" s="1" t="s">
        <v>35</v>
      </c>
      <c r="C175" s="1" t="s">
        <v>36</v>
      </c>
      <c r="D175" s="1" t="s">
        <v>37</v>
      </c>
      <c r="E175" s="1">
        <v>1</v>
      </c>
      <c r="F175" s="1">
        <v>4</v>
      </c>
      <c r="G175" s="1" t="s">
        <v>38</v>
      </c>
      <c r="H175" s="1" t="s">
        <v>39</v>
      </c>
      <c r="I175" s="1" t="s">
        <v>62</v>
      </c>
      <c r="J175" s="1" t="s">
        <v>381</v>
      </c>
      <c r="K175" s="1" t="s">
        <v>64</v>
      </c>
      <c r="L175" s="1">
        <v>5</v>
      </c>
      <c r="M175" s="1">
        <v>5</v>
      </c>
      <c r="N175" s="1">
        <v>5</v>
      </c>
      <c r="O175" s="1">
        <v>1</v>
      </c>
      <c r="P175" s="1">
        <v>5</v>
      </c>
      <c r="Q175" s="1">
        <v>1</v>
      </c>
      <c r="R175" s="1" t="s">
        <v>67</v>
      </c>
      <c r="S175" s="1" t="s">
        <v>68</v>
      </c>
      <c r="T175" s="1" t="s">
        <v>91</v>
      </c>
      <c r="U175" s="1" t="s">
        <v>68</v>
      </c>
      <c r="V175" s="1" t="s">
        <v>91</v>
      </c>
      <c r="W175" s="1" t="s">
        <v>66</v>
      </c>
      <c r="X175" s="1" t="s">
        <v>91</v>
      </c>
      <c r="Y175" s="1" t="s">
        <v>421</v>
      </c>
      <c r="Z175" s="1" t="s">
        <v>49</v>
      </c>
      <c r="AA175" s="1" t="s">
        <v>285</v>
      </c>
      <c r="AB175" s="1" t="s">
        <v>72</v>
      </c>
      <c r="AC175" s="1" t="s">
        <v>93</v>
      </c>
      <c r="AD175" s="1" t="s">
        <v>73</v>
      </c>
      <c r="AE175" s="1" t="s">
        <v>114</v>
      </c>
      <c r="AF175" s="1" t="s">
        <v>75</v>
      </c>
      <c r="AG175" s="1" t="s">
        <v>76</v>
      </c>
      <c r="AH175" s="1" t="s">
        <v>77</v>
      </c>
      <c r="AI175" s="1" t="s">
        <v>169</v>
      </c>
    </row>
    <row r="176" spans="1:35" ht="13.2" x14ac:dyDescent="0.25">
      <c r="A176" s="2">
        <v>44616.427059537033</v>
      </c>
      <c r="B176" s="1" t="s">
        <v>102</v>
      </c>
      <c r="C176" s="1" t="s">
        <v>36</v>
      </c>
      <c r="D176" s="1" t="s">
        <v>60</v>
      </c>
      <c r="E176" s="1">
        <v>2</v>
      </c>
      <c r="F176" s="1">
        <v>5</v>
      </c>
      <c r="G176" s="1" t="s">
        <v>88</v>
      </c>
      <c r="H176" s="1" t="s">
        <v>39</v>
      </c>
      <c r="I176" s="1" t="s">
        <v>104</v>
      </c>
      <c r="J176" s="1" t="s">
        <v>125</v>
      </c>
      <c r="K176" s="1" t="s">
        <v>71</v>
      </c>
      <c r="L176" s="1">
        <v>3</v>
      </c>
      <c r="M176" s="1">
        <v>2</v>
      </c>
      <c r="N176" s="1">
        <v>4</v>
      </c>
      <c r="O176" s="1">
        <v>5</v>
      </c>
      <c r="P176" s="1">
        <v>5</v>
      </c>
      <c r="Q176" s="1">
        <v>1</v>
      </c>
      <c r="R176" s="1" t="s">
        <v>67</v>
      </c>
      <c r="S176" s="1" t="s">
        <v>91</v>
      </c>
      <c r="T176" s="1" t="s">
        <v>91</v>
      </c>
      <c r="U176" s="1" t="s">
        <v>66</v>
      </c>
      <c r="V176" s="1" t="s">
        <v>66</v>
      </c>
      <c r="W176" s="1" t="s">
        <v>91</v>
      </c>
      <c r="X176" s="1" t="s">
        <v>91</v>
      </c>
      <c r="Y176" s="1" t="s">
        <v>156</v>
      </c>
      <c r="Z176" s="1" t="s">
        <v>107</v>
      </c>
      <c r="AA176" s="1" t="s">
        <v>71</v>
      </c>
      <c r="AB176" s="1" t="s">
        <v>72</v>
      </c>
      <c r="AC176" s="1" t="s">
        <v>93</v>
      </c>
      <c r="AD176" s="1" t="s">
        <v>73</v>
      </c>
      <c r="AE176" s="1" t="s">
        <v>114</v>
      </c>
      <c r="AF176" s="1" t="s">
        <v>75</v>
      </c>
      <c r="AG176" s="1" t="s">
        <v>76</v>
      </c>
      <c r="AH176" s="1" t="s">
        <v>191</v>
      </c>
      <c r="AI176" s="1" t="s">
        <v>78</v>
      </c>
    </row>
    <row r="177" spans="1:35" ht="13.2" x14ac:dyDescent="0.25">
      <c r="A177" s="2">
        <v>44616.427157037033</v>
      </c>
      <c r="B177" s="1" t="s">
        <v>35</v>
      </c>
      <c r="C177" s="1" t="s">
        <v>36</v>
      </c>
      <c r="D177" s="1" t="s">
        <v>60</v>
      </c>
      <c r="E177" s="1">
        <v>2</v>
      </c>
      <c r="F177" s="1">
        <v>4</v>
      </c>
      <c r="G177" s="1" t="s">
        <v>88</v>
      </c>
      <c r="H177" s="1" t="s">
        <v>39</v>
      </c>
      <c r="I177" s="1" t="s">
        <v>62</v>
      </c>
      <c r="J177" s="1" t="s">
        <v>258</v>
      </c>
      <c r="K177" s="1" t="s">
        <v>71</v>
      </c>
      <c r="L177" s="1">
        <v>4</v>
      </c>
      <c r="M177" s="1">
        <v>5</v>
      </c>
      <c r="N177" s="1">
        <v>5</v>
      </c>
      <c r="O177" s="1">
        <v>5</v>
      </c>
      <c r="P177" s="1">
        <v>5</v>
      </c>
      <c r="Q177" s="1">
        <v>4</v>
      </c>
      <c r="R177" s="1" t="s">
        <v>66</v>
      </c>
      <c r="S177" s="1" t="s">
        <v>66</v>
      </c>
      <c r="T177" s="1" t="s">
        <v>67</v>
      </c>
      <c r="U177" s="1" t="s">
        <v>66</v>
      </c>
      <c r="V177" s="1" t="s">
        <v>66</v>
      </c>
      <c r="W177" s="1" t="s">
        <v>66</v>
      </c>
      <c r="X177" s="1" t="s">
        <v>67</v>
      </c>
      <c r="Y177" s="1" t="s">
        <v>131</v>
      </c>
      <c r="Z177" s="1" t="s">
        <v>70</v>
      </c>
      <c r="AA177" s="1" t="s">
        <v>422</v>
      </c>
      <c r="AB177" s="1" t="s">
        <v>164</v>
      </c>
      <c r="AC177" s="1" t="s">
        <v>93</v>
      </c>
      <c r="AD177" s="1" t="s">
        <v>85</v>
      </c>
      <c r="AE177" s="1" t="s">
        <v>180</v>
      </c>
      <c r="AF177" s="1" t="s">
        <v>117</v>
      </c>
      <c r="AG177" s="1" t="s">
        <v>51</v>
      </c>
      <c r="AH177" s="1" t="s">
        <v>69</v>
      </c>
      <c r="AI177" s="1" t="s">
        <v>87</v>
      </c>
    </row>
    <row r="178" spans="1:35" ht="13.2" x14ac:dyDescent="0.25">
      <c r="A178" s="2">
        <v>44616.427397384265</v>
      </c>
      <c r="B178" s="1" t="s">
        <v>102</v>
      </c>
      <c r="C178" s="1" t="s">
        <v>36</v>
      </c>
      <c r="D178" s="1" t="s">
        <v>60</v>
      </c>
      <c r="E178" s="1">
        <v>4</v>
      </c>
      <c r="F178" s="1">
        <v>4</v>
      </c>
      <c r="G178" s="1" t="s">
        <v>38</v>
      </c>
      <c r="H178" s="1" t="s">
        <v>39</v>
      </c>
      <c r="I178" s="1" t="s">
        <v>89</v>
      </c>
      <c r="J178" s="1" t="s">
        <v>167</v>
      </c>
      <c r="K178" s="1" t="s">
        <v>126</v>
      </c>
      <c r="L178" s="1">
        <v>4</v>
      </c>
      <c r="M178" s="1">
        <v>5</v>
      </c>
      <c r="N178" s="1">
        <v>5</v>
      </c>
      <c r="O178" s="1">
        <v>4</v>
      </c>
      <c r="P178" s="1">
        <v>5</v>
      </c>
      <c r="Q178" s="1">
        <v>3</v>
      </c>
      <c r="R178" s="1" t="s">
        <v>207</v>
      </c>
      <c r="S178" s="1" t="s">
        <v>207</v>
      </c>
      <c r="T178" s="1" t="s">
        <v>207</v>
      </c>
      <c r="U178" s="1" t="s">
        <v>207</v>
      </c>
      <c r="V178" s="1" t="s">
        <v>293</v>
      </c>
      <c r="W178" s="1" t="s">
        <v>293</v>
      </c>
      <c r="X178" s="1" t="s">
        <v>293</v>
      </c>
      <c r="Y178" s="1" t="s">
        <v>92</v>
      </c>
      <c r="Z178" s="1" t="s">
        <v>107</v>
      </c>
      <c r="AA178" s="1" t="s">
        <v>98</v>
      </c>
      <c r="AB178" s="1" t="s">
        <v>72</v>
      </c>
      <c r="AC178" s="1" t="s">
        <v>65</v>
      </c>
      <c r="AD178" s="1" t="s">
        <v>73</v>
      </c>
      <c r="AE178" s="1" t="s">
        <v>128</v>
      </c>
      <c r="AF178" s="1" t="s">
        <v>75</v>
      </c>
      <c r="AG178" s="1" t="s">
        <v>76</v>
      </c>
      <c r="AH178" s="1" t="s">
        <v>69</v>
      </c>
      <c r="AI178" s="1" t="s">
        <v>94</v>
      </c>
    </row>
    <row r="179" spans="1:35" ht="13.2" x14ac:dyDescent="0.25">
      <c r="A179" s="2">
        <v>44616.427546064813</v>
      </c>
      <c r="B179" s="1" t="s">
        <v>102</v>
      </c>
      <c r="C179" s="1" t="s">
        <v>36</v>
      </c>
      <c r="D179" s="1" t="s">
        <v>60</v>
      </c>
      <c r="E179" s="1">
        <v>1</v>
      </c>
      <c r="F179" s="1">
        <v>4</v>
      </c>
      <c r="G179" s="1" t="s">
        <v>38</v>
      </c>
      <c r="H179" s="1" t="s">
        <v>39</v>
      </c>
      <c r="I179" s="1" t="s">
        <v>89</v>
      </c>
      <c r="J179" s="1" t="s">
        <v>63</v>
      </c>
      <c r="K179" s="1" t="s">
        <v>71</v>
      </c>
      <c r="L179" s="1">
        <v>5</v>
      </c>
      <c r="M179" s="1">
        <v>5</v>
      </c>
      <c r="N179" s="1">
        <v>5</v>
      </c>
      <c r="O179" s="1">
        <v>5</v>
      </c>
      <c r="P179" s="1">
        <v>5</v>
      </c>
      <c r="Q179" s="1">
        <v>3</v>
      </c>
      <c r="R179" s="1" t="s">
        <v>68</v>
      </c>
      <c r="S179" s="1" t="s">
        <v>68</v>
      </c>
      <c r="T179" s="1" t="s">
        <v>91</v>
      </c>
      <c r="U179" s="1" t="s">
        <v>68</v>
      </c>
      <c r="V179" s="1" t="s">
        <v>91</v>
      </c>
      <c r="W179" s="1" t="s">
        <v>68</v>
      </c>
      <c r="X179" s="1" t="s">
        <v>91</v>
      </c>
      <c r="Y179" s="1" t="s">
        <v>113</v>
      </c>
      <c r="Z179" s="1" t="s">
        <v>107</v>
      </c>
      <c r="AA179" s="1" t="s">
        <v>98</v>
      </c>
      <c r="AB179" s="1" t="s">
        <v>72</v>
      </c>
      <c r="AC179" s="1" t="s">
        <v>93</v>
      </c>
      <c r="AD179" s="1" t="s">
        <v>73</v>
      </c>
      <c r="AE179" s="1" t="s">
        <v>74</v>
      </c>
      <c r="AF179" s="1" t="s">
        <v>75</v>
      </c>
      <c r="AG179" s="1" t="s">
        <v>76</v>
      </c>
      <c r="AH179" s="1" t="s">
        <v>247</v>
      </c>
      <c r="AI179" s="1" t="s">
        <v>94</v>
      </c>
    </row>
    <row r="180" spans="1:35" ht="13.2" x14ac:dyDescent="0.25">
      <c r="A180" s="2">
        <v>44616.427575486116</v>
      </c>
      <c r="B180" s="1" t="s">
        <v>59</v>
      </c>
      <c r="C180" s="1" t="s">
        <v>36</v>
      </c>
      <c r="D180" s="1" t="s">
        <v>60</v>
      </c>
      <c r="E180" s="1">
        <v>2</v>
      </c>
      <c r="F180" s="1">
        <v>2</v>
      </c>
      <c r="G180" s="1" t="s">
        <v>38</v>
      </c>
      <c r="H180" s="1" t="s">
        <v>61</v>
      </c>
      <c r="I180" s="1" t="s">
        <v>62</v>
      </c>
      <c r="J180" s="1" t="s">
        <v>147</v>
      </c>
      <c r="K180" s="1" t="s">
        <v>71</v>
      </c>
      <c r="L180" s="1">
        <v>1</v>
      </c>
      <c r="M180" s="1">
        <v>3</v>
      </c>
      <c r="N180" s="1">
        <v>3</v>
      </c>
      <c r="O180" s="1">
        <v>3</v>
      </c>
      <c r="P180" s="1">
        <v>3</v>
      </c>
      <c r="Q180" s="1">
        <v>1</v>
      </c>
      <c r="R180" s="1" t="s">
        <v>65</v>
      </c>
      <c r="S180" s="1" t="s">
        <v>122</v>
      </c>
      <c r="T180" s="1" t="s">
        <v>122</v>
      </c>
      <c r="U180" s="1" t="s">
        <v>122</v>
      </c>
      <c r="V180" s="1" t="s">
        <v>91</v>
      </c>
      <c r="W180" s="1" t="s">
        <v>91</v>
      </c>
      <c r="X180" s="1" t="s">
        <v>91</v>
      </c>
      <c r="Y180" s="1" t="s">
        <v>97</v>
      </c>
      <c r="Z180" s="1" t="s">
        <v>49</v>
      </c>
      <c r="AA180" s="1" t="s">
        <v>71</v>
      </c>
      <c r="AB180" s="1" t="s">
        <v>72</v>
      </c>
      <c r="AC180" s="1" t="s">
        <v>67</v>
      </c>
      <c r="AD180" s="1" t="s">
        <v>85</v>
      </c>
      <c r="AE180" s="1" t="s">
        <v>246</v>
      </c>
      <c r="AF180" s="1" t="s">
        <v>75</v>
      </c>
      <c r="AG180" s="1" t="s">
        <v>76</v>
      </c>
      <c r="AH180" s="1" t="s">
        <v>318</v>
      </c>
      <c r="AI180" s="1" t="s">
        <v>87</v>
      </c>
    </row>
    <row r="181" spans="1:35" ht="13.2" x14ac:dyDescent="0.25">
      <c r="A181" s="2">
        <v>44616.427638553243</v>
      </c>
      <c r="B181" s="1" t="s">
        <v>35</v>
      </c>
      <c r="C181" s="1" t="s">
        <v>36</v>
      </c>
      <c r="D181" s="1" t="s">
        <v>37</v>
      </c>
      <c r="E181" s="1">
        <v>2</v>
      </c>
      <c r="F181" s="1">
        <v>4</v>
      </c>
      <c r="G181" s="1" t="s">
        <v>423</v>
      </c>
      <c r="H181" s="1" t="s">
        <v>39</v>
      </c>
      <c r="I181" s="1" t="s">
        <v>62</v>
      </c>
      <c r="J181" s="1" t="s">
        <v>424</v>
      </c>
      <c r="K181" s="1" t="s">
        <v>71</v>
      </c>
      <c r="L181" s="1">
        <v>4</v>
      </c>
      <c r="M181" s="1">
        <v>4</v>
      </c>
      <c r="N181" s="1">
        <v>4</v>
      </c>
      <c r="O181" s="1">
        <v>4</v>
      </c>
      <c r="P181" s="1">
        <v>5</v>
      </c>
      <c r="Q181" s="1">
        <v>2</v>
      </c>
      <c r="R181" s="1" t="s">
        <v>67</v>
      </c>
      <c r="S181" s="1" t="s">
        <v>67</v>
      </c>
      <c r="T181" s="1" t="s">
        <v>67</v>
      </c>
      <c r="U181" s="1" t="s">
        <v>67</v>
      </c>
      <c r="V181" s="1" t="s">
        <v>66</v>
      </c>
      <c r="W181" s="1" t="s">
        <v>67</v>
      </c>
      <c r="X181" s="1" t="s">
        <v>65</v>
      </c>
      <c r="Y181" s="1" t="s">
        <v>148</v>
      </c>
      <c r="Z181" s="1" t="s">
        <v>70</v>
      </c>
      <c r="AA181" s="1" t="s">
        <v>98</v>
      </c>
      <c r="AB181" s="1" t="s">
        <v>72</v>
      </c>
      <c r="AC181" s="1" t="s">
        <v>66</v>
      </c>
      <c r="AD181" s="1" t="s">
        <v>139</v>
      </c>
      <c r="AE181" s="1" t="s">
        <v>246</v>
      </c>
      <c r="AF181" s="1" t="s">
        <v>86</v>
      </c>
      <c r="AG181" s="1" t="s">
        <v>118</v>
      </c>
      <c r="AH181" s="1" t="s">
        <v>163</v>
      </c>
      <c r="AI181" s="1" t="s">
        <v>94</v>
      </c>
    </row>
    <row r="182" spans="1:35" ht="13.2" x14ac:dyDescent="0.25">
      <c r="A182" s="2">
        <v>44616.428140219912</v>
      </c>
      <c r="B182" s="1" t="s">
        <v>35</v>
      </c>
      <c r="C182" s="1" t="s">
        <v>36</v>
      </c>
      <c r="D182" s="1" t="s">
        <v>37</v>
      </c>
      <c r="E182" s="1">
        <v>1</v>
      </c>
      <c r="F182" s="1">
        <v>5</v>
      </c>
      <c r="G182" s="1" t="s">
        <v>38</v>
      </c>
      <c r="H182" s="1" t="s">
        <v>39</v>
      </c>
      <c r="I182" s="1" t="s">
        <v>89</v>
      </c>
      <c r="J182" s="1" t="s">
        <v>425</v>
      </c>
      <c r="K182" s="1" t="s">
        <v>71</v>
      </c>
      <c r="L182" s="1">
        <v>4</v>
      </c>
      <c r="M182" s="1">
        <v>5</v>
      </c>
      <c r="N182" s="1">
        <v>5</v>
      </c>
      <c r="O182" s="1">
        <v>5</v>
      </c>
      <c r="P182" s="1">
        <v>5</v>
      </c>
      <c r="Q182" s="1">
        <v>2</v>
      </c>
      <c r="R182" s="1" t="s">
        <v>68</v>
      </c>
      <c r="S182" s="1" t="s">
        <v>68</v>
      </c>
      <c r="T182" s="1" t="s">
        <v>68</v>
      </c>
      <c r="U182" s="1" t="s">
        <v>68</v>
      </c>
      <c r="V182" s="1" t="s">
        <v>68</v>
      </c>
      <c r="W182" s="1" t="s">
        <v>68</v>
      </c>
      <c r="X182" s="1" t="s">
        <v>66</v>
      </c>
      <c r="Y182" s="1" t="s">
        <v>106</v>
      </c>
      <c r="Z182" s="1" t="s">
        <v>49</v>
      </c>
      <c r="AA182" s="1" t="s">
        <v>71</v>
      </c>
      <c r="AB182" s="1" t="s">
        <v>72</v>
      </c>
      <c r="AC182" s="1" t="s">
        <v>93</v>
      </c>
      <c r="AD182" s="1" t="s">
        <v>139</v>
      </c>
      <c r="AE182" s="1" t="s">
        <v>74</v>
      </c>
      <c r="AF182" s="1" t="s">
        <v>117</v>
      </c>
      <c r="AG182" s="1" t="s">
        <v>137</v>
      </c>
      <c r="AH182" s="1" t="s">
        <v>77</v>
      </c>
      <c r="AI182" s="1" t="s">
        <v>87</v>
      </c>
    </row>
    <row r="183" spans="1:35" ht="13.2" x14ac:dyDescent="0.25">
      <c r="A183" s="2">
        <v>44616.428199259259</v>
      </c>
      <c r="B183" s="1" t="s">
        <v>59</v>
      </c>
      <c r="C183" s="1" t="s">
        <v>36</v>
      </c>
      <c r="D183" s="1" t="s">
        <v>37</v>
      </c>
      <c r="E183" s="1">
        <v>3</v>
      </c>
      <c r="F183" s="1">
        <v>2</v>
      </c>
      <c r="G183" s="1" t="s">
        <v>88</v>
      </c>
      <c r="H183" s="1" t="s">
        <v>115</v>
      </c>
      <c r="I183" s="1" t="s">
        <v>89</v>
      </c>
      <c r="J183" s="1" t="s">
        <v>112</v>
      </c>
      <c r="K183" s="1" t="s">
        <v>64</v>
      </c>
      <c r="L183" s="1">
        <v>2</v>
      </c>
      <c r="M183" s="1">
        <v>4</v>
      </c>
      <c r="N183" s="1">
        <v>3</v>
      </c>
      <c r="O183" s="1">
        <v>3</v>
      </c>
      <c r="P183" s="1">
        <v>5</v>
      </c>
      <c r="Q183" s="1">
        <v>3</v>
      </c>
      <c r="R183" s="1" t="s">
        <v>207</v>
      </c>
      <c r="S183" s="1" t="s">
        <v>207</v>
      </c>
      <c r="T183" s="1" t="s">
        <v>207</v>
      </c>
      <c r="U183" s="1" t="s">
        <v>207</v>
      </c>
      <c r="V183" s="1" t="s">
        <v>293</v>
      </c>
      <c r="W183" s="1" t="s">
        <v>91</v>
      </c>
      <c r="X183" s="1" t="s">
        <v>91</v>
      </c>
      <c r="Y183" s="1" t="s">
        <v>238</v>
      </c>
      <c r="Z183" s="1" t="s">
        <v>70</v>
      </c>
      <c r="AA183" s="1" t="s">
        <v>98</v>
      </c>
      <c r="AB183" s="1" t="s">
        <v>164</v>
      </c>
      <c r="AC183" s="1" t="s">
        <v>65</v>
      </c>
      <c r="AD183" s="1" t="s">
        <v>85</v>
      </c>
      <c r="AE183" s="1" t="s">
        <v>74</v>
      </c>
      <c r="AF183" s="1" t="s">
        <v>75</v>
      </c>
      <c r="AG183" s="1" t="s">
        <v>76</v>
      </c>
      <c r="AH183" s="1" t="s">
        <v>239</v>
      </c>
      <c r="AI183" s="1" t="s">
        <v>94</v>
      </c>
    </row>
    <row r="184" spans="1:35" ht="13.2" x14ac:dyDescent="0.25">
      <c r="A184" s="2">
        <v>44616.428229733792</v>
      </c>
      <c r="B184" s="1" t="s">
        <v>133</v>
      </c>
      <c r="C184" s="1" t="s">
        <v>134</v>
      </c>
      <c r="D184" s="1" t="s">
        <v>60</v>
      </c>
      <c r="E184" s="1">
        <v>2</v>
      </c>
      <c r="F184" s="1">
        <v>1</v>
      </c>
      <c r="G184" s="1" t="s">
        <v>426</v>
      </c>
      <c r="H184" s="1" t="s">
        <v>39</v>
      </c>
      <c r="I184" s="1" t="s">
        <v>62</v>
      </c>
      <c r="J184" s="1" t="s">
        <v>140</v>
      </c>
      <c r="K184" s="1" t="s">
        <v>71</v>
      </c>
      <c r="L184" s="1">
        <v>4</v>
      </c>
      <c r="M184" s="1">
        <v>4</v>
      </c>
      <c r="N184" s="1">
        <v>4</v>
      </c>
      <c r="O184" s="1">
        <v>4</v>
      </c>
      <c r="P184" s="1">
        <v>4</v>
      </c>
      <c r="Q184" s="1">
        <v>4</v>
      </c>
      <c r="R184" s="1" t="s">
        <v>67</v>
      </c>
      <c r="S184" s="1" t="s">
        <v>67</v>
      </c>
      <c r="T184" s="1" t="s">
        <v>67</v>
      </c>
      <c r="U184" s="1" t="s">
        <v>67</v>
      </c>
      <c r="V184" s="1" t="s">
        <v>67</v>
      </c>
      <c r="W184" s="1" t="s">
        <v>67</v>
      </c>
      <c r="X184" s="1" t="s">
        <v>67</v>
      </c>
      <c r="Y184" s="1" t="s">
        <v>109</v>
      </c>
      <c r="Z184" s="1" t="s">
        <v>107</v>
      </c>
      <c r="AA184" s="1" t="s">
        <v>98</v>
      </c>
      <c r="AB184" s="1" t="s">
        <v>55</v>
      </c>
      <c r="AC184" s="1" t="s">
        <v>67</v>
      </c>
      <c r="AD184" s="1" t="s">
        <v>85</v>
      </c>
      <c r="AE184" s="1" t="s">
        <v>99</v>
      </c>
      <c r="AF184" s="1" t="s">
        <v>117</v>
      </c>
      <c r="AG184" s="1" t="s">
        <v>137</v>
      </c>
      <c r="AH184" s="1" t="s">
        <v>109</v>
      </c>
      <c r="AI184" s="1" t="s">
        <v>87</v>
      </c>
    </row>
    <row r="185" spans="1:35" ht="13.2" x14ac:dyDescent="0.25">
      <c r="A185" s="2">
        <v>44616.428468090278</v>
      </c>
      <c r="B185" s="1" t="s">
        <v>59</v>
      </c>
      <c r="C185" s="1" t="s">
        <v>166</v>
      </c>
      <c r="D185" s="1" t="s">
        <v>60</v>
      </c>
      <c r="E185" s="1">
        <v>3</v>
      </c>
      <c r="F185" s="1">
        <v>4</v>
      </c>
      <c r="G185" s="1" t="s">
        <v>181</v>
      </c>
      <c r="H185" s="1" t="s">
        <v>39</v>
      </c>
      <c r="I185" s="1" t="s">
        <v>62</v>
      </c>
      <c r="J185" s="1" t="s">
        <v>427</v>
      </c>
      <c r="K185" s="1" t="s">
        <v>71</v>
      </c>
      <c r="L185" s="1">
        <v>5</v>
      </c>
      <c r="M185" s="1">
        <v>5</v>
      </c>
      <c r="N185" s="1">
        <v>5</v>
      </c>
      <c r="O185" s="1">
        <v>5</v>
      </c>
      <c r="P185" s="1">
        <v>5</v>
      </c>
      <c r="Q185" s="1">
        <v>5</v>
      </c>
      <c r="R185" s="1" t="s">
        <v>91</v>
      </c>
      <c r="S185" s="1" t="s">
        <v>65</v>
      </c>
      <c r="T185" s="1" t="s">
        <v>91</v>
      </c>
      <c r="U185" s="1" t="s">
        <v>122</v>
      </c>
      <c r="V185" s="1" t="s">
        <v>91</v>
      </c>
      <c r="W185" s="1" t="s">
        <v>91</v>
      </c>
      <c r="X185" s="1" t="s">
        <v>91</v>
      </c>
      <c r="Y185" s="1" t="s">
        <v>69</v>
      </c>
      <c r="Z185" s="1" t="s">
        <v>107</v>
      </c>
      <c r="AA185" s="1" t="s">
        <v>149</v>
      </c>
      <c r="AB185" s="1" t="s">
        <v>85</v>
      </c>
      <c r="AC185" s="1" t="s">
        <v>207</v>
      </c>
      <c r="AD185" s="1" t="s">
        <v>73</v>
      </c>
      <c r="AE185" s="1" t="s">
        <v>54</v>
      </c>
      <c r="AF185" s="1" t="s">
        <v>75</v>
      </c>
      <c r="AG185" s="1" t="s">
        <v>76</v>
      </c>
      <c r="AH185" s="1" t="s">
        <v>69</v>
      </c>
      <c r="AI185" s="1" t="s">
        <v>58</v>
      </c>
    </row>
    <row r="186" spans="1:35" ht="13.2" x14ac:dyDescent="0.25">
      <c r="A186" s="2">
        <v>44616.429071331018</v>
      </c>
      <c r="B186" s="1" t="s">
        <v>35</v>
      </c>
      <c r="C186" s="1" t="s">
        <v>36</v>
      </c>
      <c r="D186" s="1" t="s">
        <v>60</v>
      </c>
      <c r="E186" s="1">
        <v>2</v>
      </c>
      <c r="F186" s="1">
        <v>6</v>
      </c>
      <c r="G186" s="1" t="s">
        <v>181</v>
      </c>
      <c r="H186" s="1" t="s">
        <v>39</v>
      </c>
      <c r="I186" s="1" t="s">
        <v>62</v>
      </c>
      <c r="J186" s="1" t="s">
        <v>90</v>
      </c>
      <c r="K186" s="1" t="s">
        <v>126</v>
      </c>
      <c r="L186" s="1">
        <v>4</v>
      </c>
      <c r="M186" s="1">
        <v>5</v>
      </c>
      <c r="N186" s="1">
        <v>5</v>
      </c>
      <c r="O186" s="1">
        <v>4</v>
      </c>
      <c r="P186" s="1">
        <v>4</v>
      </c>
      <c r="Q186" s="1">
        <v>3</v>
      </c>
      <c r="R186" s="1" t="s">
        <v>67</v>
      </c>
      <c r="S186" s="1" t="s">
        <v>91</v>
      </c>
      <c r="T186" s="1" t="s">
        <v>91</v>
      </c>
      <c r="U186" s="1" t="s">
        <v>65</v>
      </c>
      <c r="V186" s="1" t="s">
        <v>91</v>
      </c>
      <c r="W186" s="1" t="s">
        <v>67</v>
      </c>
      <c r="X186" s="1" t="s">
        <v>91</v>
      </c>
      <c r="Y186" s="1" t="s">
        <v>148</v>
      </c>
      <c r="Z186" s="1" t="s">
        <v>83</v>
      </c>
      <c r="AA186" s="1" t="s">
        <v>71</v>
      </c>
      <c r="AB186" s="1" t="s">
        <v>72</v>
      </c>
      <c r="AC186" s="1" t="s">
        <v>93</v>
      </c>
      <c r="AD186" s="1" t="s">
        <v>85</v>
      </c>
      <c r="AE186" s="1" t="s">
        <v>128</v>
      </c>
      <c r="AF186" s="1" t="s">
        <v>75</v>
      </c>
      <c r="AG186" s="1" t="s">
        <v>76</v>
      </c>
      <c r="AH186" s="1" t="s">
        <v>221</v>
      </c>
      <c r="AI186" s="1" t="s">
        <v>94</v>
      </c>
    </row>
    <row r="187" spans="1:35" ht="13.2" x14ac:dyDescent="0.25">
      <c r="A187" s="2">
        <v>44616.429209062495</v>
      </c>
      <c r="B187" s="1" t="s">
        <v>35</v>
      </c>
      <c r="C187" s="1" t="s">
        <v>36</v>
      </c>
      <c r="D187" s="1" t="s">
        <v>37</v>
      </c>
      <c r="E187" s="1">
        <v>1</v>
      </c>
      <c r="F187" s="1">
        <v>3</v>
      </c>
      <c r="G187" s="1" t="s">
        <v>428</v>
      </c>
      <c r="H187" s="1" t="s">
        <v>39</v>
      </c>
      <c r="I187" s="1" t="s">
        <v>89</v>
      </c>
      <c r="J187" s="1" t="s">
        <v>105</v>
      </c>
      <c r="K187" s="1" t="s">
        <v>302</v>
      </c>
      <c r="L187" s="1">
        <v>2</v>
      </c>
      <c r="M187" s="1">
        <v>3</v>
      </c>
      <c r="N187" s="1">
        <v>3</v>
      </c>
      <c r="O187" s="1">
        <v>2</v>
      </c>
      <c r="P187" s="1">
        <v>3</v>
      </c>
      <c r="Q187" s="1">
        <v>2</v>
      </c>
      <c r="R187" s="1" t="s">
        <v>66</v>
      </c>
      <c r="S187" s="1" t="s">
        <v>66</v>
      </c>
      <c r="T187" s="1" t="s">
        <v>91</v>
      </c>
      <c r="U187" s="1" t="s">
        <v>91</v>
      </c>
      <c r="V187" s="1" t="s">
        <v>91</v>
      </c>
      <c r="W187" s="1" t="s">
        <v>91</v>
      </c>
      <c r="X187" s="1" t="s">
        <v>91</v>
      </c>
      <c r="Y187" s="1" t="s">
        <v>148</v>
      </c>
      <c r="Z187" s="1" t="s">
        <v>83</v>
      </c>
      <c r="AA187" s="1" t="s">
        <v>98</v>
      </c>
      <c r="AB187" s="1" t="s">
        <v>429</v>
      </c>
      <c r="AC187" s="1" t="s">
        <v>93</v>
      </c>
      <c r="AD187" s="1" t="s">
        <v>168</v>
      </c>
      <c r="AE187" s="1" t="s">
        <v>108</v>
      </c>
      <c r="AF187" s="1" t="s">
        <v>117</v>
      </c>
      <c r="AG187" s="1" t="s">
        <v>137</v>
      </c>
      <c r="AH187" s="1" t="s">
        <v>191</v>
      </c>
      <c r="AI187" s="1" t="s">
        <v>248</v>
      </c>
    </row>
    <row r="188" spans="1:35" ht="13.2" x14ac:dyDescent="0.25">
      <c r="A188" s="2">
        <v>44616.429508125002</v>
      </c>
      <c r="B188" s="1" t="s">
        <v>59</v>
      </c>
      <c r="C188" s="1" t="s">
        <v>36</v>
      </c>
      <c r="D188" s="1" t="s">
        <v>60</v>
      </c>
      <c r="E188" s="1">
        <v>3</v>
      </c>
      <c r="F188" s="1">
        <v>4</v>
      </c>
      <c r="G188" s="1" t="s">
        <v>38</v>
      </c>
      <c r="H188" s="1" t="s">
        <v>39</v>
      </c>
      <c r="I188" s="1" t="s">
        <v>62</v>
      </c>
      <c r="J188" s="1" t="s">
        <v>130</v>
      </c>
      <c r="K188" s="1" t="s">
        <v>126</v>
      </c>
      <c r="L188" s="1">
        <v>5</v>
      </c>
      <c r="M188" s="1">
        <v>5</v>
      </c>
      <c r="N188" s="1">
        <v>5</v>
      </c>
      <c r="O188" s="1">
        <v>5</v>
      </c>
      <c r="P188" s="1">
        <v>5</v>
      </c>
      <c r="Q188" s="1">
        <v>5</v>
      </c>
      <c r="R188" s="1" t="s">
        <v>91</v>
      </c>
      <c r="S188" s="1" t="s">
        <v>91</v>
      </c>
      <c r="T188" s="1" t="s">
        <v>91</v>
      </c>
      <c r="U188" s="1" t="s">
        <v>68</v>
      </c>
      <c r="V188" s="1" t="s">
        <v>91</v>
      </c>
      <c r="W188" s="1" t="s">
        <v>68</v>
      </c>
      <c r="X188" s="1" t="s">
        <v>91</v>
      </c>
      <c r="Y188" s="1" t="s">
        <v>131</v>
      </c>
      <c r="Z188" s="1" t="s">
        <v>158</v>
      </c>
      <c r="AA188" s="1" t="s">
        <v>126</v>
      </c>
      <c r="AB188" s="1" t="s">
        <v>72</v>
      </c>
      <c r="AC188" s="1" t="s">
        <v>93</v>
      </c>
      <c r="AD188" s="1" t="s">
        <v>85</v>
      </c>
      <c r="AE188" s="1" t="s">
        <v>128</v>
      </c>
      <c r="AF188" s="1" t="s">
        <v>75</v>
      </c>
      <c r="AG188" s="1" t="s">
        <v>76</v>
      </c>
      <c r="AH188" s="1" t="s">
        <v>69</v>
      </c>
      <c r="AI188" s="1" t="s">
        <v>58</v>
      </c>
    </row>
    <row r="189" spans="1:35" ht="13.2" x14ac:dyDescent="0.25">
      <c r="A189" s="2">
        <v>44616.430177118054</v>
      </c>
      <c r="B189" s="1" t="s">
        <v>102</v>
      </c>
      <c r="C189" s="1" t="s">
        <v>36</v>
      </c>
      <c r="D189" s="1" t="s">
        <v>60</v>
      </c>
      <c r="E189" s="1">
        <v>2</v>
      </c>
      <c r="F189" s="1">
        <v>2</v>
      </c>
      <c r="G189" s="1" t="s">
        <v>430</v>
      </c>
      <c r="H189" s="1" t="s">
        <v>39</v>
      </c>
      <c r="I189" s="1" t="s">
        <v>62</v>
      </c>
      <c r="J189" s="1" t="s">
        <v>90</v>
      </c>
      <c r="K189" s="1" t="s">
        <v>71</v>
      </c>
      <c r="L189" s="1">
        <v>2</v>
      </c>
      <c r="M189" s="1">
        <v>4</v>
      </c>
      <c r="N189" s="1">
        <v>5</v>
      </c>
      <c r="O189" s="1">
        <v>5</v>
      </c>
      <c r="P189" s="1">
        <v>5</v>
      </c>
      <c r="Q189" s="1">
        <v>2</v>
      </c>
      <c r="R189" s="1" t="s">
        <v>66</v>
      </c>
      <c r="S189" s="1" t="s">
        <v>66</v>
      </c>
      <c r="T189" s="1" t="s">
        <v>66</v>
      </c>
      <c r="U189" s="1" t="s">
        <v>67</v>
      </c>
      <c r="V189" s="1" t="s">
        <v>91</v>
      </c>
      <c r="W189" s="1" t="s">
        <v>66</v>
      </c>
      <c r="X189" s="1" t="s">
        <v>91</v>
      </c>
      <c r="Y189" s="1" t="s">
        <v>189</v>
      </c>
      <c r="Z189" s="1" t="s">
        <v>127</v>
      </c>
      <c r="AA189" s="1" t="s">
        <v>71</v>
      </c>
      <c r="AB189" s="1" t="s">
        <v>164</v>
      </c>
      <c r="AC189" s="1" t="s">
        <v>66</v>
      </c>
      <c r="AD189" s="1" t="s">
        <v>73</v>
      </c>
      <c r="AE189" s="1" t="s">
        <v>114</v>
      </c>
      <c r="AF189" s="1" t="s">
        <v>75</v>
      </c>
      <c r="AG189" s="1" t="s">
        <v>76</v>
      </c>
      <c r="AH189" s="1" t="s">
        <v>196</v>
      </c>
      <c r="AI189" s="1" t="s">
        <v>94</v>
      </c>
    </row>
    <row r="190" spans="1:35" ht="13.2" x14ac:dyDescent="0.25">
      <c r="A190" s="2">
        <v>44616.431037118055</v>
      </c>
      <c r="B190" s="1" t="s">
        <v>133</v>
      </c>
      <c r="C190" s="1" t="s">
        <v>183</v>
      </c>
      <c r="D190" s="1" t="s">
        <v>37</v>
      </c>
      <c r="E190" s="1">
        <v>4</v>
      </c>
      <c r="F190" s="1">
        <v>2</v>
      </c>
      <c r="G190" s="1" t="s">
        <v>262</v>
      </c>
      <c r="H190" s="1" t="s">
        <v>39</v>
      </c>
      <c r="I190" s="1" t="s">
        <v>62</v>
      </c>
      <c r="J190" s="1" t="s">
        <v>105</v>
      </c>
      <c r="K190" s="1" t="s">
        <v>71</v>
      </c>
      <c r="L190" s="1">
        <v>4</v>
      </c>
      <c r="M190" s="1">
        <v>4</v>
      </c>
      <c r="N190" s="1">
        <v>4</v>
      </c>
      <c r="O190" s="1">
        <v>4</v>
      </c>
      <c r="P190" s="1">
        <v>4</v>
      </c>
      <c r="Q190" s="1">
        <v>2</v>
      </c>
      <c r="R190" s="1" t="s">
        <v>67</v>
      </c>
      <c r="S190" s="1" t="s">
        <v>66</v>
      </c>
      <c r="T190" s="1" t="s">
        <v>91</v>
      </c>
      <c r="U190" s="1" t="s">
        <v>66</v>
      </c>
      <c r="V190" s="1" t="s">
        <v>66</v>
      </c>
      <c r="W190" s="1" t="s">
        <v>91</v>
      </c>
      <c r="X190" s="1" t="s">
        <v>91</v>
      </c>
      <c r="Y190" s="1" t="s">
        <v>69</v>
      </c>
      <c r="Z190" s="1" t="s">
        <v>107</v>
      </c>
      <c r="AA190" s="1" t="s">
        <v>149</v>
      </c>
      <c r="AB190" s="1" t="s">
        <v>72</v>
      </c>
      <c r="AC190" s="1" t="s">
        <v>66</v>
      </c>
      <c r="AD190" s="1" t="s">
        <v>73</v>
      </c>
      <c r="AE190" s="1" t="s">
        <v>165</v>
      </c>
      <c r="AF190" s="1" t="s">
        <v>75</v>
      </c>
      <c r="AG190" s="1" t="s">
        <v>76</v>
      </c>
      <c r="AH190" s="1" t="s">
        <v>69</v>
      </c>
      <c r="AI190" s="1" t="s">
        <v>120</v>
      </c>
    </row>
    <row r="191" spans="1:35" ht="13.2" x14ac:dyDescent="0.25">
      <c r="A191" s="2">
        <v>44616.431448993055</v>
      </c>
      <c r="B191" s="1" t="s">
        <v>59</v>
      </c>
      <c r="C191" s="1" t="s">
        <v>36</v>
      </c>
      <c r="D191" s="1" t="s">
        <v>60</v>
      </c>
      <c r="E191" s="1">
        <v>2</v>
      </c>
      <c r="F191" s="1">
        <v>4</v>
      </c>
      <c r="G191" s="1" t="s">
        <v>38</v>
      </c>
      <c r="H191" s="1" t="s">
        <v>39</v>
      </c>
      <c r="I191" s="1" t="s">
        <v>62</v>
      </c>
      <c r="J191" s="1" t="s">
        <v>431</v>
      </c>
      <c r="K191" s="1" t="s">
        <v>302</v>
      </c>
      <c r="L191" s="1">
        <v>1</v>
      </c>
      <c r="M191" s="1">
        <v>3</v>
      </c>
      <c r="N191" s="1">
        <v>3</v>
      </c>
      <c r="O191" s="1">
        <v>2</v>
      </c>
      <c r="P191" s="1">
        <v>3</v>
      </c>
      <c r="Q191" s="1">
        <v>2</v>
      </c>
      <c r="R191" s="1" t="s">
        <v>66</v>
      </c>
      <c r="S191" s="1" t="s">
        <v>91</v>
      </c>
      <c r="T191" s="1" t="s">
        <v>91</v>
      </c>
      <c r="U191" s="1" t="s">
        <v>68</v>
      </c>
      <c r="V191" s="1" t="s">
        <v>66</v>
      </c>
      <c r="W191" s="1" t="s">
        <v>67</v>
      </c>
      <c r="X191" s="1" t="s">
        <v>67</v>
      </c>
      <c r="Y191" s="1" t="s">
        <v>212</v>
      </c>
      <c r="Z191" s="1" t="s">
        <v>83</v>
      </c>
      <c r="AA191" s="1" t="s">
        <v>254</v>
      </c>
      <c r="AB191" s="1" t="s">
        <v>72</v>
      </c>
      <c r="AC191" s="1" t="s">
        <v>67</v>
      </c>
      <c r="AD191" s="1" t="s">
        <v>281</v>
      </c>
      <c r="AE191" s="1" t="s">
        <v>114</v>
      </c>
      <c r="AF191" s="1" t="s">
        <v>75</v>
      </c>
      <c r="AG191" s="1" t="s">
        <v>76</v>
      </c>
      <c r="AH191" s="1" t="s">
        <v>312</v>
      </c>
      <c r="AI191" s="1" t="s">
        <v>58</v>
      </c>
    </row>
    <row r="192" spans="1:35" ht="13.2" x14ac:dyDescent="0.25">
      <c r="A192" s="2">
        <v>44616.431746099537</v>
      </c>
      <c r="B192" s="1" t="s">
        <v>35</v>
      </c>
      <c r="C192" s="1" t="s">
        <v>36</v>
      </c>
      <c r="D192" s="1" t="s">
        <v>37</v>
      </c>
      <c r="E192" s="1">
        <v>1</v>
      </c>
      <c r="F192" s="1">
        <v>5</v>
      </c>
      <c r="G192" s="1" t="s">
        <v>432</v>
      </c>
      <c r="H192" s="1" t="s">
        <v>39</v>
      </c>
      <c r="I192" s="1" t="s">
        <v>111</v>
      </c>
      <c r="J192" s="1" t="s">
        <v>130</v>
      </c>
      <c r="K192" s="1" t="s">
        <v>71</v>
      </c>
      <c r="L192" s="1">
        <v>5</v>
      </c>
      <c r="M192" s="1">
        <v>3</v>
      </c>
      <c r="N192" s="1">
        <v>2</v>
      </c>
      <c r="O192" s="1">
        <v>2</v>
      </c>
      <c r="P192" s="1">
        <v>4</v>
      </c>
      <c r="Q192" s="1">
        <v>4</v>
      </c>
      <c r="R192" s="1" t="s">
        <v>91</v>
      </c>
      <c r="S192" s="1" t="s">
        <v>91</v>
      </c>
      <c r="T192" s="1" t="s">
        <v>91</v>
      </c>
      <c r="U192" s="1" t="s">
        <v>143</v>
      </c>
      <c r="V192" s="1" t="s">
        <v>91</v>
      </c>
      <c r="W192" s="1" t="s">
        <v>293</v>
      </c>
      <c r="X192" s="1" t="s">
        <v>91</v>
      </c>
      <c r="Y192" s="1" t="s">
        <v>216</v>
      </c>
      <c r="Z192" s="1" t="s">
        <v>70</v>
      </c>
      <c r="AA192" s="1" t="s">
        <v>98</v>
      </c>
      <c r="AB192" s="1" t="s">
        <v>72</v>
      </c>
      <c r="AC192" s="1" t="s">
        <v>65</v>
      </c>
      <c r="AD192" s="1" t="s">
        <v>73</v>
      </c>
      <c r="AE192" s="1" t="s">
        <v>54</v>
      </c>
      <c r="AF192" s="1" t="s">
        <v>75</v>
      </c>
      <c r="AG192" s="1" t="s">
        <v>76</v>
      </c>
      <c r="AH192" s="1" t="s">
        <v>69</v>
      </c>
      <c r="AI192" s="1" t="s">
        <v>94</v>
      </c>
    </row>
    <row r="193" spans="1:35" ht="13.2" x14ac:dyDescent="0.25">
      <c r="A193" s="2">
        <v>44616.431873483802</v>
      </c>
      <c r="B193" s="1" t="s">
        <v>102</v>
      </c>
      <c r="C193" s="1" t="s">
        <v>134</v>
      </c>
      <c r="D193" s="1" t="s">
        <v>60</v>
      </c>
      <c r="E193" s="1">
        <v>2</v>
      </c>
      <c r="F193" s="1">
        <v>5</v>
      </c>
      <c r="G193" s="1" t="s">
        <v>433</v>
      </c>
      <c r="H193" s="1" t="s">
        <v>39</v>
      </c>
      <c r="I193" s="1" t="s">
        <v>104</v>
      </c>
      <c r="J193" s="1" t="s">
        <v>63</v>
      </c>
      <c r="K193" s="1" t="s">
        <v>71</v>
      </c>
      <c r="L193" s="1">
        <v>2</v>
      </c>
      <c r="M193" s="1">
        <v>5</v>
      </c>
      <c r="N193" s="1">
        <v>3</v>
      </c>
      <c r="O193" s="1">
        <v>4</v>
      </c>
      <c r="P193" s="1">
        <v>3</v>
      </c>
      <c r="Q193" s="1">
        <v>1</v>
      </c>
      <c r="R193" s="1" t="s">
        <v>434</v>
      </c>
      <c r="S193" s="1" t="s">
        <v>91</v>
      </c>
      <c r="T193" s="1" t="s">
        <v>91</v>
      </c>
      <c r="U193" s="1" t="s">
        <v>66</v>
      </c>
      <c r="V193" s="1" t="s">
        <v>66</v>
      </c>
      <c r="W193" s="1" t="s">
        <v>434</v>
      </c>
      <c r="X193" s="1" t="s">
        <v>66</v>
      </c>
      <c r="Y193" s="1" t="s">
        <v>92</v>
      </c>
      <c r="Z193" s="1" t="s">
        <v>107</v>
      </c>
      <c r="AA193" s="1" t="s">
        <v>149</v>
      </c>
      <c r="AB193" s="1" t="s">
        <v>72</v>
      </c>
      <c r="AC193" s="1" t="s">
        <v>66</v>
      </c>
      <c r="AD193" s="1" t="s">
        <v>73</v>
      </c>
      <c r="AE193" s="1" t="s">
        <v>114</v>
      </c>
      <c r="AF193" s="1" t="s">
        <v>75</v>
      </c>
      <c r="AG193" s="1" t="s">
        <v>76</v>
      </c>
      <c r="AH193" s="1" t="s">
        <v>366</v>
      </c>
      <c r="AI193" s="1" t="s">
        <v>87</v>
      </c>
    </row>
    <row r="194" spans="1:35" ht="13.2" x14ac:dyDescent="0.25">
      <c r="A194" s="2">
        <v>44616.432050925927</v>
      </c>
      <c r="B194" s="1" t="s">
        <v>133</v>
      </c>
      <c r="C194" s="1" t="s">
        <v>36</v>
      </c>
      <c r="D194" s="1" t="s">
        <v>60</v>
      </c>
      <c r="E194" s="1">
        <v>3</v>
      </c>
      <c r="F194" s="1">
        <v>4</v>
      </c>
      <c r="G194" s="1" t="s">
        <v>262</v>
      </c>
      <c r="H194" s="1" t="s">
        <v>39</v>
      </c>
      <c r="I194" s="1" t="s">
        <v>62</v>
      </c>
      <c r="J194" s="1" t="s">
        <v>230</v>
      </c>
      <c r="K194" s="1" t="s">
        <v>346</v>
      </c>
      <c r="L194" s="1">
        <v>3</v>
      </c>
      <c r="M194" s="1">
        <v>2</v>
      </c>
      <c r="N194" s="1">
        <v>3</v>
      </c>
      <c r="O194" s="1">
        <v>5</v>
      </c>
      <c r="P194" s="1">
        <v>5</v>
      </c>
      <c r="Q194" s="1">
        <v>3</v>
      </c>
      <c r="R194" s="1" t="s">
        <v>67</v>
      </c>
      <c r="S194" s="1" t="s">
        <v>66</v>
      </c>
      <c r="T194" s="1" t="s">
        <v>91</v>
      </c>
      <c r="U194" s="1" t="s">
        <v>66</v>
      </c>
      <c r="V194" s="1" t="s">
        <v>91</v>
      </c>
      <c r="W194" s="1" t="s">
        <v>67</v>
      </c>
      <c r="X194" s="1" t="s">
        <v>91</v>
      </c>
      <c r="Y194" s="1" t="s">
        <v>113</v>
      </c>
      <c r="Z194" s="1" t="s">
        <v>124</v>
      </c>
      <c r="AA194" s="1" t="s">
        <v>71</v>
      </c>
      <c r="AB194" s="1" t="s">
        <v>164</v>
      </c>
      <c r="AC194" s="1" t="s">
        <v>67</v>
      </c>
      <c r="AD194" s="1" t="s">
        <v>53</v>
      </c>
      <c r="AE194" s="1" t="s">
        <v>165</v>
      </c>
      <c r="AF194" s="1" t="s">
        <v>55</v>
      </c>
      <c r="AG194" s="1" t="s">
        <v>85</v>
      </c>
      <c r="AH194" s="1" t="s">
        <v>191</v>
      </c>
      <c r="AI194" s="1" t="s">
        <v>94</v>
      </c>
    </row>
    <row r="195" spans="1:35" ht="13.2" x14ac:dyDescent="0.25">
      <c r="A195" s="2">
        <v>44616.432078472222</v>
      </c>
      <c r="B195" s="1" t="s">
        <v>133</v>
      </c>
      <c r="C195" s="1" t="s">
        <v>134</v>
      </c>
      <c r="D195" s="1" t="s">
        <v>37</v>
      </c>
      <c r="E195" s="1">
        <v>4</v>
      </c>
      <c r="F195" s="1">
        <v>1</v>
      </c>
      <c r="G195" s="1" t="s">
        <v>435</v>
      </c>
      <c r="H195" s="1" t="s">
        <v>115</v>
      </c>
      <c r="I195" s="1" t="s">
        <v>62</v>
      </c>
      <c r="J195" s="1" t="s">
        <v>198</v>
      </c>
      <c r="K195" s="1" t="s">
        <v>64</v>
      </c>
      <c r="L195" s="1">
        <v>2</v>
      </c>
      <c r="M195" s="1">
        <v>5</v>
      </c>
      <c r="N195" s="1">
        <v>3</v>
      </c>
      <c r="O195" s="1">
        <v>2</v>
      </c>
      <c r="P195" s="1">
        <v>4</v>
      </c>
      <c r="Q195" s="1">
        <v>2</v>
      </c>
      <c r="R195" s="1" t="s">
        <v>91</v>
      </c>
      <c r="S195" s="1" t="s">
        <v>91</v>
      </c>
      <c r="T195" s="1" t="s">
        <v>91</v>
      </c>
      <c r="U195" s="1" t="s">
        <v>122</v>
      </c>
      <c r="V195" s="1" t="s">
        <v>143</v>
      </c>
      <c r="W195" s="1" t="s">
        <v>143</v>
      </c>
      <c r="X195" s="1" t="s">
        <v>91</v>
      </c>
      <c r="Y195" s="1" t="s">
        <v>342</v>
      </c>
      <c r="Z195" s="1" t="s">
        <v>158</v>
      </c>
      <c r="AA195" s="1" t="s">
        <v>436</v>
      </c>
      <c r="AB195" s="1" t="s">
        <v>55</v>
      </c>
      <c r="AC195" s="1" t="s">
        <v>66</v>
      </c>
      <c r="AD195" s="1" t="s">
        <v>85</v>
      </c>
      <c r="AE195" s="1" t="s">
        <v>180</v>
      </c>
      <c r="AF195" s="1" t="s">
        <v>117</v>
      </c>
      <c r="AG195" s="1" t="s">
        <v>137</v>
      </c>
      <c r="AH195" s="1" t="s">
        <v>239</v>
      </c>
      <c r="AI195" s="1" t="s">
        <v>87</v>
      </c>
    </row>
    <row r="196" spans="1:35" ht="13.2" x14ac:dyDescent="0.25">
      <c r="A196" s="2">
        <v>44616.432260000001</v>
      </c>
      <c r="B196" s="1" t="s">
        <v>59</v>
      </c>
      <c r="C196" s="1" t="s">
        <v>36</v>
      </c>
      <c r="D196" s="1" t="s">
        <v>60</v>
      </c>
      <c r="E196" s="1">
        <v>2</v>
      </c>
      <c r="F196" s="1">
        <v>3</v>
      </c>
      <c r="G196" s="1" t="s">
        <v>88</v>
      </c>
      <c r="H196" s="1" t="s">
        <v>39</v>
      </c>
      <c r="I196" s="1" t="s">
        <v>89</v>
      </c>
      <c r="J196" s="1" t="s">
        <v>116</v>
      </c>
      <c r="K196" s="1" t="s">
        <v>64</v>
      </c>
      <c r="L196" s="1">
        <v>5</v>
      </c>
      <c r="M196" s="1">
        <v>5</v>
      </c>
      <c r="N196" s="1">
        <v>4</v>
      </c>
      <c r="O196" s="1">
        <v>5</v>
      </c>
      <c r="P196" s="1">
        <v>5</v>
      </c>
      <c r="Q196" s="1">
        <v>4</v>
      </c>
      <c r="R196" s="1" t="s">
        <v>66</v>
      </c>
      <c r="S196" s="1" t="s">
        <v>91</v>
      </c>
      <c r="T196" s="1" t="s">
        <v>66</v>
      </c>
      <c r="U196" s="1" t="s">
        <v>68</v>
      </c>
      <c r="V196" s="1" t="s">
        <v>91</v>
      </c>
      <c r="W196" s="1" t="s">
        <v>91</v>
      </c>
      <c r="X196" s="1" t="s">
        <v>91</v>
      </c>
      <c r="Y196" s="1" t="s">
        <v>69</v>
      </c>
      <c r="Z196" s="1" t="s">
        <v>235</v>
      </c>
      <c r="AA196" s="1" t="s">
        <v>162</v>
      </c>
      <c r="AB196" s="1" t="s">
        <v>164</v>
      </c>
      <c r="AC196" s="1" t="s">
        <v>93</v>
      </c>
      <c r="AD196" s="1" t="s">
        <v>85</v>
      </c>
      <c r="AE196" s="1" t="s">
        <v>74</v>
      </c>
      <c r="AF196" s="1" t="s">
        <v>75</v>
      </c>
      <c r="AG196" s="1" t="s">
        <v>76</v>
      </c>
      <c r="AH196" s="1" t="s">
        <v>69</v>
      </c>
      <c r="AI196" s="1" t="s">
        <v>101</v>
      </c>
    </row>
    <row r="197" spans="1:35" ht="13.2" x14ac:dyDescent="0.25">
      <c r="A197" s="2">
        <v>44616.432885740738</v>
      </c>
      <c r="B197" s="1" t="s">
        <v>102</v>
      </c>
      <c r="C197" s="1" t="s">
        <v>36</v>
      </c>
      <c r="D197" s="1" t="s">
        <v>60</v>
      </c>
      <c r="E197" s="1">
        <v>2</v>
      </c>
      <c r="F197" s="1">
        <v>2</v>
      </c>
      <c r="G197" s="1" t="s">
        <v>88</v>
      </c>
      <c r="H197" s="1" t="s">
        <v>39</v>
      </c>
      <c r="I197" s="1" t="s">
        <v>62</v>
      </c>
      <c r="J197" s="1" t="s">
        <v>125</v>
      </c>
      <c r="K197" s="1" t="s">
        <v>260</v>
      </c>
      <c r="L197" s="1">
        <v>1</v>
      </c>
      <c r="M197" s="1">
        <v>5</v>
      </c>
      <c r="N197" s="1">
        <v>3</v>
      </c>
      <c r="O197" s="1">
        <v>4</v>
      </c>
      <c r="P197" s="1">
        <v>4</v>
      </c>
      <c r="Q197" s="1">
        <v>1</v>
      </c>
      <c r="R197" s="1" t="s">
        <v>66</v>
      </c>
      <c r="S197" s="1" t="s">
        <v>91</v>
      </c>
      <c r="T197" s="1" t="s">
        <v>91</v>
      </c>
      <c r="U197" s="1" t="s">
        <v>66</v>
      </c>
      <c r="V197" s="1" t="s">
        <v>67</v>
      </c>
      <c r="W197" s="1" t="s">
        <v>65</v>
      </c>
      <c r="X197" s="1" t="s">
        <v>91</v>
      </c>
      <c r="Y197" s="1" t="s">
        <v>82</v>
      </c>
      <c r="Z197" s="1" t="s">
        <v>70</v>
      </c>
      <c r="AA197" s="1" t="s">
        <v>285</v>
      </c>
      <c r="AB197" s="1" t="s">
        <v>55</v>
      </c>
      <c r="AC197" s="1" t="s">
        <v>67</v>
      </c>
      <c r="AD197" s="1" t="s">
        <v>73</v>
      </c>
      <c r="AE197" s="1" t="s">
        <v>74</v>
      </c>
      <c r="AF197" s="1" t="s">
        <v>75</v>
      </c>
      <c r="AG197" s="1" t="s">
        <v>76</v>
      </c>
      <c r="AH197" s="1" t="s">
        <v>100</v>
      </c>
      <c r="AI197" s="1" t="s">
        <v>78</v>
      </c>
    </row>
    <row r="198" spans="1:35" ht="13.2" x14ac:dyDescent="0.25">
      <c r="A198" s="2">
        <v>44616.432944085653</v>
      </c>
      <c r="B198" s="1" t="s">
        <v>133</v>
      </c>
      <c r="C198" s="1" t="s">
        <v>151</v>
      </c>
      <c r="D198" s="1" t="s">
        <v>60</v>
      </c>
      <c r="E198" s="1">
        <v>4</v>
      </c>
      <c r="F198" s="1">
        <v>5</v>
      </c>
      <c r="G198" s="1" t="s">
        <v>262</v>
      </c>
      <c r="H198" s="1" t="s">
        <v>39</v>
      </c>
      <c r="I198" s="1" t="s">
        <v>89</v>
      </c>
      <c r="J198" s="1" t="s">
        <v>41</v>
      </c>
      <c r="K198" s="1" t="s">
        <v>329</v>
      </c>
      <c r="L198" s="1">
        <v>5</v>
      </c>
      <c r="M198" s="1">
        <v>3</v>
      </c>
      <c r="N198" s="1">
        <v>5</v>
      </c>
      <c r="O198" s="1">
        <v>5</v>
      </c>
      <c r="P198" s="1">
        <v>5</v>
      </c>
      <c r="Q198" s="1">
        <v>5</v>
      </c>
      <c r="R198" s="1" t="s">
        <v>437</v>
      </c>
      <c r="S198" s="1" t="s">
        <v>437</v>
      </c>
      <c r="T198" s="1" t="s">
        <v>437</v>
      </c>
      <c r="U198" s="1" t="s">
        <v>437</v>
      </c>
      <c r="V198" s="1" t="s">
        <v>437</v>
      </c>
      <c r="W198" s="1" t="s">
        <v>437</v>
      </c>
      <c r="X198" s="1" t="s">
        <v>437</v>
      </c>
      <c r="Y198" s="1" t="s">
        <v>238</v>
      </c>
      <c r="Z198" s="1" t="s">
        <v>83</v>
      </c>
      <c r="AA198" s="1" t="s">
        <v>162</v>
      </c>
      <c r="AB198" s="1" t="s">
        <v>72</v>
      </c>
      <c r="AC198" s="1" t="s">
        <v>66</v>
      </c>
      <c r="AD198" s="1" t="s">
        <v>73</v>
      </c>
      <c r="AE198" s="1" t="s">
        <v>114</v>
      </c>
      <c r="AF198" s="1" t="s">
        <v>213</v>
      </c>
      <c r="AG198" s="1" t="s">
        <v>76</v>
      </c>
      <c r="AH198" s="1" t="s">
        <v>239</v>
      </c>
      <c r="AI198" s="1" t="s">
        <v>94</v>
      </c>
    </row>
    <row r="199" spans="1:35" ht="13.2" x14ac:dyDescent="0.25">
      <c r="A199" s="2">
        <v>44616.432998553239</v>
      </c>
      <c r="B199" s="1" t="s">
        <v>35</v>
      </c>
      <c r="C199" s="1" t="s">
        <v>36</v>
      </c>
      <c r="D199" s="1" t="s">
        <v>60</v>
      </c>
      <c r="E199" s="1">
        <v>1</v>
      </c>
      <c r="F199" s="1">
        <v>3</v>
      </c>
      <c r="G199" s="1" t="s">
        <v>38</v>
      </c>
      <c r="H199" s="1" t="s">
        <v>39</v>
      </c>
      <c r="I199" s="1" t="s">
        <v>62</v>
      </c>
      <c r="J199" s="1" t="s">
        <v>105</v>
      </c>
      <c r="K199" s="1" t="s">
        <v>126</v>
      </c>
      <c r="L199" s="1">
        <v>1</v>
      </c>
      <c r="M199" s="1">
        <v>2</v>
      </c>
      <c r="N199" s="1">
        <v>2</v>
      </c>
      <c r="O199" s="1">
        <v>2</v>
      </c>
      <c r="P199" s="1">
        <v>2</v>
      </c>
      <c r="Q199" s="1">
        <v>2</v>
      </c>
      <c r="R199" s="1" t="s">
        <v>66</v>
      </c>
      <c r="S199" s="1" t="s">
        <v>143</v>
      </c>
      <c r="T199" s="1" t="s">
        <v>91</v>
      </c>
      <c r="U199" s="1" t="s">
        <v>91</v>
      </c>
      <c r="V199" s="1" t="s">
        <v>91</v>
      </c>
      <c r="W199" s="1" t="s">
        <v>91</v>
      </c>
      <c r="X199" s="1" t="s">
        <v>91</v>
      </c>
      <c r="Y199" s="1" t="s">
        <v>438</v>
      </c>
      <c r="Z199" s="1" t="s">
        <v>298</v>
      </c>
      <c r="AA199" s="1" t="s">
        <v>177</v>
      </c>
      <c r="AB199" s="1" t="s">
        <v>51</v>
      </c>
      <c r="AC199" s="1" t="s">
        <v>66</v>
      </c>
      <c r="AD199" s="1" t="s">
        <v>85</v>
      </c>
      <c r="AE199" s="1" t="s">
        <v>99</v>
      </c>
      <c r="AF199" s="1" t="s">
        <v>190</v>
      </c>
      <c r="AG199" s="1" t="s">
        <v>51</v>
      </c>
      <c r="AH199" s="1" t="s">
        <v>244</v>
      </c>
      <c r="AI199" s="1" t="s">
        <v>87</v>
      </c>
    </row>
    <row r="200" spans="1:35" ht="13.2" x14ac:dyDescent="0.25">
      <c r="A200" s="2">
        <v>44616.434266712968</v>
      </c>
      <c r="B200" s="1" t="s">
        <v>133</v>
      </c>
      <c r="C200" s="1" t="s">
        <v>134</v>
      </c>
      <c r="D200" s="1" t="s">
        <v>60</v>
      </c>
      <c r="E200" s="1">
        <v>3</v>
      </c>
      <c r="F200" s="1">
        <v>3</v>
      </c>
      <c r="G200" s="1" t="s">
        <v>439</v>
      </c>
      <c r="H200" s="1" t="s">
        <v>39</v>
      </c>
      <c r="I200" s="1" t="s">
        <v>62</v>
      </c>
      <c r="J200" s="1" t="s">
        <v>440</v>
      </c>
      <c r="K200" s="1" t="s">
        <v>211</v>
      </c>
      <c r="L200" s="1">
        <v>1</v>
      </c>
      <c r="M200" s="1">
        <v>5</v>
      </c>
      <c r="N200" s="1">
        <v>5</v>
      </c>
      <c r="O200" s="1">
        <v>5</v>
      </c>
      <c r="P200" s="1">
        <v>5</v>
      </c>
      <c r="Q200" s="1">
        <v>1</v>
      </c>
      <c r="R200" s="1" t="s">
        <v>91</v>
      </c>
      <c r="S200" s="1" t="s">
        <v>91</v>
      </c>
      <c r="T200" s="1" t="s">
        <v>91</v>
      </c>
      <c r="U200" s="1" t="s">
        <v>91</v>
      </c>
      <c r="V200" s="1" t="s">
        <v>68</v>
      </c>
      <c r="W200" s="1" t="s">
        <v>68</v>
      </c>
      <c r="X200" s="1" t="s">
        <v>68</v>
      </c>
      <c r="Y200" s="1" t="s">
        <v>119</v>
      </c>
      <c r="Z200" s="1" t="s">
        <v>441</v>
      </c>
      <c r="AA200" s="1" t="s">
        <v>285</v>
      </c>
      <c r="AB200" s="1" t="s">
        <v>72</v>
      </c>
      <c r="AC200" s="1" t="s">
        <v>93</v>
      </c>
      <c r="AD200" s="1" t="s">
        <v>73</v>
      </c>
      <c r="AE200" s="1" t="s">
        <v>128</v>
      </c>
      <c r="AF200" s="1" t="s">
        <v>442</v>
      </c>
      <c r="AG200" s="1" t="s">
        <v>137</v>
      </c>
      <c r="AH200" s="1" t="s">
        <v>443</v>
      </c>
      <c r="AI200" s="1" t="s">
        <v>444</v>
      </c>
    </row>
    <row r="201" spans="1:35" ht="13.2" x14ac:dyDescent="0.25">
      <c r="A201" s="2">
        <v>44616.434396261575</v>
      </c>
      <c r="B201" s="1" t="s">
        <v>35</v>
      </c>
      <c r="C201" s="1" t="s">
        <v>36</v>
      </c>
      <c r="D201" s="1" t="s">
        <v>60</v>
      </c>
      <c r="E201" s="1">
        <v>1</v>
      </c>
      <c r="F201" s="1">
        <v>3</v>
      </c>
      <c r="G201" s="1" t="s">
        <v>445</v>
      </c>
      <c r="H201" s="1" t="s">
        <v>301</v>
      </c>
      <c r="I201" s="1" t="s">
        <v>62</v>
      </c>
      <c r="J201" s="1" t="s">
        <v>384</v>
      </c>
      <c r="K201" s="1" t="s">
        <v>126</v>
      </c>
      <c r="L201" s="1">
        <v>5</v>
      </c>
      <c r="M201" s="1">
        <v>5</v>
      </c>
      <c r="N201" s="1">
        <v>5</v>
      </c>
      <c r="O201" s="1">
        <v>5</v>
      </c>
      <c r="P201" s="1">
        <v>5</v>
      </c>
      <c r="Q201" s="1">
        <v>5</v>
      </c>
      <c r="R201" s="1" t="s">
        <v>91</v>
      </c>
      <c r="S201" s="1" t="s">
        <v>91</v>
      </c>
      <c r="T201" s="1" t="s">
        <v>91</v>
      </c>
      <c r="U201" s="1" t="s">
        <v>91</v>
      </c>
      <c r="V201" s="1" t="s">
        <v>91</v>
      </c>
      <c r="W201" s="1" t="s">
        <v>66</v>
      </c>
      <c r="X201" s="1" t="s">
        <v>91</v>
      </c>
      <c r="Y201" s="1" t="s">
        <v>212</v>
      </c>
      <c r="Z201" s="1" t="s">
        <v>202</v>
      </c>
      <c r="AA201" s="1" t="s">
        <v>126</v>
      </c>
      <c r="AB201" s="1" t="s">
        <v>72</v>
      </c>
      <c r="AC201" s="1" t="s">
        <v>66</v>
      </c>
      <c r="AD201" s="1" t="s">
        <v>168</v>
      </c>
      <c r="AE201" s="1" t="s">
        <v>74</v>
      </c>
      <c r="AF201" s="1" t="s">
        <v>75</v>
      </c>
      <c r="AG201" s="1" t="s">
        <v>76</v>
      </c>
      <c r="AH201" s="1" t="s">
        <v>77</v>
      </c>
      <c r="AI201" s="1" t="s">
        <v>101</v>
      </c>
    </row>
    <row r="202" spans="1:35" ht="13.2" x14ac:dyDescent="0.25">
      <c r="A202" s="2">
        <v>44616.43517600694</v>
      </c>
      <c r="B202" s="1" t="s">
        <v>150</v>
      </c>
      <c r="C202" s="1" t="s">
        <v>183</v>
      </c>
      <c r="D202" s="1" t="s">
        <v>37</v>
      </c>
      <c r="E202" s="1">
        <v>4</v>
      </c>
      <c r="F202" s="1">
        <v>4</v>
      </c>
      <c r="G202" s="1" t="s">
        <v>446</v>
      </c>
      <c r="H202" s="1" t="s">
        <v>39</v>
      </c>
      <c r="I202" s="1" t="s">
        <v>111</v>
      </c>
      <c r="J202" s="1" t="s">
        <v>121</v>
      </c>
      <c r="K202" s="1" t="s">
        <v>71</v>
      </c>
      <c r="L202" s="1">
        <v>4</v>
      </c>
      <c r="M202" s="1">
        <v>3</v>
      </c>
      <c r="N202" s="1">
        <v>4</v>
      </c>
      <c r="O202" s="1">
        <v>3</v>
      </c>
      <c r="P202" s="1">
        <v>5</v>
      </c>
      <c r="Q202" s="1">
        <v>3</v>
      </c>
      <c r="R202" s="1" t="s">
        <v>66</v>
      </c>
      <c r="S202" s="1" t="s">
        <v>67</v>
      </c>
      <c r="T202" s="1" t="s">
        <v>91</v>
      </c>
      <c r="U202" s="1" t="s">
        <v>66</v>
      </c>
      <c r="V202" s="1" t="s">
        <v>67</v>
      </c>
      <c r="W202" s="1" t="s">
        <v>66</v>
      </c>
      <c r="X202" s="1" t="s">
        <v>67</v>
      </c>
      <c r="Y202" s="1" t="s">
        <v>92</v>
      </c>
      <c r="Z202" s="1" t="s">
        <v>70</v>
      </c>
      <c r="AA202" s="1" t="s">
        <v>71</v>
      </c>
      <c r="AB202" s="1" t="s">
        <v>72</v>
      </c>
      <c r="AC202" s="1" t="s">
        <v>66</v>
      </c>
      <c r="AD202" s="1" t="s">
        <v>73</v>
      </c>
      <c r="AE202" s="1" t="s">
        <v>128</v>
      </c>
      <c r="AF202" s="1" t="s">
        <v>75</v>
      </c>
      <c r="AG202" s="1" t="s">
        <v>76</v>
      </c>
      <c r="AH202" s="1" t="s">
        <v>100</v>
      </c>
      <c r="AI202" s="1" t="s">
        <v>447</v>
      </c>
    </row>
    <row r="203" spans="1:35" ht="13.2" x14ac:dyDescent="0.25">
      <c r="A203" s="2">
        <v>44616.435827696754</v>
      </c>
      <c r="B203" s="1" t="s">
        <v>35</v>
      </c>
      <c r="C203" s="1" t="s">
        <v>36</v>
      </c>
      <c r="D203" s="1" t="s">
        <v>60</v>
      </c>
      <c r="E203" s="1">
        <v>2</v>
      </c>
      <c r="F203" s="1">
        <v>1</v>
      </c>
      <c r="G203" s="1" t="s">
        <v>448</v>
      </c>
      <c r="H203" s="1" t="s">
        <v>39</v>
      </c>
      <c r="I203" s="1" t="s">
        <v>62</v>
      </c>
      <c r="J203" s="1" t="s">
        <v>176</v>
      </c>
      <c r="K203" s="1" t="s">
        <v>71</v>
      </c>
      <c r="L203" s="1">
        <v>2</v>
      </c>
      <c r="M203" s="1">
        <v>5</v>
      </c>
      <c r="N203" s="1">
        <v>4</v>
      </c>
      <c r="O203" s="1">
        <v>4</v>
      </c>
      <c r="P203" s="1">
        <v>5</v>
      </c>
      <c r="Q203" s="1">
        <v>3</v>
      </c>
      <c r="R203" s="1" t="s">
        <v>66</v>
      </c>
      <c r="S203" s="1" t="s">
        <v>66</v>
      </c>
      <c r="T203" s="1" t="s">
        <v>66</v>
      </c>
      <c r="U203" s="1" t="s">
        <v>66</v>
      </c>
      <c r="V203" s="1" t="s">
        <v>91</v>
      </c>
      <c r="W203" s="1" t="s">
        <v>91</v>
      </c>
      <c r="X203" s="1" t="s">
        <v>91</v>
      </c>
      <c r="Y203" s="1" t="s">
        <v>92</v>
      </c>
      <c r="Z203" s="1" t="s">
        <v>158</v>
      </c>
      <c r="AA203" s="1" t="s">
        <v>71</v>
      </c>
      <c r="AB203" s="1" t="s">
        <v>72</v>
      </c>
      <c r="AC203" s="1" t="s">
        <v>93</v>
      </c>
      <c r="AD203" s="1" t="s">
        <v>449</v>
      </c>
      <c r="AE203" s="1" t="s">
        <v>128</v>
      </c>
      <c r="AF203" s="1" t="s">
        <v>75</v>
      </c>
      <c r="AG203" s="1" t="s">
        <v>76</v>
      </c>
      <c r="AH203" s="1" t="s">
        <v>100</v>
      </c>
      <c r="AI203" s="1" t="s">
        <v>101</v>
      </c>
    </row>
    <row r="204" spans="1:35" ht="13.2" x14ac:dyDescent="0.25">
      <c r="A204" s="2">
        <v>44616.435869745372</v>
      </c>
      <c r="B204" s="1" t="s">
        <v>59</v>
      </c>
      <c r="C204" s="1" t="s">
        <v>36</v>
      </c>
      <c r="D204" s="1" t="s">
        <v>37</v>
      </c>
      <c r="E204" s="1">
        <v>1</v>
      </c>
      <c r="F204" s="1" t="s">
        <v>79</v>
      </c>
      <c r="G204" s="1" t="s">
        <v>38</v>
      </c>
      <c r="H204" s="1" t="s">
        <v>39</v>
      </c>
      <c r="I204" s="1" t="s">
        <v>111</v>
      </c>
      <c r="J204" s="1" t="s">
        <v>193</v>
      </c>
      <c r="K204" s="1" t="s">
        <v>71</v>
      </c>
      <c r="L204" s="1">
        <v>1</v>
      </c>
      <c r="M204" s="1">
        <v>5</v>
      </c>
      <c r="N204" s="1">
        <v>3</v>
      </c>
      <c r="O204" s="1">
        <v>2</v>
      </c>
      <c r="P204" s="1">
        <v>5</v>
      </c>
      <c r="Q204" s="1">
        <v>1</v>
      </c>
      <c r="R204" s="1" t="s">
        <v>65</v>
      </c>
      <c r="S204" s="1" t="s">
        <v>66</v>
      </c>
      <c r="T204" s="1" t="s">
        <v>65</v>
      </c>
      <c r="U204" s="1" t="s">
        <v>66</v>
      </c>
      <c r="V204" s="1" t="s">
        <v>65</v>
      </c>
      <c r="W204" s="1" t="s">
        <v>91</v>
      </c>
      <c r="X204" s="1" t="s">
        <v>91</v>
      </c>
      <c r="Y204" s="1" t="s">
        <v>148</v>
      </c>
      <c r="Z204" s="1" t="s">
        <v>146</v>
      </c>
      <c r="AA204" s="1" t="s">
        <v>98</v>
      </c>
      <c r="AB204" s="1" t="s">
        <v>72</v>
      </c>
      <c r="AC204" s="1" t="s">
        <v>93</v>
      </c>
      <c r="AD204" s="1" t="s">
        <v>73</v>
      </c>
      <c r="AE204" s="1" t="s">
        <v>74</v>
      </c>
      <c r="AF204" s="1" t="s">
        <v>75</v>
      </c>
      <c r="AG204" s="1" t="s">
        <v>76</v>
      </c>
      <c r="AH204" s="1" t="s">
        <v>191</v>
      </c>
      <c r="AI204" s="1" t="s">
        <v>87</v>
      </c>
    </row>
    <row r="205" spans="1:35" ht="13.2" x14ac:dyDescent="0.25">
      <c r="A205" s="2">
        <v>44616.436217430557</v>
      </c>
      <c r="B205" s="1" t="s">
        <v>35</v>
      </c>
      <c r="C205" s="1" t="s">
        <v>134</v>
      </c>
      <c r="D205" s="1" t="s">
        <v>60</v>
      </c>
      <c r="E205" s="1">
        <v>1</v>
      </c>
      <c r="F205" s="1">
        <v>4</v>
      </c>
      <c r="G205" s="1" t="s">
        <v>407</v>
      </c>
      <c r="H205" s="1" t="s">
        <v>39</v>
      </c>
      <c r="I205" s="1" t="s">
        <v>89</v>
      </c>
      <c r="J205" s="1" t="s">
        <v>116</v>
      </c>
      <c r="K205" s="1" t="s">
        <v>145</v>
      </c>
      <c r="L205" s="1">
        <v>4</v>
      </c>
      <c r="M205" s="1">
        <v>1</v>
      </c>
      <c r="N205" s="1">
        <v>5</v>
      </c>
      <c r="O205" s="1">
        <v>4</v>
      </c>
      <c r="P205" s="1">
        <v>4</v>
      </c>
      <c r="Q205" s="1">
        <v>4</v>
      </c>
      <c r="R205" s="1" t="s">
        <v>67</v>
      </c>
      <c r="S205" s="1" t="s">
        <v>67</v>
      </c>
      <c r="T205" s="1" t="s">
        <v>67</v>
      </c>
      <c r="U205" s="1" t="s">
        <v>67</v>
      </c>
      <c r="V205" s="1" t="s">
        <v>67</v>
      </c>
      <c r="W205" s="1" t="s">
        <v>67</v>
      </c>
      <c r="X205" s="1" t="s">
        <v>67</v>
      </c>
      <c r="Y205" s="1" t="s">
        <v>69</v>
      </c>
      <c r="Z205" s="1" t="s">
        <v>107</v>
      </c>
      <c r="AA205" s="1" t="s">
        <v>149</v>
      </c>
      <c r="AB205" s="1" t="s">
        <v>72</v>
      </c>
      <c r="AC205" s="1" t="s">
        <v>93</v>
      </c>
      <c r="AD205" s="1" t="s">
        <v>73</v>
      </c>
      <c r="AE205" s="1" t="s">
        <v>114</v>
      </c>
      <c r="AF205" s="1" t="s">
        <v>75</v>
      </c>
      <c r="AG205" s="1" t="s">
        <v>76</v>
      </c>
      <c r="AH205" s="1" t="s">
        <v>69</v>
      </c>
      <c r="AI205" s="1" t="s">
        <v>101</v>
      </c>
    </row>
    <row r="206" spans="1:35" ht="13.2" x14ac:dyDescent="0.25">
      <c r="A206" s="2">
        <v>44616.436505150465</v>
      </c>
      <c r="B206" s="1" t="s">
        <v>35</v>
      </c>
      <c r="C206" s="1" t="s">
        <v>36</v>
      </c>
      <c r="D206" s="1" t="s">
        <v>37</v>
      </c>
      <c r="E206" s="1">
        <v>1</v>
      </c>
      <c r="F206" s="1">
        <v>3</v>
      </c>
      <c r="G206" s="1" t="s">
        <v>450</v>
      </c>
      <c r="H206" s="1" t="s">
        <v>39</v>
      </c>
      <c r="I206" s="1" t="s">
        <v>111</v>
      </c>
      <c r="J206" s="1" t="s">
        <v>160</v>
      </c>
      <c r="K206" s="1" t="s">
        <v>126</v>
      </c>
      <c r="L206" s="1">
        <v>3</v>
      </c>
      <c r="M206" s="1">
        <v>5</v>
      </c>
      <c r="N206" s="1">
        <v>5</v>
      </c>
      <c r="O206" s="1">
        <v>5</v>
      </c>
      <c r="P206" s="1">
        <v>5</v>
      </c>
      <c r="Q206" s="1">
        <v>5</v>
      </c>
      <c r="R206" s="1" t="s">
        <v>66</v>
      </c>
      <c r="S206" s="1" t="s">
        <v>66</v>
      </c>
      <c r="T206" s="1" t="s">
        <v>66</v>
      </c>
      <c r="U206" s="1" t="s">
        <v>91</v>
      </c>
      <c r="V206" s="1" t="s">
        <v>91</v>
      </c>
      <c r="W206" s="1" t="s">
        <v>91</v>
      </c>
      <c r="X206" s="1" t="s">
        <v>91</v>
      </c>
      <c r="Y206" s="1" t="s">
        <v>92</v>
      </c>
      <c r="Z206" s="1" t="s">
        <v>49</v>
      </c>
      <c r="AA206" s="1" t="s">
        <v>98</v>
      </c>
      <c r="AB206" s="1" t="s">
        <v>72</v>
      </c>
      <c r="AC206" s="1" t="s">
        <v>93</v>
      </c>
      <c r="AD206" s="1" t="s">
        <v>85</v>
      </c>
      <c r="AE206" s="1" t="s">
        <v>114</v>
      </c>
      <c r="AF206" s="1" t="s">
        <v>75</v>
      </c>
      <c r="AG206" s="1" t="s">
        <v>76</v>
      </c>
      <c r="AH206" s="1" t="s">
        <v>100</v>
      </c>
      <c r="AI206" s="1" t="s">
        <v>171</v>
      </c>
    </row>
    <row r="207" spans="1:35" ht="13.2" x14ac:dyDescent="0.25">
      <c r="A207" s="2">
        <v>44616.436688923612</v>
      </c>
      <c r="B207" s="1" t="s">
        <v>133</v>
      </c>
      <c r="C207" s="1" t="s">
        <v>151</v>
      </c>
      <c r="D207" s="1" t="s">
        <v>60</v>
      </c>
      <c r="E207" s="1">
        <v>4</v>
      </c>
      <c r="F207" s="1">
        <v>4</v>
      </c>
      <c r="G207" s="1" t="s">
        <v>451</v>
      </c>
      <c r="H207" s="1" t="s">
        <v>61</v>
      </c>
      <c r="I207" s="1" t="s">
        <v>89</v>
      </c>
      <c r="J207" s="1" t="s">
        <v>440</v>
      </c>
      <c r="K207" s="1" t="s">
        <v>64</v>
      </c>
      <c r="L207" s="1">
        <v>2</v>
      </c>
      <c r="M207" s="1">
        <v>5</v>
      </c>
      <c r="N207" s="1">
        <v>1</v>
      </c>
      <c r="O207" s="1">
        <v>4</v>
      </c>
      <c r="P207" s="1">
        <v>5</v>
      </c>
      <c r="Q207" s="1">
        <v>1</v>
      </c>
      <c r="R207" s="1" t="s">
        <v>91</v>
      </c>
      <c r="S207" s="1" t="s">
        <v>91</v>
      </c>
      <c r="T207" s="1" t="s">
        <v>91</v>
      </c>
      <c r="U207" s="1" t="s">
        <v>91</v>
      </c>
      <c r="V207" s="1" t="s">
        <v>65</v>
      </c>
      <c r="W207" s="1" t="s">
        <v>65</v>
      </c>
      <c r="X207" s="1" t="s">
        <v>67</v>
      </c>
      <c r="Y207" s="1" t="s">
        <v>92</v>
      </c>
      <c r="Z207" s="1" t="s">
        <v>298</v>
      </c>
      <c r="AA207" s="1" t="s">
        <v>98</v>
      </c>
      <c r="AB207" s="1" t="s">
        <v>72</v>
      </c>
      <c r="AC207" s="1" t="s">
        <v>66</v>
      </c>
      <c r="AD207" s="1" t="s">
        <v>73</v>
      </c>
      <c r="AE207" s="1" t="s">
        <v>74</v>
      </c>
      <c r="AF207" s="1" t="s">
        <v>75</v>
      </c>
      <c r="AG207" s="1" t="s">
        <v>76</v>
      </c>
      <c r="AH207" s="1" t="s">
        <v>100</v>
      </c>
      <c r="AI207" s="1" t="s">
        <v>323</v>
      </c>
    </row>
    <row r="208" spans="1:35" ht="13.2" x14ac:dyDescent="0.25">
      <c r="A208" s="2">
        <v>44616.437376458329</v>
      </c>
      <c r="B208" s="1" t="s">
        <v>35</v>
      </c>
      <c r="C208" s="1" t="s">
        <v>36</v>
      </c>
      <c r="D208" s="1" t="s">
        <v>37</v>
      </c>
      <c r="E208" s="1">
        <v>4</v>
      </c>
      <c r="F208" s="1">
        <v>2</v>
      </c>
      <c r="G208" s="1" t="s">
        <v>181</v>
      </c>
      <c r="H208" s="1" t="s">
        <v>61</v>
      </c>
      <c r="I208" s="1" t="s">
        <v>62</v>
      </c>
      <c r="J208" s="1" t="s">
        <v>230</v>
      </c>
      <c r="K208" s="1" t="s">
        <v>64</v>
      </c>
      <c r="L208" s="1">
        <v>5</v>
      </c>
      <c r="M208" s="1">
        <v>4</v>
      </c>
      <c r="N208" s="1">
        <v>5</v>
      </c>
      <c r="O208" s="1">
        <v>4</v>
      </c>
      <c r="P208" s="1">
        <v>5</v>
      </c>
      <c r="Q208" s="1">
        <v>4</v>
      </c>
      <c r="R208" s="1" t="s">
        <v>91</v>
      </c>
      <c r="S208" s="1" t="s">
        <v>66</v>
      </c>
      <c r="T208" s="1" t="s">
        <v>91</v>
      </c>
      <c r="U208" s="1" t="s">
        <v>66</v>
      </c>
      <c r="V208" s="1" t="s">
        <v>91</v>
      </c>
      <c r="W208" s="1" t="s">
        <v>66</v>
      </c>
      <c r="X208" s="1" t="s">
        <v>91</v>
      </c>
      <c r="Y208" s="1" t="s">
        <v>292</v>
      </c>
      <c r="Z208" s="1" t="s">
        <v>235</v>
      </c>
      <c r="AA208" s="1" t="s">
        <v>98</v>
      </c>
      <c r="AB208" s="1" t="s">
        <v>72</v>
      </c>
      <c r="AC208" s="1" t="s">
        <v>65</v>
      </c>
      <c r="AD208" s="1" t="s">
        <v>85</v>
      </c>
      <c r="AE208" s="1" t="s">
        <v>165</v>
      </c>
      <c r="AF208" s="1" t="s">
        <v>75</v>
      </c>
      <c r="AG208" s="1" t="s">
        <v>76</v>
      </c>
      <c r="AH208" s="1" t="s">
        <v>119</v>
      </c>
      <c r="AI208" s="1" t="s">
        <v>101</v>
      </c>
    </row>
    <row r="209" spans="1:35" ht="13.2" x14ac:dyDescent="0.25">
      <c r="A209" s="2">
        <v>44616.437866805558</v>
      </c>
      <c r="B209" s="1" t="s">
        <v>102</v>
      </c>
      <c r="C209" s="1" t="s">
        <v>151</v>
      </c>
      <c r="D209" s="1" t="s">
        <v>60</v>
      </c>
      <c r="E209" s="1">
        <v>4</v>
      </c>
      <c r="F209" s="1">
        <v>6</v>
      </c>
      <c r="G209" s="1" t="s">
        <v>410</v>
      </c>
      <c r="H209" s="1" t="s">
        <v>39</v>
      </c>
      <c r="I209" s="1" t="s">
        <v>104</v>
      </c>
      <c r="J209" s="1" t="s">
        <v>452</v>
      </c>
      <c r="K209" s="1" t="s">
        <v>71</v>
      </c>
      <c r="L209" s="1">
        <v>5</v>
      </c>
      <c r="M209" s="1">
        <v>5</v>
      </c>
      <c r="N209" s="1">
        <v>5</v>
      </c>
      <c r="O209" s="1">
        <v>5</v>
      </c>
      <c r="P209" s="1">
        <v>5</v>
      </c>
      <c r="Q209" s="1">
        <v>3</v>
      </c>
      <c r="R209" s="1" t="s">
        <v>66</v>
      </c>
      <c r="S209" s="1" t="s">
        <v>68</v>
      </c>
      <c r="T209" s="1" t="s">
        <v>91</v>
      </c>
      <c r="U209" s="1" t="s">
        <v>68</v>
      </c>
      <c r="V209" s="1" t="s">
        <v>68</v>
      </c>
      <c r="W209" s="1" t="s">
        <v>66</v>
      </c>
      <c r="X209" s="1" t="s">
        <v>68</v>
      </c>
      <c r="Y209" s="1" t="s">
        <v>92</v>
      </c>
      <c r="Z209" s="1" t="s">
        <v>83</v>
      </c>
      <c r="AA209" s="1" t="s">
        <v>71</v>
      </c>
      <c r="AB209" s="1" t="s">
        <v>72</v>
      </c>
      <c r="AC209" s="1" t="s">
        <v>93</v>
      </c>
      <c r="AD209" s="1" t="s">
        <v>85</v>
      </c>
      <c r="AE209" s="1" t="s">
        <v>128</v>
      </c>
      <c r="AF209" s="1" t="s">
        <v>75</v>
      </c>
      <c r="AG209" s="1" t="s">
        <v>76</v>
      </c>
      <c r="AH209" s="1" t="s">
        <v>239</v>
      </c>
      <c r="AI209" s="1" t="s">
        <v>87</v>
      </c>
    </row>
    <row r="210" spans="1:35" ht="13.2" x14ac:dyDescent="0.25">
      <c r="A210" s="2">
        <v>44616.438185983796</v>
      </c>
      <c r="B210" s="1" t="s">
        <v>59</v>
      </c>
      <c r="C210" s="1" t="s">
        <v>36</v>
      </c>
      <c r="D210" s="1" t="s">
        <v>60</v>
      </c>
      <c r="E210" s="1">
        <v>1</v>
      </c>
      <c r="F210" s="1">
        <v>4</v>
      </c>
      <c r="G210" s="1" t="s">
        <v>38</v>
      </c>
      <c r="H210" s="1" t="s">
        <v>39</v>
      </c>
      <c r="I210" s="1" t="s">
        <v>104</v>
      </c>
      <c r="J210" s="1" t="s">
        <v>176</v>
      </c>
      <c r="K210" s="1" t="s">
        <v>71</v>
      </c>
      <c r="L210" s="1">
        <v>1</v>
      </c>
      <c r="M210" s="1">
        <v>1</v>
      </c>
      <c r="N210" s="1">
        <v>1</v>
      </c>
      <c r="O210" s="1">
        <v>1</v>
      </c>
      <c r="P210" s="1">
        <v>1</v>
      </c>
      <c r="Q210" s="1">
        <v>1</v>
      </c>
      <c r="R210" s="1" t="s">
        <v>68</v>
      </c>
      <c r="S210" s="1" t="s">
        <v>68</v>
      </c>
      <c r="T210" s="1" t="s">
        <v>91</v>
      </c>
      <c r="U210" s="1" t="s">
        <v>91</v>
      </c>
      <c r="V210" s="1" t="s">
        <v>91</v>
      </c>
      <c r="W210" s="1" t="s">
        <v>91</v>
      </c>
      <c r="X210" s="1" t="s">
        <v>91</v>
      </c>
      <c r="Y210" s="1" t="s">
        <v>119</v>
      </c>
      <c r="Z210" s="1" t="s">
        <v>107</v>
      </c>
      <c r="AA210" s="1" t="s">
        <v>71</v>
      </c>
      <c r="AB210" s="1" t="s">
        <v>72</v>
      </c>
      <c r="AC210" s="1" t="s">
        <v>93</v>
      </c>
      <c r="AD210" s="1" t="s">
        <v>73</v>
      </c>
      <c r="AE210" s="1" t="s">
        <v>108</v>
      </c>
      <c r="AF210" s="1" t="s">
        <v>75</v>
      </c>
      <c r="AG210" s="1" t="s">
        <v>76</v>
      </c>
      <c r="AH210" s="1" t="s">
        <v>119</v>
      </c>
      <c r="AI210" s="1" t="s">
        <v>58</v>
      </c>
    </row>
    <row r="211" spans="1:35" ht="13.2" x14ac:dyDescent="0.25">
      <c r="A211" s="2">
        <v>44616.43841224537</v>
      </c>
      <c r="B211" s="1" t="s">
        <v>35</v>
      </c>
      <c r="C211" s="1" t="s">
        <v>36</v>
      </c>
      <c r="D211" s="1" t="s">
        <v>60</v>
      </c>
      <c r="E211" s="1">
        <v>2</v>
      </c>
      <c r="F211" s="1">
        <v>5</v>
      </c>
      <c r="G211" s="1" t="s">
        <v>453</v>
      </c>
      <c r="H211" s="1" t="s">
        <v>61</v>
      </c>
      <c r="I211" s="1" t="s">
        <v>89</v>
      </c>
      <c r="J211" s="1" t="s">
        <v>116</v>
      </c>
      <c r="K211" s="1" t="s">
        <v>64</v>
      </c>
      <c r="L211" s="1">
        <v>5</v>
      </c>
      <c r="M211" s="1">
        <v>5</v>
      </c>
      <c r="N211" s="1">
        <v>5</v>
      </c>
      <c r="O211" s="1">
        <v>5</v>
      </c>
      <c r="P211" s="1">
        <v>5</v>
      </c>
      <c r="Q211" s="1">
        <v>5</v>
      </c>
      <c r="R211" s="1" t="s">
        <v>66</v>
      </c>
      <c r="S211" s="1" t="s">
        <v>91</v>
      </c>
      <c r="T211" s="1" t="s">
        <v>66</v>
      </c>
      <c r="U211" s="1" t="s">
        <v>66</v>
      </c>
      <c r="V211" s="1" t="s">
        <v>91</v>
      </c>
      <c r="W211" s="1" t="s">
        <v>91</v>
      </c>
      <c r="X211" s="1" t="s">
        <v>91</v>
      </c>
      <c r="Y211" s="1" t="s">
        <v>131</v>
      </c>
      <c r="Z211" s="1" t="s">
        <v>158</v>
      </c>
      <c r="AA211" s="1" t="s">
        <v>98</v>
      </c>
      <c r="AB211" s="1" t="s">
        <v>72</v>
      </c>
      <c r="AC211" s="1" t="s">
        <v>93</v>
      </c>
      <c r="AD211" s="1" t="s">
        <v>73</v>
      </c>
      <c r="AE211" s="1" t="s">
        <v>114</v>
      </c>
      <c r="AF211" s="1" t="s">
        <v>75</v>
      </c>
      <c r="AG211" s="1" t="s">
        <v>76</v>
      </c>
      <c r="AH211" s="1" t="s">
        <v>69</v>
      </c>
      <c r="AI211" s="1" t="s">
        <v>87</v>
      </c>
    </row>
    <row r="212" spans="1:35" ht="13.2" x14ac:dyDescent="0.25">
      <c r="A212" s="2">
        <v>44616.438636666666</v>
      </c>
      <c r="B212" s="1" t="s">
        <v>35</v>
      </c>
      <c r="C212" s="1" t="s">
        <v>36</v>
      </c>
      <c r="D212" s="1" t="s">
        <v>60</v>
      </c>
      <c r="E212" s="1">
        <v>1</v>
      </c>
      <c r="F212" s="1">
        <v>4</v>
      </c>
      <c r="G212" s="1" t="s">
        <v>454</v>
      </c>
      <c r="H212" s="1" t="s">
        <v>39</v>
      </c>
      <c r="I212" s="1" t="s">
        <v>89</v>
      </c>
      <c r="J212" s="1" t="s">
        <v>182</v>
      </c>
      <c r="K212" s="1" t="s">
        <v>71</v>
      </c>
      <c r="L212" s="1">
        <v>2</v>
      </c>
      <c r="M212" s="1">
        <v>2</v>
      </c>
      <c r="N212" s="1">
        <v>3</v>
      </c>
      <c r="O212" s="1">
        <v>2</v>
      </c>
      <c r="P212" s="1">
        <v>3</v>
      </c>
      <c r="Q212" s="1">
        <v>3</v>
      </c>
      <c r="R212" s="1" t="s">
        <v>66</v>
      </c>
      <c r="S212" s="1" t="s">
        <v>68</v>
      </c>
      <c r="T212" s="1" t="s">
        <v>66</v>
      </c>
      <c r="U212" s="1" t="s">
        <v>68</v>
      </c>
      <c r="V212" s="1" t="s">
        <v>67</v>
      </c>
      <c r="W212" s="1" t="s">
        <v>66</v>
      </c>
      <c r="X212" s="1" t="s">
        <v>67</v>
      </c>
      <c r="Y212" s="1" t="s">
        <v>113</v>
      </c>
      <c r="Z212" s="1" t="s">
        <v>70</v>
      </c>
      <c r="AA212" s="1" t="s">
        <v>71</v>
      </c>
      <c r="AB212" s="1" t="s">
        <v>72</v>
      </c>
      <c r="AC212" s="1" t="s">
        <v>93</v>
      </c>
      <c r="AD212" s="1" t="s">
        <v>73</v>
      </c>
      <c r="AE212" s="1" t="s">
        <v>99</v>
      </c>
      <c r="AF212" s="1" t="s">
        <v>75</v>
      </c>
      <c r="AG212" s="1" t="s">
        <v>76</v>
      </c>
      <c r="AH212" s="1" t="s">
        <v>69</v>
      </c>
      <c r="AI212" s="1" t="s">
        <v>87</v>
      </c>
    </row>
    <row r="213" spans="1:35" ht="13.2" x14ac:dyDescent="0.25">
      <c r="A213" s="2">
        <v>44616.439013310184</v>
      </c>
      <c r="B213" s="1" t="s">
        <v>102</v>
      </c>
      <c r="C213" s="1" t="s">
        <v>36</v>
      </c>
      <c r="D213" s="1" t="s">
        <v>60</v>
      </c>
      <c r="E213" s="1">
        <v>1</v>
      </c>
      <c r="F213" s="1">
        <v>3</v>
      </c>
      <c r="G213" s="1" t="s">
        <v>455</v>
      </c>
      <c r="H213" s="1" t="s">
        <v>39</v>
      </c>
      <c r="I213" s="1" t="s">
        <v>104</v>
      </c>
      <c r="J213" s="1" t="s">
        <v>241</v>
      </c>
      <c r="K213" s="1" t="s">
        <v>71</v>
      </c>
      <c r="L213" s="1">
        <v>4</v>
      </c>
      <c r="M213" s="1">
        <v>5</v>
      </c>
      <c r="N213" s="1">
        <v>5</v>
      </c>
      <c r="O213" s="1">
        <v>5</v>
      </c>
      <c r="P213" s="1">
        <v>5</v>
      </c>
      <c r="Q213" s="1">
        <v>4</v>
      </c>
      <c r="R213" s="1" t="s">
        <v>67</v>
      </c>
      <c r="S213" s="1" t="s">
        <v>65</v>
      </c>
      <c r="T213" s="1" t="s">
        <v>91</v>
      </c>
      <c r="U213" s="1" t="s">
        <v>65</v>
      </c>
      <c r="V213" s="1" t="s">
        <v>65</v>
      </c>
      <c r="W213" s="1" t="s">
        <v>91</v>
      </c>
      <c r="X213" s="1" t="s">
        <v>65</v>
      </c>
      <c r="Y213" s="1" t="s">
        <v>131</v>
      </c>
      <c r="Z213" s="1" t="s">
        <v>127</v>
      </c>
      <c r="AA213" s="1" t="s">
        <v>98</v>
      </c>
      <c r="AB213" s="1" t="s">
        <v>72</v>
      </c>
      <c r="AC213" s="1" t="s">
        <v>93</v>
      </c>
      <c r="AD213" s="1" t="s">
        <v>73</v>
      </c>
      <c r="AE213" s="1" t="s">
        <v>180</v>
      </c>
      <c r="AF213" s="1" t="s">
        <v>75</v>
      </c>
      <c r="AG213" s="1" t="s">
        <v>76</v>
      </c>
      <c r="AH213" s="1" t="s">
        <v>69</v>
      </c>
      <c r="AI213" s="1" t="s">
        <v>94</v>
      </c>
    </row>
    <row r="214" spans="1:35" ht="13.2" x14ac:dyDescent="0.25">
      <c r="A214" s="2">
        <v>44616.439126712961</v>
      </c>
      <c r="B214" s="1" t="s">
        <v>35</v>
      </c>
      <c r="C214" s="1" t="s">
        <v>36</v>
      </c>
      <c r="D214" s="1" t="s">
        <v>60</v>
      </c>
      <c r="E214" s="1">
        <v>3</v>
      </c>
      <c r="F214" s="1">
        <v>3</v>
      </c>
      <c r="G214" s="1" t="s">
        <v>456</v>
      </c>
      <c r="H214" s="1" t="s">
        <v>39</v>
      </c>
      <c r="I214" s="1" t="s">
        <v>62</v>
      </c>
      <c r="J214" s="1" t="s">
        <v>167</v>
      </c>
      <c r="K214" s="1" t="s">
        <v>161</v>
      </c>
      <c r="L214" s="1">
        <v>5</v>
      </c>
      <c r="M214" s="1">
        <v>2</v>
      </c>
      <c r="N214" s="1">
        <v>5</v>
      </c>
      <c r="O214" s="1">
        <v>5</v>
      </c>
      <c r="P214" s="1">
        <v>4</v>
      </c>
      <c r="Q214" s="1">
        <v>5</v>
      </c>
      <c r="R214" s="1" t="s">
        <v>67</v>
      </c>
      <c r="S214" s="1" t="s">
        <v>67</v>
      </c>
      <c r="T214" s="1" t="s">
        <v>67</v>
      </c>
      <c r="U214" s="1" t="s">
        <v>67</v>
      </c>
      <c r="V214" s="1" t="s">
        <v>67</v>
      </c>
      <c r="W214" s="1" t="s">
        <v>91</v>
      </c>
      <c r="X214" s="1" t="s">
        <v>91</v>
      </c>
      <c r="Y214" s="1" t="s">
        <v>92</v>
      </c>
      <c r="Z214" s="1" t="s">
        <v>298</v>
      </c>
      <c r="AA214" s="1" t="s">
        <v>149</v>
      </c>
      <c r="AB214" s="1" t="s">
        <v>164</v>
      </c>
      <c r="AC214" s="1" t="s">
        <v>67</v>
      </c>
      <c r="AD214" s="1" t="s">
        <v>168</v>
      </c>
      <c r="AE214" s="1" t="s">
        <v>180</v>
      </c>
      <c r="AF214" s="1" t="s">
        <v>75</v>
      </c>
      <c r="AG214" s="1" t="s">
        <v>76</v>
      </c>
      <c r="AH214" s="1" t="s">
        <v>187</v>
      </c>
      <c r="AI214" s="1" t="s">
        <v>87</v>
      </c>
    </row>
    <row r="215" spans="1:35" ht="13.2" x14ac:dyDescent="0.25">
      <c r="A215" s="2">
        <v>44616.439586354165</v>
      </c>
      <c r="B215" s="1" t="s">
        <v>102</v>
      </c>
      <c r="C215" s="1" t="s">
        <v>134</v>
      </c>
      <c r="D215" s="1" t="s">
        <v>60</v>
      </c>
      <c r="E215" s="1">
        <v>3</v>
      </c>
      <c r="F215" s="1">
        <v>3</v>
      </c>
      <c r="G215" s="1" t="s">
        <v>457</v>
      </c>
      <c r="H215" s="1" t="s">
        <v>61</v>
      </c>
      <c r="I215" s="1" t="s">
        <v>89</v>
      </c>
      <c r="J215" s="1" t="s">
        <v>63</v>
      </c>
      <c r="K215" s="1" t="s">
        <v>458</v>
      </c>
      <c r="L215" s="1">
        <v>2</v>
      </c>
      <c r="M215" s="1">
        <v>3</v>
      </c>
      <c r="N215" s="1">
        <v>4</v>
      </c>
      <c r="O215" s="1">
        <v>5</v>
      </c>
      <c r="P215" s="1">
        <v>5</v>
      </c>
      <c r="Q215" s="1">
        <v>3</v>
      </c>
      <c r="R215" s="1" t="s">
        <v>65</v>
      </c>
      <c r="S215" s="1" t="s">
        <v>67</v>
      </c>
      <c r="T215" s="1" t="s">
        <v>65</v>
      </c>
      <c r="U215" s="1" t="s">
        <v>67</v>
      </c>
      <c r="V215" s="1" t="s">
        <v>91</v>
      </c>
      <c r="W215" s="1" t="s">
        <v>65</v>
      </c>
      <c r="X215" s="1" t="s">
        <v>91</v>
      </c>
      <c r="Y215" s="1" t="s">
        <v>119</v>
      </c>
      <c r="Z215" s="1" t="s">
        <v>107</v>
      </c>
      <c r="AA215" s="1" t="s">
        <v>98</v>
      </c>
      <c r="AB215" s="1" t="s">
        <v>137</v>
      </c>
      <c r="AC215" s="1" t="s">
        <v>66</v>
      </c>
      <c r="AD215" s="1" t="s">
        <v>73</v>
      </c>
      <c r="AE215" s="1" t="s">
        <v>246</v>
      </c>
      <c r="AF215" s="1" t="s">
        <v>442</v>
      </c>
      <c r="AG215" s="1" t="s">
        <v>76</v>
      </c>
      <c r="AH215" s="1" t="s">
        <v>119</v>
      </c>
      <c r="AI215" s="1" t="s">
        <v>58</v>
      </c>
    </row>
    <row r="216" spans="1:35" ht="13.2" x14ac:dyDescent="0.25">
      <c r="A216" s="2">
        <v>44616.439831111114</v>
      </c>
      <c r="B216" s="1" t="s">
        <v>35</v>
      </c>
      <c r="C216" s="1" t="s">
        <v>36</v>
      </c>
      <c r="D216" s="1" t="s">
        <v>60</v>
      </c>
      <c r="E216" s="1">
        <v>1</v>
      </c>
      <c r="F216" s="1">
        <v>4</v>
      </c>
      <c r="G216" s="1" t="s">
        <v>459</v>
      </c>
      <c r="H216" s="1" t="s">
        <v>39</v>
      </c>
      <c r="I216" s="1" t="s">
        <v>104</v>
      </c>
      <c r="J216" s="1" t="s">
        <v>155</v>
      </c>
      <c r="K216" s="1" t="s">
        <v>71</v>
      </c>
      <c r="L216" s="1">
        <v>5</v>
      </c>
      <c r="M216" s="1">
        <v>4</v>
      </c>
      <c r="N216" s="1">
        <v>5</v>
      </c>
      <c r="O216" s="1">
        <v>5</v>
      </c>
      <c r="P216" s="1">
        <v>5</v>
      </c>
      <c r="Q216" s="1">
        <v>3</v>
      </c>
      <c r="R216" s="1" t="s">
        <v>68</v>
      </c>
      <c r="S216" s="1" t="s">
        <v>68</v>
      </c>
      <c r="T216" s="1" t="s">
        <v>68</v>
      </c>
      <c r="U216" s="1" t="s">
        <v>68</v>
      </c>
      <c r="V216" s="1" t="s">
        <v>68</v>
      </c>
      <c r="W216" s="1" t="s">
        <v>91</v>
      </c>
      <c r="X216" s="1" t="s">
        <v>91</v>
      </c>
      <c r="Y216" s="1" t="s">
        <v>69</v>
      </c>
      <c r="Z216" s="1" t="s">
        <v>69</v>
      </c>
      <c r="AA216" s="1" t="s">
        <v>71</v>
      </c>
      <c r="AB216" s="1" t="s">
        <v>72</v>
      </c>
      <c r="AC216" s="1" t="s">
        <v>93</v>
      </c>
      <c r="AD216" s="1" t="s">
        <v>73</v>
      </c>
      <c r="AE216" s="1" t="s">
        <v>128</v>
      </c>
      <c r="AF216" s="1" t="s">
        <v>75</v>
      </c>
      <c r="AG216" s="1" t="s">
        <v>76</v>
      </c>
      <c r="AH216" s="1" t="s">
        <v>69</v>
      </c>
      <c r="AI216" s="1" t="s">
        <v>228</v>
      </c>
    </row>
    <row r="217" spans="1:35" ht="13.2" x14ac:dyDescent="0.25">
      <c r="A217" s="2">
        <v>44616.440221111116</v>
      </c>
      <c r="B217" s="1" t="s">
        <v>35</v>
      </c>
      <c r="C217" s="1" t="s">
        <v>151</v>
      </c>
      <c r="D217" s="1" t="s">
        <v>60</v>
      </c>
      <c r="E217" s="1">
        <v>5</v>
      </c>
      <c r="F217" s="1">
        <v>3</v>
      </c>
      <c r="G217" s="1" t="s">
        <v>460</v>
      </c>
      <c r="H217" s="1" t="s">
        <v>39</v>
      </c>
      <c r="I217" s="1" t="s">
        <v>62</v>
      </c>
      <c r="J217" s="1" t="s">
        <v>403</v>
      </c>
      <c r="K217" s="1" t="s">
        <v>64</v>
      </c>
      <c r="L217" s="1">
        <v>5</v>
      </c>
      <c r="M217" s="1">
        <v>5</v>
      </c>
      <c r="N217" s="1">
        <v>5</v>
      </c>
      <c r="O217" s="1">
        <v>5</v>
      </c>
      <c r="P217" s="1">
        <v>5</v>
      </c>
      <c r="Q217" s="1">
        <v>5</v>
      </c>
      <c r="R217" s="1" t="s">
        <v>143</v>
      </c>
      <c r="S217" s="1" t="s">
        <v>143</v>
      </c>
      <c r="T217" s="1" t="s">
        <v>143</v>
      </c>
      <c r="U217" s="1" t="s">
        <v>65</v>
      </c>
      <c r="V217" s="1" t="s">
        <v>91</v>
      </c>
      <c r="W217" s="1" t="s">
        <v>143</v>
      </c>
      <c r="X217" s="1" t="s">
        <v>122</v>
      </c>
      <c r="Y217" s="1" t="s">
        <v>461</v>
      </c>
      <c r="Z217" s="1" t="s">
        <v>49</v>
      </c>
      <c r="AA217" s="1" t="s">
        <v>98</v>
      </c>
      <c r="AB217" s="1" t="s">
        <v>55</v>
      </c>
      <c r="AC217" s="1" t="s">
        <v>143</v>
      </c>
      <c r="AD217" s="1" t="s">
        <v>85</v>
      </c>
      <c r="AE217" s="1" t="s">
        <v>246</v>
      </c>
      <c r="AF217" s="1" t="s">
        <v>75</v>
      </c>
      <c r="AG217" s="1" t="s">
        <v>76</v>
      </c>
      <c r="AH217" s="1" t="s">
        <v>462</v>
      </c>
      <c r="AI217" s="1" t="s">
        <v>87</v>
      </c>
    </row>
    <row r="218" spans="1:35" ht="13.2" x14ac:dyDescent="0.25">
      <c r="A218" s="2">
        <v>44616.440325902775</v>
      </c>
      <c r="B218" s="1" t="s">
        <v>150</v>
      </c>
      <c r="C218" s="1" t="s">
        <v>151</v>
      </c>
      <c r="D218" s="1" t="s">
        <v>60</v>
      </c>
      <c r="E218" s="1">
        <v>5</v>
      </c>
      <c r="F218" s="1">
        <v>3</v>
      </c>
      <c r="G218" s="1" t="s">
        <v>463</v>
      </c>
      <c r="H218" s="1" t="s">
        <v>61</v>
      </c>
      <c r="I218" s="1" t="s">
        <v>62</v>
      </c>
      <c r="J218" s="1" t="s">
        <v>130</v>
      </c>
      <c r="K218" s="1" t="s">
        <v>289</v>
      </c>
      <c r="L218" s="1">
        <v>3</v>
      </c>
      <c r="M218" s="1">
        <v>3</v>
      </c>
      <c r="N218" s="1">
        <v>3</v>
      </c>
      <c r="O218" s="1">
        <v>3</v>
      </c>
      <c r="P218" s="1">
        <v>4</v>
      </c>
      <c r="Q218" s="1">
        <v>3</v>
      </c>
      <c r="R218" s="1" t="s">
        <v>91</v>
      </c>
      <c r="S218" s="1" t="s">
        <v>66</v>
      </c>
      <c r="T218" s="1" t="s">
        <v>91</v>
      </c>
      <c r="U218" s="1" t="s">
        <v>66</v>
      </c>
      <c r="V218" s="1" t="s">
        <v>91</v>
      </c>
      <c r="W218" s="1" t="s">
        <v>66</v>
      </c>
      <c r="X218" s="1" t="s">
        <v>91</v>
      </c>
      <c r="Y218" s="1" t="s">
        <v>297</v>
      </c>
      <c r="Z218" s="1" t="s">
        <v>298</v>
      </c>
      <c r="AA218" s="1" t="s">
        <v>464</v>
      </c>
      <c r="AB218" s="1" t="s">
        <v>164</v>
      </c>
      <c r="AC218" s="1" t="s">
        <v>66</v>
      </c>
      <c r="AD218" s="1" t="s">
        <v>168</v>
      </c>
      <c r="AE218" s="1" t="s">
        <v>54</v>
      </c>
      <c r="AF218" s="1" t="s">
        <v>75</v>
      </c>
      <c r="AG218" s="1" t="s">
        <v>76</v>
      </c>
      <c r="AH218" s="1" t="s">
        <v>187</v>
      </c>
      <c r="AI218" s="1" t="s">
        <v>87</v>
      </c>
    </row>
    <row r="219" spans="1:35" ht="13.2" x14ac:dyDescent="0.25">
      <c r="A219" s="2">
        <v>44616.441039837962</v>
      </c>
      <c r="B219" s="1" t="s">
        <v>35</v>
      </c>
      <c r="C219" s="1" t="s">
        <v>36</v>
      </c>
      <c r="D219" s="1" t="s">
        <v>60</v>
      </c>
      <c r="E219" s="1">
        <v>2</v>
      </c>
      <c r="F219" s="1">
        <v>4</v>
      </c>
      <c r="G219" s="1" t="s">
        <v>88</v>
      </c>
      <c r="H219" s="1" t="s">
        <v>39</v>
      </c>
      <c r="I219" s="1" t="s">
        <v>62</v>
      </c>
      <c r="J219" s="1" t="s">
        <v>63</v>
      </c>
      <c r="K219" s="1" t="s">
        <v>71</v>
      </c>
      <c r="L219" s="1">
        <v>5</v>
      </c>
      <c r="M219" s="1">
        <v>5</v>
      </c>
      <c r="N219" s="1">
        <v>5</v>
      </c>
      <c r="O219" s="1">
        <v>5</v>
      </c>
      <c r="P219" s="1">
        <v>5</v>
      </c>
      <c r="Q219" s="1">
        <v>1</v>
      </c>
      <c r="R219" s="1" t="s">
        <v>67</v>
      </c>
      <c r="S219" s="1" t="s">
        <v>91</v>
      </c>
      <c r="T219" s="1" t="s">
        <v>91</v>
      </c>
      <c r="U219" s="1" t="s">
        <v>66</v>
      </c>
      <c r="V219" s="1" t="s">
        <v>91</v>
      </c>
      <c r="W219" s="1" t="s">
        <v>91</v>
      </c>
      <c r="X219" s="1" t="s">
        <v>91</v>
      </c>
      <c r="Y219" s="1" t="s">
        <v>106</v>
      </c>
      <c r="Z219" s="1" t="s">
        <v>298</v>
      </c>
      <c r="AA219" s="1" t="s">
        <v>71</v>
      </c>
      <c r="AB219" s="1" t="s">
        <v>72</v>
      </c>
      <c r="AC219" s="1" t="s">
        <v>93</v>
      </c>
      <c r="AD219" s="1" t="s">
        <v>73</v>
      </c>
      <c r="AE219" s="1" t="s">
        <v>114</v>
      </c>
      <c r="AF219" s="1" t="s">
        <v>75</v>
      </c>
      <c r="AG219" s="1" t="s">
        <v>76</v>
      </c>
      <c r="AH219" s="1" t="s">
        <v>196</v>
      </c>
      <c r="AI219" s="1" t="s">
        <v>87</v>
      </c>
    </row>
    <row r="220" spans="1:35" ht="13.2" x14ac:dyDescent="0.25">
      <c r="A220" s="2">
        <v>44616.441059618053</v>
      </c>
      <c r="B220" s="1" t="s">
        <v>35</v>
      </c>
      <c r="C220" s="1" t="s">
        <v>134</v>
      </c>
      <c r="D220" s="1" t="s">
        <v>60</v>
      </c>
      <c r="E220" s="1">
        <v>1</v>
      </c>
      <c r="F220" s="1">
        <v>4</v>
      </c>
      <c r="G220" s="1" t="s">
        <v>465</v>
      </c>
      <c r="H220" s="1" t="s">
        <v>39</v>
      </c>
      <c r="I220" s="1" t="s">
        <v>62</v>
      </c>
      <c r="J220" s="1" t="s">
        <v>466</v>
      </c>
      <c r="K220" s="1" t="s">
        <v>71</v>
      </c>
      <c r="L220" s="1">
        <v>2</v>
      </c>
      <c r="M220" s="1">
        <v>5</v>
      </c>
      <c r="N220" s="1">
        <v>4</v>
      </c>
      <c r="O220" s="1">
        <v>4</v>
      </c>
      <c r="P220" s="1">
        <v>5</v>
      </c>
      <c r="Q220" s="1">
        <v>2</v>
      </c>
      <c r="R220" s="1" t="s">
        <v>67</v>
      </c>
      <c r="S220" s="1" t="s">
        <v>66</v>
      </c>
      <c r="T220" s="1" t="s">
        <v>67</v>
      </c>
      <c r="U220" s="1" t="s">
        <v>66</v>
      </c>
      <c r="V220" s="1" t="s">
        <v>66</v>
      </c>
      <c r="W220" s="1" t="s">
        <v>67</v>
      </c>
      <c r="X220" s="1" t="s">
        <v>67</v>
      </c>
      <c r="Y220" s="1" t="s">
        <v>113</v>
      </c>
      <c r="Z220" s="1" t="s">
        <v>70</v>
      </c>
      <c r="AA220" s="1" t="s">
        <v>71</v>
      </c>
      <c r="AB220" s="1" t="s">
        <v>72</v>
      </c>
      <c r="AC220" s="1" t="s">
        <v>66</v>
      </c>
      <c r="AD220" s="1" t="s">
        <v>73</v>
      </c>
      <c r="AE220" s="1" t="s">
        <v>99</v>
      </c>
      <c r="AF220" s="1" t="s">
        <v>75</v>
      </c>
      <c r="AG220" s="1" t="s">
        <v>76</v>
      </c>
      <c r="AH220" s="1" t="s">
        <v>69</v>
      </c>
      <c r="AI220" s="1" t="s">
        <v>101</v>
      </c>
    </row>
    <row r="221" spans="1:35" ht="13.2" x14ac:dyDescent="0.25">
      <c r="A221" s="2">
        <v>44616.441324479165</v>
      </c>
      <c r="B221" s="1" t="s">
        <v>102</v>
      </c>
      <c r="C221" s="1" t="s">
        <v>36</v>
      </c>
      <c r="D221" s="1" t="s">
        <v>37</v>
      </c>
      <c r="E221" s="1">
        <v>3</v>
      </c>
      <c r="F221" s="1">
        <v>4</v>
      </c>
      <c r="G221" s="1" t="s">
        <v>38</v>
      </c>
      <c r="H221" s="1" t="s">
        <v>39</v>
      </c>
      <c r="I221" s="1" t="s">
        <v>40</v>
      </c>
      <c r="J221" s="1" t="s">
        <v>81</v>
      </c>
      <c r="K221" s="1" t="s">
        <v>71</v>
      </c>
      <c r="L221" s="1">
        <v>4</v>
      </c>
      <c r="M221" s="1">
        <v>5</v>
      </c>
      <c r="N221" s="1">
        <v>3</v>
      </c>
      <c r="O221" s="1">
        <v>5</v>
      </c>
      <c r="P221" s="1">
        <v>5</v>
      </c>
      <c r="Q221" s="1">
        <v>5</v>
      </c>
      <c r="R221" s="1" t="s">
        <v>68</v>
      </c>
      <c r="S221" s="1" t="s">
        <v>66</v>
      </c>
      <c r="T221" s="1" t="s">
        <v>66</v>
      </c>
      <c r="U221" s="1" t="s">
        <v>66</v>
      </c>
      <c r="V221" s="1" t="s">
        <v>66</v>
      </c>
      <c r="W221" s="1" t="s">
        <v>68</v>
      </c>
      <c r="X221" s="1" t="s">
        <v>67</v>
      </c>
      <c r="Y221" s="1" t="s">
        <v>92</v>
      </c>
      <c r="Z221" s="1" t="s">
        <v>141</v>
      </c>
      <c r="AA221" s="1" t="s">
        <v>71</v>
      </c>
      <c r="AB221" s="1" t="s">
        <v>55</v>
      </c>
      <c r="AC221" s="1" t="s">
        <v>93</v>
      </c>
      <c r="AD221" s="1" t="s">
        <v>85</v>
      </c>
      <c r="AE221" s="1" t="s">
        <v>165</v>
      </c>
      <c r="AF221" s="1" t="s">
        <v>213</v>
      </c>
      <c r="AG221" s="1" t="s">
        <v>51</v>
      </c>
      <c r="AH221" s="1" t="s">
        <v>69</v>
      </c>
      <c r="AI221" s="1" t="s">
        <v>467</v>
      </c>
    </row>
    <row r="222" spans="1:35" ht="13.2" x14ac:dyDescent="0.25">
      <c r="A222" s="2">
        <v>44616.442044062496</v>
      </c>
      <c r="B222" s="1" t="s">
        <v>35</v>
      </c>
      <c r="C222" s="1" t="s">
        <v>36</v>
      </c>
      <c r="D222" s="1" t="s">
        <v>60</v>
      </c>
      <c r="E222" s="1">
        <v>3</v>
      </c>
      <c r="F222" s="1">
        <v>4</v>
      </c>
      <c r="G222" s="1" t="s">
        <v>468</v>
      </c>
      <c r="H222" s="1" t="s">
        <v>39</v>
      </c>
      <c r="I222" s="1" t="s">
        <v>111</v>
      </c>
      <c r="J222" s="1" t="s">
        <v>431</v>
      </c>
      <c r="K222" s="1" t="s">
        <v>71</v>
      </c>
      <c r="L222" s="1">
        <v>5</v>
      </c>
      <c r="M222" s="1">
        <v>5</v>
      </c>
      <c r="N222" s="1">
        <v>5</v>
      </c>
      <c r="O222" s="1">
        <v>5</v>
      </c>
      <c r="P222" s="1">
        <v>5</v>
      </c>
      <c r="Q222" s="1">
        <v>5</v>
      </c>
      <c r="R222" s="1" t="s">
        <v>66</v>
      </c>
      <c r="S222" s="1" t="s">
        <v>68</v>
      </c>
      <c r="T222" s="1" t="s">
        <v>68</v>
      </c>
      <c r="U222" s="1" t="s">
        <v>68</v>
      </c>
      <c r="V222" s="1" t="s">
        <v>66</v>
      </c>
      <c r="W222" s="1" t="s">
        <v>68</v>
      </c>
      <c r="X222" s="1" t="s">
        <v>68</v>
      </c>
      <c r="Y222" s="1" t="s">
        <v>219</v>
      </c>
      <c r="Z222" s="1" t="s">
        <v>83</v>
      </c>
      <c r="AA222" s="1" t="s">
        <v>71</v>
      </c>
      <c r="AB222" s="1" t="s">
        <v>72</v>
      </c>
      <c r="AC222" s="1" t="s">
        <v>66</v>
      </c>
      <c r="AD222" s="1" t="s">
        <v>73</v>
      </c>
      <c r="AE222" s="1" t="s">
        <v>128</v>
      </c>
      <c r="AF222" s="1" t="s">
        <v>75</v>
      </c>
      <c r="AG222" s="1" t="s">
        <v>76</v>
      </c>
      <c r="AH222" s="1" t="s">
        <v>191</v>
      </c>
      <c r="AI222" s="1" t="s">
        <v>228</v>
      </c>
    </row>
    <row r="223" spans="1:35" ht="13.2" x14ac:dyDescent="0.25">
      <c r="A223" s="2">
        <v>44616.442200694444</v>
      </c>
      <c r="B223" s="1" t="s">
        <v>35</v>
      </c>
      <c r="C223" s="1" t="s">
        <v>36</v>
      </c>
      <c r="D223" s="1" t="s">
        <v>60</v>
      </c>
      <c r="E223" s="1">
        <v>4</v>
      </c>
      <c r="F223" s="1">
        <v>3</v>
      </c>
      <c r="G223" s="1" t="s">
        <v>345</v>
      </c>
      <c r="H223" s="1" t="s">
        <v>61</v>
      </c>
      <c r="I223" s="1" t="s">
        <v>62</v>
      </c>
      <c r="J223" s="1" t="s">
        <v>116</v>
      </c>
      <c r="K223" s="1" t="s">
        <v>64</v>
      </c>
      <c r="L223" s="1">
        <v>3</v>
      </c>
      <c r="M223" s="1">
        <v>4</v>
      </c>
      <c r="N223" s="1">
        <v>4</v>
      </c>
      <c r="O223" s="1">
        <v>3</v>
      </c>
      <c r="P223" s="1">
        <v>4</v>
      </c>
      <c r="Q223" s="1">
        <v>2</v>
      </c>
      <c r="R223" s="1" t="s">
        <v>65</v>
      </c>
      <c r="S223" s="1" t="s">
        <v>91</v>
      </c>
      <c r="T223" s="1" t="s">
        <v>65</v>
      </c>
      <c r="U223" s="1" t="s">
        <v>122</v>
      </c>
      <c r="V223" s="1" t="s">
        <v>91</v>
      </c>
      <c r="W223" s="1" t="s">
        <v>91</v>
      </c>
      <c r="X223" s="1" t="s">
        <v>91</v>
      </c>
      <c r="Y223" s="1" t="s">
        <v>292</v>
      </c>
      <c r="Z223" s="1" t="s">
        <v>127</v>
      </c>
      <c r="AA223" s="1" t="s">
        <v>98</v>
      </c>
      <c r="AB223" s="1" t="s">
        <v>72</v>
      </c>
      <c r="AC223" s="1" t="s">
        <v>65</v>
      </c>
      <c r="AD223" s="1" t="s">
        <v>73</v>
      </c>
      <c r="AE223" s="1" t="s">
        <v>54</v>
      </c>
      <c r="AF223" s="1" t="s">
        <v>75</v>
      </c>
      <c r="AG223" s="1" t="s">
        <v>76</v>
      </c>
      <c r="AH223" s="1" t="s">
        <v>239</v>
      </c>
      <c r="AI223" s="1" t="s">
        <v>101</v>
      </c>
    </row>
    <row r="224" spans="1:35" ht="13.2" x14ac:dyDescent="0.25">
      <c r="A224" s="2">
        <v>44616.442846168982</v>
      </c>
      <c r="B224" s="1" t="s">
        <v>35</v>
      </c>
      <c r="C224" s="1" t="s">
        <v>151</v>
      </c>
      <c r="D224" s="1" t="s">
        <v>37</v>
      </c>
      <c r="E224" s="1">
        <v>3</v>
      </c>
      <c r="F224" s="1">
        <v>6</v>
      </c>
      <c r="G224" s="1" t="s">
        <v>469</v>
      </c>
      <c r="H224" s="1" t="s">
        <v>61</v>
      </c>
      <c r="I224" s="1" t="s">
        <v>62</v>
      </c>
      <c r="J224" s="1" t="s">
        <v>381</v>
      </c>
      <c r="K224" s="1" t="s">
        <v>71</v>
      </c>
      <c r="L224" s="1">
        <v>5</v>
      </c>
      <c r="M224" s="1">
        <v>3</v>
      </c>
      <c r="N224" s="1">
        <v>5</v>
      </c>
      <c r="O224" s="1">
        <v>5</v>
      </c>
      <c r="P224" s="1">
        <v>5</v>
      </c>
      <c r="Q224" s="1">
        <v>1</v>
      </c>
      <c r="R224" s="1" t="s">
        <v>91</v>
      </c>
      <c r="S224" s="1" t="s">
        <v>91</v>
      </c>
      <c r="T224" s="1" t="s">
        <v>91</v>
      </c>
      <c r="U224" s="1" t="s">
        <v>65</v>
      </c>
      <c r="V224" s="1" t="s">
        <v>91</v>
      </c>
      <c r="W224" s="1" t="s">
        <v>67</v>
      </c>
      <c r="X224" s="1" t="s">
        <v>91</v>
      </c>
      <c r="Y224" s="1" t="s">
        <v>295</v>
      </c>
      <c r="Z224" s="1" t="s">
        <v>107</v>
      </c>
      <c r="AA224" s="1" t="s">
        <v>370</v>
      </c>
      <c r="AB224" s="1">
        <v>3500</v>
      </c>
      <c r="AC224" s="1" t="s">
        <v>67</v>
      </c>
      <c r="AD224" s="1">
        <v>4000</v>
      </c>
      <c r="AE224" s="1" t="s">
        <v>246</v>
      </c>
      <c r="AF224" s="1" t="s">
        <v>117</v>
      </c>
      <c r="AG224" s="1" t="s">
        <v>137</v>
      </c>
      <c r="AH224" s="1" t="s">
        <v>196</v>
      </c>
      <c r="AI224" s="1" t="s">
        <v>171</v>
      </c>
    </row>
    <row r="225" spans="1:35" ht="13.2" x14ac:dyDescent="0.25">
      <c r="A225" s="2">
        <v>44616.443877060185</v>
      </c>
      <c r="B225" s="1" t="s">
        <v>102</v>
      </c>
      <c r="C225" s="1" t="s">
        <v>151</v>
      </c>
      <c r="D225" s="1" t="s">
        <v>60</v>
      </c>
      <c r="E225" s="1">
        <v>2</v>
      </c>
      <c r="F225" s="1">
        <v>6</v>
      </c>
      <c r="G225" s="1" t="s">
        <v>470</v>
      </c>
      <c r="H225" s="1" t="s">
        <v>39</v>
      </c>
      <c r="I225" s="1" t="s">
        <v>40</v>
      </c>
      <c r="J225" s="1" t="s">
        <v>234</v>
      </c>
      <c r="K225" s="1" t="s">
        <v>71</v>
      </c>
      <c r="L225" s="1">
        <v>4</v>
      </c>
      <c r="M225" s="1">
        <v>4</v>
      </c>
      <c r="N225" s="1">
        <v>4</v>
      </c>
      <c r="O225" s="1">
        <v>4</v>
      </c>
      <c r="P225" s="1">
        <v>4</v>
      </c>
      <c r="Q225" s="1">
        <v>4</v>
      </c>
      <c r="R225" s="1" t="s">
        <v>67</v>
      </c>
      <c r="S225" s="1" t="s">
        <v>66</v>
      </c>
      <c r="T225" s="1" t="s">
        <v>66</v>
      </c>
      <c r="U225" s="1" t="s">
        <v>66</v>
      </c>
      <c r="V225" s="1" t="s">
        <v>67</v>
      </c>
      <c r="W225" s="1" t="s">
        <v>65</v>
      </c>
      <c r="X225" s="1" t="s">
        <v>67</v>
      </c>
      <c r="Y225" s="1" t="s">
        <v>471</v>
      </c>
      <c r="Z225" s="1" t="s">
        <v>70</v>
      </c>
      <c r="AA225" s="1" t="s">
        <v>71</v>
      </c>
      <c r="AB225" s="1" t="s">
        <v>72</v>
      </c>
      <c r="AC225" s="1" t="s">
        <v>93</v>
      </c>
      <c r="AD225" s="1" t="s">
        <v>73</v>
      </c>
      <c r="AE225" s="1" t="s">
        <v>165</v>
      </c>
      <c r="AF225" s="1" t="s">
        <v>75</v>
      </c>
      <c r="AG225" s="1" t="s">
        <v>76</v>
      </c>
      <c r="AH225" s="1" t="s">
        <v>247</v>
      </c>
      <c r="AI225" s="1" t="s">
        <v>472</v>
      </c>
    </row>
    <row r="226" spans="1:35" ht="13.2" x14ac:dyDescent="0.25">
      <c r="A226" s="2">
        <v>44616.444015763889</v>
      </c>
      <c r="B226" s="1" t="s">
        <v>102</v>
      </c>
      <c r="C226" s="1" t="s">
        <v>36</v>
      </c>
      <c r="D226" s="1" t="s">
        <v>60</v>
      </c>
      <c r="E226" s="1">
        <v>2</v>
      </c>
      <c r="F226" s="1">
        <v>3</v>
      </c>
      <c r="G226" s="1" t="s">
        <v>88</v>
      </c>
      <c r="H226" s="1" t="s">
        <v>39</v>
      </c>
      <c r="I226" s="1" t="s">
        <v>62</v>
      </c>
      <c r="J226" s="1" t="s">
        <v>130</v>
      </c>
      <c r="K226" s="1" t="s">
        <v>71</v>
      </c>
      <c r="L226" s="1">
        <v>1</v>
      </c>
      <c r="M226" s="1">
        <v>3</v>
      </c>
      <c r="N226" s="1">
        <v>1</v>
      </c>
      <c r="O226" s="1">
        <v>1</v>
      </c>
      <c r="P226" s="1">
        <v>5</v>
      </c>
      <c r="Q226" s="1">
        <v>1</v>
      </c>
      <c r="R226" s="1" t="s">
        <v>65</v>
      </c>
      <c r="S226" s="1" t="s">
        <v>91</v>
      </c>
      <c r="T226" s="1" t="s">
        <v>91</v>
      </c>
      <c r="U226" s="1" t="s">
        <v>67</v>
      </c>
      <c r="V226" s="1" t="s">
        <v>91</v>
      </c>
      <c r="W226" s="1" t="s">
        <v>65</v>
      </c>
      <c r="X226" s="1" t="s">
        <v>91</v>
      </c>
      <c r="Y226" s="1" t="s">
        <v>148</v>
      </c>
      <c r="Z226" s="1" t="s">
        <v>127</v>
      </c>
      <c r="AA226" s="1" t="s">
        <v>71</v>
      </c>
      <c r="AB226" s="1" t="s">
        <v>72</v>
      </c>
      <c r="AC226" s="1" t="s">
        <v>66</v>
      </c>
      <c r="AD226" s="1" t="s">
        <v>73</v>
      </c>
      <c r="AE226" s="1" t="s">
        <v>74</v>
      </c>
      <c r="AF226" s="1" t="s">
        <v>75</v>
      </c>
      <c r="AG226" s="1" t="s">
        <v>76</v>
      </c>
      <c r="AH226" s="1" t="s">
        <v>191</v>
      </c>
      <c r="AI226" s="1" t="s">
        <v>87</v>
      </c>
    </row>
    <row r="227" spans="1:35" ht="13.2" x14ac:dyDescent="0.25">
      <c r="A227" s="2">
        <v>44616.444125671296</v>
      </c>
      <c r="B227" s="1" t="s">
        <v>35</v>
      </c>
      <c r="C227" s="1" t="s">
        <v>183</v>
      </c>
      <c r="D227" s="1" t="s">
        <v>37</v>
      </c>
      <c r="E227" s="1">
        <v>3</v>
      </c>
      <c r="F227" s="1">
        <v>5</v>
      </c>
      <c r="G227" s="1" t="s">
        <v>473</v>
      </c>
      <c r="H227" s="1" t="s">
        <v>39</v>
      </c>
      <c r="I227" s="1" t="s">
        <v>89</v>
      </c>
      <c r="J227" s="1" t="s">
        <v>81</v>
      </c>
      <c r="K227" s="1" t="s">
        <v>71</v>
      </c>
      <c r="L227" s="1">
        <v>5</v>
      </c>
      <c r="M227" s="1">
        <v>4</v>
      </c>
      <c r="N227" s="1">
        <v>5</v>
      </c>
      <c r="O227" s="1">
        <v>2</v>
      </c>
      <c r="P227" s="1">
        <v>5</v>
      </c>
      <c r="Q227" s="1">
        <v>4</v>
      </c>
      <c r="R227" s="1" t="s">
        <v>67</v>
      </c>
      <c r="S227" s="1" t="s">
        <v>91</v>
      </c>
      <c r="T227" s="1" t="s">
        <v>91</v>
      </c>
      <c r="U227" s="1" t="s">
        <v>67</v>
      </c>
      <c r="V227" s="1" t="s">
        <v>66</v>
      </c>
      <c r="W227" s="1" t="s">
        <v>67</v>
      </c>
      <c r="X227" s="1" t="s">
        <v>91</v>
      </c>
      <c r="Y227" s="1" t="s">
        <v>69</v>
      </c>
      <c r="Z227" s="1" t="s">
        <v>141</v>
      </c>
      <c r="AA227" s="1" t="s">
        <v>98</v>
      </c>
      <c r="AB227" s="1" t="s">
        <v>72</v>
      </c>
      <c r="AC227" s="1" t="s">
        <v>67</v>
      </c>
      <c r="AD227" s="1" t="s">
        <v>73</v>
      </c>
      <c r="AE227" s="1" t="s">
        <v>114</v>
      </c>
      <c r="AF227" s="1" t="s">
        <v>75</v>
      </c>
      <c r="AG227" s="1" t="s">
        <v>76</v>
      </c>
      <c r="AH227" s="1" t="s">
        <v>69</v>
      </c>
      <c r="AI227" s="1" t="s">
        <v>171</v>
      </c>
    </row>
    <row r="228" spans="1:35" ht="13.2" x14ac:dyDescent="0.25">
      <c r="A228" s="2">
        <v>44616.446729884265</v>
      </c>
      <c r="B228" s="1" t="s">
        <v>35</v>
      </c>
      <c r="C228" s="1" t="s">
        <v>36</v>
      </c>
      <c r="D228" s="1" t="s">
        <v>37</v>
      </c>
      <c r="E228" s="1">
        <v>3</v>
      </c>
      <c r="F228" s="1">
        <v>4</v>
      </c>
      <c r="G228" s="1" t="s">
        <v>474</v>
      </c>
      <c r="H228" s="1" t="s">
        <v>61</v>
      </c>
      <c r="I228" s="1" t="s">
        <v>62</v>
      </c>
      <c r="J228" s="1" t="s">
        <v>381</v>
      </c>
      <c r="K228" s="1" t="s">
        <v>71</v>
      </c>
      <c r="L228" s="1">
        <v>1</v>
      </c>
      <c r="M228" s="1">
        <v>5</v>
      </c>
      <c r="N228" s="1">
        <v>3</v>
      </c>
      <c r="O228" s="1">
        <v>5</v>
      </c>
      <c r="P228" s="1">
        <v>5</v>
      </c>
      <c r="Q228" s="1">
        <v>1</v>
      </c>
      <c r="R228" s="1" t="s">
        <v>68</v>
      </c>
      <c r="S228" s="1" t="s">
        <v>68</v>
      </c>
      <c r="T228" s="1" t="s">
        <v>91</v>
      </c>
      <c r="U228" s="1" t="s">
        <v>68</v>
      </c>
      <c r="V228" s="1" t="s">
        <v>91</v>
      </c>
      <c r="W228" s="1" t="s">
        <v>68</v>
      </c>
      <c r="X228" s="1" t="s">
        <v>91</v>
      </c>
      <c r="Y228" s="1" t="s">
        <v>131</v>
      </c>
      <c r="Z228" s="1" t="s">
        <v>49</v>
      </c>
      <c r="AA228" s="1" t="s">
        <v>71</v>
      </c>
      <c r="AB228" s="1" t="s">
        <v>72</v>
      </c>
      <c r="AC228" s="1" t="s">
        <v>93</v>
      </c>
      <c r="AD228" s="1" t="s">
        <v>73</v>
      </c>
      <c r="AE228" s="1" t="s">
        <v>114</v>
      </c>
      <c r="AF228" s="1" t="s">
        <v>75</v>
      </c>
      <c r="AG228" s="1" t="s">
        <v>76</v>
      </c>
      <c r="AH228" s="1" t="s">
        <v>100</v>
      </c>
      <c r="AI228" s="1" t="s">
        <v>101</v>
      </c>
    </row>
    <row r="229" spans="1:35" ht="13.2" x14ac:dyDescent="0.25">
      <c r="A229" s="2">
        <v>44616.448504178239</v>
      </c>
      <c r="B229" s="1" t="s">
        <v>35</v>
      </c>
      <c r="C229" s="1" t="s">
        <v>183</v>
      </c>
      <c r="D229" s="1" t="s">
        <v>60</v>
      </c>
      <c r="E229" s="1">
        <v>1</v>
      </c>
      <c r="F229" s="1">
        <v>2</v>
      </c>
      <c r="G229" s="1" t="s">
        <v>475</v>
      </c>
      <c r="H229" s="1" t="s">
        <v>39</v>
      </c>
      <c r="I229" s="1" t="s">
        <v>104</v>
      </c>
      <c r="J229" s="1" t="s">
        <v>476</v>
      </c>
      <c r="K229" s="1" t="s">
        <v>71</v>
      </c>
      <c r="L229" s="1">
        <v>5</v>
      </c>
      <c r="M229" s="1">
        <v>2</v>
      </c>
      <c r="N229" s="1">
        <v>5</v>
      </c>
      <c r="O229" s="1">
        <v>5</v>
      </c>
      <c r="P229" s="1">
        <v>4</v>
      </c>
      <c r="Q229" s="1">
        <v>5</v>
      </c>
      <c r="R229" s="1" t="s">
        <v>67</v>
      </c>
      <c r="S229" s="1" t="s">
        <v>67</v>
      </c>
      <c r="T229" s="1" t="s">
        <v>67</v>
      </c>
      <c r="U229" s="1" t="s">
        <v>67</v>
      </c>
      <c r="V229" s="1" t="s">
        <v>65</v>
      </c>
      <c r="W229" s="1" t="s">
        <v>67</v>
      </c>
      <c r="X229" s="1" t="s">
        <v>67</v>
      </c>
      <c r="Y229" s="1" t="s">
        <v>227</v>
      </c>
      <c r="Z229" s="1" t="s">
        <v>127</v>
      </c>
      <c r="AA229" s="1" t="s">
        <v>98</v>
      </c>
      <c r="AB229" s="1" t="s">
        <v>72</v>
      </c>
      <c r="AC229" s="1" t="s">
        <v>93</v>
      </c>
      <c r="AD229" s="1" t="s">
        <v>73</v>
      </c>
      <c r="AE229" s="1" t="s">
        <v>108</v>
      </c>
      <c r="AF229" s="1" t="s">
        <v>75</v>
      </c>
      <c r="AG229" s="1" t="s">
        <v>76</v>
      </c>
      <c r="AH229" s="1" t="s">
        <v>77</v>
      </c>
      <c r="AI229" s="1" t="s">
        <v>228</v>
      </c>
    </row>
    <row r="230" spans="1:35" ht="13.2" x14ac:dyDescent="0.25">
      <c r="A230" s="2">
        <v>44616.448509953705</v>
      </c>
      <c r="B230" s="1" t="s">
        <v>35</v>
      </c>
      <c r="C230" s="1" t="s">
        <v>36</v>
      </c>
      <c r="D230" s="1" t="s">
        <v>37</v>
      </c>
      <c r="E230" s="1">
        <v>4</v>
      </c>
      <c r="F230" s="1">
        <v>2</v>
      </c>
      <c r="G230" s="1" t="s">
        <v>38</v>
      </c>
      <c r="H230" s="1" t="s">
        <v>61</v>
      </c>
      <c r="I230" s="1" t="s">
        <v>62</v>
      </c>
      <c r="J230" s="1" t="s">
        <v>160</v>
      </c>
      <c r="K230" s="1" t="s">
        <v>71</v>
      </c>
      <c r="L230" s="1">
        <v>1</v>
      </c>
      <c r="M230" s="1">
        <v>5</v>
      </c>
      <c r="N230" s="1">
        <v>4</v>
      </c>
      <c r="O230" s="1">
        <v>1</v>
      </c>
      <c r="P230" s="1">
        <v>4</v>
      </c>
      <c r="Q230" s="1">
        <v>4</v>
      </c>
      <c r="R230" s="1" t="s">
        <v>91</v>
      </c>
      <c r="S230" s="1" t="s">
        <v>122</v>
      </c>
      <c r="T230" s="1" t="s">
        <v>65</v>
      </c>
      <c r="U230" s="1" t="s">
        <v>122</v>
      </c>
      <c r="V230" s="1" t="s">
        <v>91</v>
      </c>
      <c r="W230" s="1" t="s">
        <v>91</v>
      </c>
      <c r="X230" s="1" t="s">
        <v>91</v>
      </c>
      <c r="Y230" s="1" t="s">
        <v>219</v>
      </c>
      <c r="Z230" s="1" t="s">
        <v>70</v>
      </c>
      <c r="AA230" s="1" t="s">
        <v>149</v>
      </c>
      <c r="AB230" s="1" t="s">
        <v>72</v>
      </c>
      <c r="AC230" s="1" t="s">
        <v>207</v>
      </c>
      <c r="AD230" s="1" t="s">
        <v>398</v>
      </c>
      <c r="AE230" s="1" t="s">
        <v>114</v>
      </c>
      <c r="AF230" s="1" t="s">
        <v>442</v>
      </c>
      <c r="AG230" s="1" t="s">
        <v>76</v>
      </c>
      <c r="AH230" s="1" t="s">
        <v>196</v>
      </c>
      <c r="AI230" s="1" t="s">
        <v>263</v>
      </c>
    </row>
    <row r="231" spans="1:35" ht="13.2" x14ac:dyDescent="0.25">
      <c r="A231" s="2">
        <v>44616.448933946755</v>
      </c>
      <c r="B231" s="1" t="s">
        <v>35</v>
      </c>
      <c r="C231" s="1" t="s">
        <v>36</v>
      </c>
      <c r="D231" s="1" t="s">
        <v>37</v>
      </c>
      <c r="E231" s="1">
        <v>1</v>
      </c>
      <c r="F231" s="1">
        <v>3</v>
      </c>
      <c r="G231" s="1" t="s">
        <v>477</v>
      </c>
      <c r="H231" s="1" t="s">
        <v>39</v>
      </c>
      <c r="I231" s="1" t="s">
        <v>89</v>
      </c>
      <c r="J231" s="1" t="s">
        <v>381</v>
      </c>
      <c r="K231" s="1" t="s">
        <v>64</v>
      </c>
      <c r="L231" s="1">
        <v>3</v>
      </c>
      <c r="M231" s="1">
        <v>5</v>
      </c>
      <c r="N231" s="1">
        <v>5</v>
      </c>
      <c r="O231" s="1">
        <v>3</v>
      </c>
      <c r="P231" s="1">
        <v>5</v>
      </c>
      <c r="Q231" s="1">
        <v>3</v>
      </c>
      <c r="R231" s="1" t="s">
        <v>66</v>
      </c>
      <c r="S231" s="1" t="s">
        <v>68</v>
      </c>
      <c r="T231" s="1" t="s">
        <v>91</v>
      </c>
      <c r="U231" s="1" t="s">
        <v>67</v>
      </c>
      <c r="V231" s="1" t="s">
        <v>91</v>
      </c>
      <c r="W231" s="1" t="s">
        <v>67</v>
      </c>
      <c r="X231" s="1" t="s">
        <v>91</v>
      </c>
      <c r="Y231" s="1" t="s">
        <v>201</v>
      </c>
      <c r="Z231" s="1" t="s">
        <v>146</v>
      </c>
      <c r="AA231" s="1" t="s">
        <v>98</v>
      </c>
      <c r="AB231" s="1" t="s">
        <v>72</v>
      </c>
      <c r="AC231" s="1" t="s">
        <v>93</v>
      </c>
      <c r="AD231" s="1" t="s">
        <v>73</v>
      </c>
      <c r="AE231" s="1" t="s">
        <v>114</v>
      </c>
      <c r="AF231" s="1" t="s">
        <v>75</v>
      </c>
      <c r="AG231" s="1" t="s">
        <v>76</v>
      </c>
      <c r="AH231" s="1" t="s">
        <v>232</v>
      </c>
      <c r="AI231" s="1" t="s">
        <v>228</v>
      </c>
    </row>
    <row r="232" spans="1:35" ht="13.2" x14ac:dyDescent="0.25">
      <c r="A232" s="2">
        <v>44616.44963383102</v>
      </c>
      <c r="B232" s="1" t="s">
        <v>59</v>
      </c>
      <c r="C232" s="1" t="s">
        <v>36</v>
      </c>
      <c r="D232" s="1" t="s">
        <v>60</v>
      </c>
      <c r="E232" s="1">
        <v>2</v>
      </c>
      <c r="F232" s="1">
        <v>6</v>
      </c>
      <c r="G232" s="1" t="s">
        <v>88</v>
      </c>
      <c r="H232" s="1" t="s">
        <v>61</v>
      </c>
      <c r="I232" s="1" t="s">
        <v>104</v>
      </c>
      <c r="J232" s="1" t="s">
        <v>167</v>
      </c>
      <c r="K232" s="1" t="s">
        <v>71</v>
      </c>
      <c r="L232" s="1">
        <v>4</v>
      </c>
      <c r="M232" s="1">
        <v>4</v>
      </c>
      <c r="N232" s="1">
        <v>5</v>
      </c>
      <c r="O232" s="1">
        <v>3</v>
      </c>
      <c r="P232" s="1">
        <v>5</v>
      </c>
      <c r="Q232" s="1">
        <v>3</v>
      </c>
      <c r="R232" s="1" t="s">
        <v>68</v>
      </c>
      <c r="S232" s="1" t="s">
        <v>68</v>
      </c>
      <c r="T232" s="1" t="s">
        <v>68</v>
      </c>
      <c r="U232" s="1" t="s">
        <v>68</v>
      </c>
      <c r="V232" s="1" t="s">
        <v>91</v>
      </c>
      <c r="W232" s="1" t="s">
        <v>91</v>
      </c>
      <c r="X232" s="1" t="s">
        <v>91</v>
      </c>
      <c r="Y232" s="1" t="s">
        <v>131</v>
      </c>
      <c r="Z232" s="1" t="s">
        <v>124</v>
      </c>
      <c r="AA232" s="1" t="s">
        <v>71</v>
      </c>
      <c r="AB232" s="1" t="s">
        <v>137</v>
      </c>
      <c r="AC232" s="1" t="s">
        <v>66</v>
      </c>
      <c r="AD232" s="1" t="s">
        <v>85</v>
      </c>
      <c r="AE232" s="1" t="s">
        <v>128</v>
      </c>
      <c r="AF232" s="1" t="s">
        <v>75</v>
      </c>
      <c r="AG232" s="1" t="s">
        <v>76</v>
      </c>
      <c r="AH232" s="1" t="s">
        <v>69</v>
      </c>
      <c r="AI232" s="1" t="s">
        <v>171</v>
      </c>
    </row>
    <row r="233" spans="1:35" ht="13.2" x14ac:dyDescent="0.25">
      <c r="A233" s="2">
        <v>44616.449970381946</v>
      </c>
      <c r="B233" s="1" t="s">
        <v>35</v>
      </c>
      <c r="C233" s="1" t="s">
        <v>36</v>
      </c>
      <c r="D233" s="1" t="s">
        <v>60</v>
      </c>
      <c r="E233" s="1">
        <v>3</v>
      </c>
      <c r="F233" s="1">
        <v>6</v>
      </c>
      <c r="G233" s="1" t="s">
        <v>38</v>
      </c>
      <c r="H233" s="1" t="s">
        <v>39</v>
      </c>
      <c r="I233" s="1" t="s">
        <v>89</v>
      </c>
      <c r="J233" s="1" t="s">
        <v>478</v>
      </c>
      <c r="K233" s="1" t="s">
        <v>260</v>
      </c>
      <c r="L233" s="1">
        <v>4</v>
      </c>
      <c r="M233" s="1">
        <v>5</v>
      </c>
      <c r="N233" s="1">
        <v>5</v>
      </c>
      <c r="O233" s="1">
        <v>4</v>
      </c>
      <c r="P233" s="1">
        <v>5</v>
      </c>
      <c r="Q233" s="1">
        <v>2</v>
      </c>
      <c r="R233" s="1" t="s">
        <v>66</v>
      </c>
      <c r="S233" s="1" t="s">
        <v>66</v>
      </c>
      <c r="T233" s="1" t="s">
        <v>66</v>
      </c>
      <c r="U233" s="1" t="s">
        <v>66</v>
      </c>
      <c r="V233" s="1" t="s">
        <v>66</v>
      </c>
      <c r="W233" s="1" t="s">
        <v>67</v>
      </c>
      <c r="X233" s="1" t="s">
        <v>91</v>
      </c>
      <c r="Y233" s="1" t="s">
        <v>172</v>
      </c>
      <c r="Z233" s="1" t="s">
        <v>70</v>
      </c>
      <c r="AA233" s="1" t="s">
        <v>71</v>
      </c>
      <c r="AB233" s="1" t="s">
        <v>55</v>
      </c>
      <c r="AC233" s="1" t="s">
        <v>66</v>
      </c>
      <c r="AD233" s="1" t="s">
        <v>85</v>
      </c>
      <c r="AE233" s="1" t="s">
        <v>54</v>
      </c>
      <c r="AF233" s="1" t="s">
        <v>213</v>
      </c>
      <c r="AG233" s="1" t="s">
        <v>76</v>
      </c>
      <c r="AH233" s="1" t="s">
        <v>119</v>
      </c>
      <c r="AI233" s="1" t="s">
        <v>120</v>
      </c>
    </row>
    <row r="234" spans="1:35" ht="13.2" x14ac:dyDescent="0.25">
      <c r="A234" s="2">
        <v>44616.450450486111</v>
      </c>
      <c r="B234" s="1" t="s">
        <v>133</v>
      </c>
      <c r="C234" s="1" t="s">
        <v>183</v>
      </c>
      <c r="D234" s="1" t="s">
        <v>37</v>
      </c>
      <c r="E234" s="1">
        <v>3</v>
      </c>
      <c r="F234" s="1">
        <v>2</v>
      </c>
      <c r="G234" s="1" t="s">
        <v>479</v>
      </c>
      <c r="H234" s="1" t="s">
        <v>39</v>
      </c>
      <c r="I234" s="1" t="s">
        <v>62</v>
      </c>
      <c r="J234" s="1" t="s">
        <v>480</v>
      </c>
      <c r="K234" s="1" t="s">
        <v>64</v>
      </c>
      <c r="L234" s="1">
        <v>3</v>
      </c>
      <c r="M234" s="1">
        <v>4</v>
      </c>
      <c r="N234" s="1">
        <v>5</v>
      </c>
      <c r="O234" s="1">
        <v>5</v>
      </c>
      <c r="P234" s="1">
        <v>5</v>
      </c>
      <c r="Q234" s="1">
        <v>4</v>
      </c>
      <c r="R234" s="1" t="s">
        <v>66</v>
      </c>
      <c r="S234" s="1" t="s">
        <v>91</v>
      </c>
      <c r="T234" s="1" t="s">
        <v>91</v>
      </c>
      <c r="U234" s="1" t="s">
        <v>68</v>
      </c>
      <c r="V234" s="1" t="s">
        <v>68</v>
      </c>
      <c r="W234" s="1" t="s">
        <v>66</v>
      </c>
      <c r="X234" s="1" t="s">
        <v>68</v>
      </c>
      <c r="Y234" s="1" t="s">
        <v>216</v>
      </c>
      <c r="Z234" s="1" t="s">
        <v>70</v>
      </c>
      <c r="AA234" s="1" t="s">
        <v>481</v>
      </c>
      <c r="AB234" s="1" t="s">
        <v>72</v>
      </c>
      <c r="AC234" s="1" t="s">
        <v>66</v>
      </c>
      <c r="AD234" s="1" t="s">
        <v>73</v>
      </c>
      <c r="AE234" s="1" t="s">
        <v>108</v>
      </c>
      <c r="AF234" s="1" t="s">
        <v>75</v>
      </c>
      <c r="AG234" s="1" t="s">
        <v>76</v>
      </c>
      <c r="AH234" s="1" t="s">
        <v>100</v>
      </c>
      <c r="AI234" s="1" t="s">
        <v>321</v>
      </c>
    </row>
    <row r="235" spans="1:35" ht="13.2" x14ac:dyDescent="0.25">
      <c r="A235" s="2">
        <v>44616.451047881943</v>
      </c>
      <c r="B235" s="1" t="s">
        <v>59</v>
      </c>
      <c r="C235" s="1" t="s">
        <v>36</v>
      </c>
      <c r="D235" s="1" t="s">
        <v>37</v>
      </c>
      <c r="E235" s="1">
        <v>2</v>
      </c>
      <c r="F235" s="1">
        <v>3</v>
      </c>
      <c r="G235" s="1" t="s">
        <v>468</v>
      </c>
      <c r="H235" s="1" t="s">
        <v>61</v>
      </c>
      <c r="I235" s="1" t="s">
        <v>40</v>
      </c>
      <c r="J235" s="1" t="s">
        <v>167</v>
      </c>
      <c r="K235" s="1" t="s">
        <v>71</v>
      </c>
      <c r="L235" s="1">
        <v>3</v>
      </c>
      <c r="M235" s="1">
        <v>3</v>
      </c>
      <c r="N235" s="1">
        <v>5</v>
      </c>
      <c r="O235" s="1">
        <v>4</v>
      </c>
      <c r="P235" s="1">
        <v>5</v>
      </c>
      <c r="Q235" s="1">
        <v>1</v>
      </c>
      <c r="R235" s="1" t="s">
        <v>91</v>
      </c>
      <c r="S235" s="1" t="s">
        <v>67</v>
      </c>
      <c r="T235" s="1" t="s">
        <v>65</v>
      </c>
      <c r="U235" s="1" t="s">
        <v>66</v>
      </c>
      <c r="V235" s="1" t="s">
        <v>91</v>
      </c>
      <c r="W235" s="1" t="s">
        <v>91</v>
      </c>
      <c r="X235" s="1" t="s">
        <v>91</v>
      </c>
      <c r="Y235" s="1" t="s">
        <v>131</v>
      </c>
      <c r="Z235" s="1" t="s">
        <v>158</v>
      </c>
      <c r="AA235" s="1" t="s">
        <v>482</v>
      </c>
      <c r="AB235" s="1" t="s">
        <v>164</v>
      </c>
      <c r="AC235" s="1" t="s">
        <v>67</v>
      </c>
      <c r="AD235" s="1" t="s">
        <v>85</v>
      </c>
      <c r="AE235" s="1" t="s">
        <v>74</v>
      </c>
      <c r="AF235" s="1" t="s">
        <v>75</v>
      </c>
      <c r="AG235" s="1" t="s">
        <v>51</v>
      </c>
      <c r="AH235" s="1" t="s">
        <v>267</v>
      </c>
      <c r="AI235" s="1" t="s">
        <v>323</v>
      </c>
    </row>
    <row r="236" spans="1:35" ht="13.2" x14ac:dyDescent="0.25">
      <c r="A236" s="2">
        <v>44616.451289143515</v>
      </c>
      <c r="B236" s="1" t="s">
        <v>35</v>
      </c>
      <c r="C236" s="1" t="s">
        <v>134</v>
      </c>
      <c r="D236" s="1" t="s">
        <v>37</v>
      </c>
      <c r="E236" s="1">
        <v>3</v>
      </c>
      <c r="F236" s="1">
        <v>1</v>
      </c>
      <c r="G236" s="1" t="s">
        <v>483</v>
      </c>
      <c r="H236" s="1" t="s">
        <v>61</v>
      </c>
      <c r="I236" s="1" t="s">
        <v>62</v>
      </c>
      <c r="J236" s="1" t="s">
        <v>484</v>
      </c>
      <c r="K236" s="1" t="s">
        <v>71</v>
      </c>
      <c r="L236" s="1">
        <v>1</v>
      </c>
      <c r="M236" s="1">
        <v>5</v>
      </c>
      <c r="N236" s="1">
        <v>1</v>
      </c>
      <c r="O236" s="1">
        <v>3</v>
      </c>
      <c r="P236" s="1">
        <v>4</v>
      </c>
      <c r="Q236" s="1">
        <v>1</v>
      </c>
      <c r="R236" s="1" t="s">
        <v>91</v>
      </c>
      <c r="S236" s="1" t="s">
        <v>67</v>
      </c>
      <c r="T236" s="1" t="s">
        <v>67</v>
      </c>
      <c r="U236" s="1" t="s">
        <v>91</v>
      </c>
      <c r="V236" s="1" t="s">
        <v>91</v>
      </c>
      <c r="W236" s="1" t="s">
        <v>91</v>
      </c>
      <c r="X236" s="1" t="s">
        <v>91</v>
      </c>
      <c r="Y236" s="1" t="s">
        <v>295</v>
      </c>
      <c r="Z236" s="1" t="s">
        <v>83</v>
      </c>
      <c r="AA236" s="1" t="s">
        <v>485</v>
      </c>
      <c r="AB236" s="1" t="s">
        <v>72</v>
      </c>
      <c r="AC236" s="1" t="s">
        <v>67</v>
      </c>
      <c r="AD236" s="1" t="s">
        <v>53</v>
      </c>
      <c r="AE236" s="1" t="s">
        <v>128</v>
      </c>
      <c r="AF236" s="1" t="s">
        <v>117</v>
      </c>
      <c r="AG236" s="1" t="s">
        <v>51</v>
      </c>
      <c r="AH236" s="1" t="s">
        <v>191</v>
      </c>
      <c r="AI236" s="1" t="s">
        <v>94</v>
      </c>
    </row>
    <row r="237" spans="1:35" ht="13.2" x14ac:dyDescent="0.25">
      <c r="A237" s="2">
        <v>44616.453229872684</v>
      </c>
      <c r="B237" s="1" t="s">
        <v>59</v>
      </c>
      <c r="C237" s="1" t="s">
        <v>36</v>
      </c>
      <c r="D237" s="1" t="s">
        <v>60</v>
      </c>
      <c r="E237" s="1">
        <v>1</v>
      </c>
      <c r="F237" s="1">
        <v>5</v>
      </c>
      <c r="G237" s="1" t="s">
        <v>468</v>
      </c>
      <c r="H237" s="1" t="s">
        <v>39</v>
      </c>
      <c r="I237" s="1" t="s">
        <v>62</v>
      </c>
      <c r="J237" s="1" t="s">
        <v>486</v>
      </c>
      <c r="K237" s="1" t="s">
        <v>487</v>
      </c>
      <c r="L237" s="1">
        <v>4</v>
      </c>
      <c r="M237" s="1">
        <v>5</v>
      </c>
      <c r="N237" s="1">
        <v>5</v>
      </c>
      <c r="O237" s="1">
        <v>5</v>
      </c>
      <c r="P237" s="1">
        <v>5</v>
      </c>
      <c r="Q237" s="1">
        <v>5</v>
      </c>
      <c r="R237" s="1" t="s">
        <v>67</v>
      </c>
      <c r="S237" s="1" t="s">
        <v>65</v>
      </c>
      <c r="T237" s="1" t="s">
        <v>65</v>
      </c>
      <c r="U237" s="1" t="s">
        <v>122</v>
      </c>
      <c r="V237" s="1" t="s">
        <v>67</v>
      </c>
      <c r="W237" s="1" t="s">
        <v>65</v>
      </c>
      <c r="X237" s="1" t="s">
        <v>66</v>
      </c>
      <c r="Y237" s="1" t="s">
        <v>216</v>
      </c>
      <c r="Z237" s="1" t="s">
        <v>107</v>
      </c>
      <c r="AA237" s="1" t="s">
        <v>71</v>
      </c>
      <c r="AB237" s="1" t="s">
        <v>72</v>
      </c>
      <c r="AC237" s="1" t="s">
        <v>122</v>
      </c>
      <c r="AD237" s="1" t="s">
        <v>398</v>
      </c>
      <c r="AE237" s="1" t="s">
        <v>128</v>
      </c>
      <c r="AF237" s="1" t="s">
        <v>75</v>
      </c>
      <c r="AG237" s="1" t="s">
        <v>56</v>
      </c>
      <c r="AH237" s="1" t="s">
        <v>69</v>
      </c>
      <c r="AI237" s="1" t="s">
        <v>87</v>
      </c>
    </row>
    <row r="238" spans="1:35" ht="13.2" x14ac:dyDescent="0.25">
      <c r="A238" s="2">
        <v>44616.453517118054</v>
      </c>
      <c r="B238" s="1" t="s">
        <v>35</v>
      </c>
      <c r="C238" s="1" t="s">
        <v>36</v>
      </c>
      <c r="D238" s="1" t="s">
        <v>37</v>
      </c>
      <c r="E238" s="1">
        <v>2</v>
      </c>
      <c r="F238" s="1">
        <v>3</v>
      </c>
      <c r="G238" s="1" t="s">
        <v>488</v>
      </c>
      <c r="H238" s="1" t="s">
        <v>61</v>
      </c>
      <c r="I238" s="1" t="s">
        <v>89</v>
      </c>
      <c r="J238" s="1" t="s">
        <v>63</v>
      </c>
      <c r="K238" s="1" t="s">
        <v>71</v>
      </c>
      <c r="L238" s="1">
        <v>1</v>
      </c>
      <c r="M238" s="1">
        <v>3</v>
      </c>
      <c r="N238" s="1">
        <v>2</v>
      </c>
      <c r="O238" s="1">
        <v>3</v>
      </c>
      <c r="P238" s="1">
        <v>3</v>
      </c>
      <c r="Q238" s="1">
        <v>1</v>
      </c>
      <c r="R238" s="1" t="s">
        <v>68</v>
      </c>
      <c r="S238" s="1" t="s">
        <v>91</v>
      </c>
      <c r="T238" s="1" t="s">
        <v>91</v>
      </c>
      <c r="U238" s="1" t="s">
        <v>67</v>
      </c>
      <c r="V238" s="1" t="s">
        <v>91</v>
      </c>
      <c r="W238" s="1" t="s">
        <v>91</v>
      </c>
      <c r="X238" s="1" t="s">
        <v>91</v>
      </c>
      <c r="Y238" s="1" t="s">
        <v>131</v>
      </c>
      <c r="Z238" s="1" t="s">
        <v>49</v>
      </c>
      <c r="AA238" s="1" t="s">
        <v>71</v>
      </c>
      <c r="AB238" s="1" t="s">
        <v>72</v>
      </c>
      <c r="AC238" s="1" t="s">
        <v>66</v>
      </c>
      <c r="AD238" s="1" t="s">
        <v>73</v>
      </c>
      <c r="AE238" s="1" t="s">
        <v>114</v>
      </c>
      <c r="AF238" s="1" t="s">
        <v>75</v>
      </c>
      <c r="AG238" s="1" t="s">
        <v>76</v>
      </c>
      <c r="AH238" s="1" t="s">
        <v>69</v>
      </c>
      <c r="AI238" s="1" t="s">
        <v>263</v>
      </c>
    </row>
    <row r="239" spans="1:35" ht="13.2" x14ac:dyDescent="0.25">
      <c r="A239" s="2">
        <v>44616.453603599541</v>
      </c>
      <c r="B239" s="1" t="s">
        <v>35</v>
      </c>
      <c r="C239" s="1" t="s">
        <v>36</v>
      </c>
      <c r="D239" s="1" t="s">
        <v>60</v>
      </c>
      <c r="E239" s="1">
        <v>2</v>
      </c>
      <c r="F239" s="1">
        <v>4</v>
      </c>
      <c r="G239" s="1" t="s">
        <v>489</v>
      </c>
      <c r="H239" s="1" t="s">
        <v>61</v>
      </c>
      <c r="I239" s="1" t="s">
        <v>104</v>
      </c>
      <c r="J239" s="1" t="s">
        <v>125</v>
      </c>
      <c r="K239" s="1" t="s">
        <v>71</v>
      </c>
      <c r="L239" s="1">
        <v>2</v>
      </c>
      <c r="M239" s="1">
        <v>4</v>
      </c>
      <c r="N239" s="1">
        <v>1</v>
      </c>
      <c r="O239" s="1">
        <v>4</v>
      </c>
      <c r="P239" s="1">
        <v>5</v>
      </c>
      <c r="Q239" s="1">
        <v>3</v>
      </c>
      <c r="R239" s="1" t="s">
        <v>66</v>
      </c>
      <c r="S239" s="1" t="s">
        <v>66</v>
      </c>
      <c r="T239" s="1" t="s">
        <v>91</v>
      </c>
      <c r="U239" s="1" t="s">
        <v>67</v>
      </c>
      <c r="V239" s="1" t="s">
        <v>67</v>
      </c>
      <c r="W239" s="1" t="s">
        <v>66</v>
      </c>
      <c r="X239" s="1" t="s">
        <v>67</v>
      </c>
      <c r="Y239" s="1" t="s">
        <v>92</v>
      </c>
      <c r="Z239" s="1" t="s">
        <v>70</v>
      </c>
      <c r="AA239" s="1" t="s">
        <v>71</v>
      </c>
      <c r="AB239" s="1" t="s">
        <v>164</v>
      </c>
      <c r="AC239" s="1" t="s">
        <v>66</v>
      </c>
      <c r="AD239" s="1" t="s">
        <v>85</v>
      </c>
      <c r="AE239" s="1" t="s">
        <v>165</v>
      </c>
      <c r="AF239" s="1" t="s">
        <v>75</v>
      </c>
      <c r="AG239" s="1" t="s">
        <v>76</v>
      </c>
      <c r="AH239" s="1" t="s">
        <v>100</v>
      </c>
      <c r="AI239" s="1" t="s">
        <v>228</v>
      </c>
    </row>
    <row r="240" spans="1:35" ht="13.2" x14ac:dyDescent="0.25">
      <c r="A240" s="2">
        <v>44616.453883402777</v>
      </c>
      <c r="B240" s="1" t="s">
        <v>102</v>
      </c>
      <c r="C240" s="1" t="s">
        <v>36</v>
      </c>
      <c r="D240" s="1" t="s">
        <v>60</v>
      </c>
      <c r="E240" s="1">
        <v>2</v>
      </c>
      <c r="F240" s="1" t="s">
        <v>79</v>
      </c>
      <c r="G240" s="1" t="s">
        <v>38</v>
      </c>
      <c r="H240" s="1" t="s">
        <v>39</v>
      </c>
      <c r="I240" s="1" t="s">
        <v>40</v>
      </c>
      <c r="J240" s="1" t="s">
        <v>325</v>
      </c>
      <c r="K240" s="1" t="s">
        <v>71</v>
      </c>
      <c r="L240" s="1">
        <v>3</v>
      </c>
      <c r="M240" s="1">
        <v>5</v>
      </c>
      <c r="N240" s="1">
        <v>5</v>
      </c>
      <c r="O240" s="1">
        <v>2</v>
      </c>
      <c r="P240" s="1">
        <v>5</v>
      </c>
      <c r="Q240" s="1">
        <v>2</v>
      </c>
      <c r="R240" s="1" t="s">
        <v>67</v>
      </c>
      <c r="S240" s="1" t="s">
        <v>91</v>
      </c>
      <c r="T240" s="1" t="s">
        <v>91</v>
      </c>
      <c r="U240" s="1" t="s">
        <v>91</v>
      </c>
      <c r="V240" s="1" t="s">
        <v>91</v>
      </c>
      <c r="W240" s="1" t="s">
        <v>91</v>
      </c>
      <c r="X240" s="1" t="s">
        <v>122</v>
      </c>
      <c r="Y240" s="1" t="s">
        <v>148</v>
      </c>
      <c r="Z240" s="1" t="s">
        <v>83</v>
      </c>
      <c r="AA240" s="1" t="s">
        <v>98</v>
      </c>
      <c r="AB240" s="1" t="s">
        <v>72</v>
      </c>
      <c r="AC240" s="1" t="s">
        <v>67</v>
      </c>
      <c r="AD240" s="1" t="s">
        <v>73</v>
      </c>
      <c r="AE240" s="1" t="s">
        <v>74</v>
      </c>
      <c r="AF240" s="1" t="s">
        <v>75</v>
      </c>
      <c r="AG240" s="1" t="s">
        <v>76</v>
      </c>
      <c r="AH240" s="1" t="s">
        <v>339</v>
      </c>
      <c r="AI240" s="1" t="s">
        <v>87</v>
      </c>
    </row>
    <row r="241" spans="1:35" ht="13.2" x14ac:dyDescent="0.25">
      <c r="A241" s="2">
        <v>44616.455763032413</v>
      </c>
      <c r="B241" s="1" t="s">
        <v>35</v>
      </c>
      <c r="C241" s="1" t="s">
        <v>36</v>
      </c>
      <c r="D241" s="1" t="s">
        <v>37</v>
      </c>
      <c r="E241" s="1">
        <v>3</v>
      </c>
      <c r="F241" s="1">
        <v>3</v>
      </c>
      <c r="G241" s="1" t="s">
        <v>490</v>
      </c>
      <c r="H241" s="1" t="s">
        <v>61</v>
      </c>
      <c r="I241" s="1" t="s">
        <v>89</v>
      </c>
      <c r="J241" s="1" t="s">
        <v>452</v>
      </c>
      <c r="K241" s="1" t="s">
        <v>64</v>
      </c>
      <c r="L241" s="1">
        <v>5</v>
      </c>
      <c r="M241" s="1">
        <v>5</v>
      </c>
      <c r="N241" s="1">
        <v>5</v>
      </c>
      <c r="O241" s="1">
        <v>3</v>
      </c>
      <c r="P241" s="1">
        <v>4</v>
      </c>
      <c r="Q241" s="1">
        <v>1</v>
      </c>
      <c r="R241" s="1" t="s">
        <v>91</v>
      </c>
      <c r="S241" s="1" t="s">
        <v>66</v>
      </c>
      <c r="T241" s="1" t="s">
        <v>91</v>
      </c>
      <c r="U241" s="1" t="s">
        <v>66</v>
      </c>
      <c r="V241" s="1" t="s">
        <v>66</v>
      </c>
      <c r="W241" s="1" t="s">
        <v>66</v>
      </c>
      <c r="X241" s="1" t="s">
        <v>66</v>
      </c>
      <c r="Y241" s="1" t="s">
        <v>131</v>
      </c>
      <c r="Z241" s="1" t="s">
        <v>70</v>
      </c>
      <c r="AA241" s="1" t="s">
        <v>98</v>
      </c>
      <c r="AB241" s="1" t="s">
        <v>72</v>
      </c>
      <c r="AC241" s="1" t="s">
        <v>66</v>
      </c>
      <c r="AD241" s="1" t="s">
        <v>73</v>
      </c>
      <c r="AE241" s="1" t="s">
        <v>114</v>
      </c>
      <c r="AF241" s="1" t="s">
        <v>75</v>
      </c>
      <c r="AG241" s="1" t="s">
        <v>76</v>
      </c>
      <c r="AH241" s="1" t="s">
        <v>69</v>
      </c>
      <c r="AI241" s="1" t="s">
        <v>87</v>
      </c>
    </row>
    <row r="242" spans="1:35" ht="13.2" x14ac:dyDescent="0.25">
      <c r="A242" s="2">
        <v>44616.456485694449</v>
      </c>
      <c r="B242" s="1" t="s">
        <v>35</v>
      </c>
      <c r="C242" s="1" t="s">
        <v>36</v>
      </c>
      <c r="D242" s="1" t="s">
        <v>60</v>
      </c>
      <c r="E242" s="1">
        <v>3</v>
      </c>
      <c r="F242" s="1">
        <v>5</v>
      </c>
      <c r="G242" s="1" t="s">
        <v>491</v>
      </c>
      <c r="H242" s="1" t="s">
        <v>115</v>
      </c>
      <c r="I242" s="1" t="s">
        <v>104</v>
      </c>
      <c r="J242" s="1" t="s">
        <v>147</v>
      </c>
      <c r="K242" s="1" t="s">
        <v>71</v>
      </c>
      <c r="L242" s="1">
        <v>1</v>
      </c>
      <c r="M242" s="1">
        <v>5</v>
      </c>
      <c r="N242" s="1">
        <v>5</v>
      </c>
      <c r="O242" s="1">
        <v>2</v>
      </c>
      <c r="P242" s="1">
        <v>3</v>
      </c>
      <c r="Q242" s="1">
        <v>1</v>
      </c>
      <c r="R242" s="1" t="s">
        <v>91</v>
      </c>
      <c r="S242" s="1" t="s">
        <v>91</v>
      </c>
      <c r="T242" s="1" t="s">
        <v>122</v>
      </c>
      <c r="U242" s="1" t="s">
        <v>65</v>
      </c>
      <c r="V242" s="1" t="s">
        <v>91</v>
      </c>
      <c r="W242" s="1" t="s">
        <v>91</v>
      </c>
      <c r="X242" s="1" t="s">
        <v>91</v>
      </c>
      <c r="Y242" s="1" t="s">
        <v>492</v>
      </c>
      <c r="Z242" s="1" t="s">
        <v>158</v>
      </c>
      <c r="AA242" s="1" t="s">
        <v>285</v>
      </c>
      <c r="AB242" s="1" t="s">
        <v>55</v>
      </c>
      <c r="AC242" s="1" t="s">
        <v>67</v>
      </c>
      <c r="AD242" s="1" t="s">
        <v>139</v>
      </c>
      <c r="AE242" s="1" t="s">
        <v>54</v>
      </c>
      <c r="AF242" s="1" t="s">
        <v>75</v>
      </c>
      <c r="AG242" s="1" t="s">
        <v>76</v>
      </c>
      <c r="AH242" s="1" t="s">
        <v>119</v>
      </c>
      <c r="AI242" s="1" t="s">
        <v>94</v>
      </c>
    </row>
    <row r="243" spans="1:35" ht="13.2" x14ac:dyDescent="0.25">
      <c r="A243" s="2">
        <v>44616.457032164355</v>
      </c>
      <c r="B243" s="1" t="s">
        <v>150</v>
      </c>
      <c r="C243" s="1" t="s">
        <v>183</v>
      </c>
      <c r="D243" s="1" t="s">
        <v>37</v>
      </c>
      <c r="E243" s="1">
        <v>5</v>
      </c>
      <c r="F243" s="1">
        <v>2</v>
      </c>
      <c r="G243" s="1" t="s">
        <v>314</v>
      </c>
      <c r="H243" s="1" t="s">
        <v>61</v>
      </c>
      <c r="I243" s="1" t="s">
        <v>62</v>
      </c>
      <c r="J243" s="1" t="s">
        <v>379</v>
      </c>
      <c r="K243" s="1" t="s">
        <v>64</v>
      </c>
      <c r="L243" s="1">
        <v>4</v>
      </c>
      <c r="M243" s="1">
        <v>3</v>
      </c>
      <c r="N243" s="1">
        <v>4</v>
      </c>
      <c r="O243" s="1">
        <v>4</v>
      </c>
      <c r="P243" s="1">
        <v>4</v>
      </c>
      <c r="Q243" s="1">
        <v>3</v>
      </c>
      <c r="R243" s="1" t="s">
        <v>68</v>
      </c>
      <c r="S243" s="1" t="s">
        <v>91</v>
      </c>
      <c r="T243" s="1" t="s">
        <v>91</v>
      </c>
      <c r="U243" s="1" t="s">
        <v>91</v>
      </c>
      <c r="V243" s="1" t="s">
        <v>68</v>
      </c>
      <c r="W243" s="1" t="s">
        <v>91</v>
      </c>
      <c r="X243" s="1" t="s">
        <v>66</v>
      </c>
      <c r="Y243" s="1" t="s">
        <v>69</v>
      </c>
      <c r="Z243" s="1" t="s">
        <v>141</v>
      </c>
      <c r="AA243" s="1" t="s">
        <v>71</v>
      </c>
      <c r="AB243" s="1" t="s">
        <v>72</v>
      </c>
      <c r="AC243" s="1" t="s">
        <v>66</v>
      </c>
      <c r="AD243" s="1" t="s">
        <v>73</v>
      </c>
      <c r="AE243" s="1" t="s">
        <v>493</v>
      </c>
      <c r="AF243" s="1" t="s">
        <v>75</v>
      </c>
      <c r="AG243" s="1" t="s">
        <v>76</v>
      </c>
      <c r="AH243" s="1" t="s">
        <v>69</v>
      </c>
      <c r="AI243" s="1" t="s">
        <v>87</v>
      </c>
    </row>
    <row r="244" spans="1:35" ht="13.2" x14ac:dyDescent="0.25">
      <c r="A244" s="2">
        <v>44616.457876562505</v>
      </c>
      <c r="B244" s="1" t="s">
        <v>35</v>
      </c>
      <c r="C244" s="1" t="s">
        <v>36</v>
      </c>
      <c r="D244" s="1" t="s">
        <v>37</v>
      </c>
      <c r="E244" s="1">
        <v>1</v>
      </c>
      <c r="F244" s="1">
        <v>4</v>
      </c>
      <c r="G244" s="1" t="s">
        <v>38</v>
      </c>
      <c r="H244" s="1" t="s">
        <v>61</v>
      </c>
      <c r="I244" s="1" t="s">
        <v>89</v>
      </c>
      <c r="J244" s="1" t="s">
        <v>494</v>
      </c>
      <c r="K244" s="1" t="s">
        <v>71</v>
      </c>
      <c r="L244" s="1">
        <v>3</v>
      </c>
      <c r="M244" s="1">
        <v>4</v>
      </c>
      <c r="N244" s="1">
        <v>5</v>
      </c>
      <c r="O244" s="1">
        <v>5</v>
      </c>
      <c r="P244" s="1">
        <v>5</v>
      </c>
      <c r="Q244" s="1">
        <v>3</v>
      </c>
      <c r="R244" s="1" t="s">
        <v>66</v>
      </c>
      <c r="S244" s="1" t="s">
        <v>91</v>
      </c>
      <c r="T244" s="1" t="s">
        <v>91</v>
      </c>
      <c r="U244" s="1" t="s">
        <v>66</v>
      </c>
      <c r="V244" s="1" t="s">
        <v>66</v>
      </c>
      <c r="W244" s="1" t="s">
        <v>66</v>
      </c>
      <c r="X244" s="1" t="s">
        <v>66</v>
      </c>
      <c r="Y244" s="1" t="s">
        <v>216</v>
      </c>
      <c r="Z244" s="1" t="s">
        <v>107</v>
      </c>
      <c r="AA244" s="1" t="s">
        <v>71</v>
      </c>
      <c r="AB244" s="1" t="s">
        <v>72</v>
      </c>
      <c r="AC244" s="1" t="s">
        <v>67</v>
      </c>
      <c r="AD244" s="1" t="s">
        <v>73</v>
      </c>
      <c r="AE244" s="1" t="s">
        <v>99</v>
      </c>
      <c r="AF244" s="1" t="s">
        <v>75</v>
      </c>
      <c r="AG244" s="1" t="s">
        <v>76</v>
      </c>
      <c r="AH244" s="1" t="s">
        <v>244</v>
      </c>
      <c r="AI244" s="1" t="s">
        <v>169</v>
      </c>
    </row>
    <row r="245" spans="1:35" ht="13.2" x14ac:dyDescent="0.25">
      <c r="A245" s="2">
        <v>44616.458270949079</v>
      </c>
      <c r="B245" s="1" t="s">
        <v>133</v>
      </c>
      <c r="C245" s="1" t="s">
        <v>151</v>
      </c>
      <c r="D245" s="1" t="s">
        <v>37</v>
      </c>
      <c r="E245" s="1">
        <v>4</v>
      </c>
      <c r="F245" s="1">
        <v>2</v>
      </c>
      <c r="G245" s="1" t="s">
        <v>351</v>
      </c>
      <c r="H245" s="1" t="s">
        <v>39</v>
      </c>
      <c r="I245" s="1" t="s">
        <v>62</v>
      </c>
      <c r="J245" s="1" t="s">
        <v>193</v>
      </c>
      <c r="K245" s="1" t="s">
        <v>274</v>
      </c>
      <c r="L245" s="1">
        <v>2</v>
      </c>
      <c r="M245" s="1">
        <v>3</v>
      </c>
      <c r="N245" s="1">
        <v>5</v>
      </c>
      <c r="O245" s="1">
        <v>1</v>
      </c>
      <c r="P245" s="1">
        <v>5</v>
      </c>
      <c r="Q245" s="1">
        <v>5</v>
      </c>
      <c r="R245" s="1" t="s">
        <v>67</v>
      </c>
      <c r="S245" s="1" t="s">
        <v>207</v>
      </c>
      <c r="T245" s="1" t="s">
        <v>65</v>
      </c>
      <c r="U245" s="1" t="s">
        <v>207</v>
      </c>
      <c r="V245" s="1" t="s">
        <v>495</v>
      </c>
      <c r="W245" s="1" t="s">
        <v>495</v>
      </c>
      <c r="X245" s="1" t="s">
        <v>495</v>
      </c>
      <c r="Y245" s="1" t="s">
        <v>92</v>
      </c>
      <c r="Z245" s="1" t="s">
        <v>107</v>
      </c>
      <c r="AA245" s="1" t="s">
        <v>496</v>
      </c>
      <c r="AB245" s="1" t="s">
        <v>164</v>
      </c>
      <c r="AC245" s="1" t="s">
        <v>65</v>
      </c>
      <c r="AD245" s="1" t="s">
        <v>73</v>
      </c>
      <c r="AE245" s="1" t="s">
        <v>99</v>
      </c>
      <c r="AF245" s="1" t="s">
        <v>55</v>
      </c>
      <c r="AG245" s="1" t="s">
        <v>76</v>
      </c>
      <c r="AH245" s="1" t="s">
        <v>365</v>
      </c>
      <c r="AI245" s="1" t="s">
        <v>101</v>
      </c>
    </row>
    <row r="246" spans="1:35" ht="13.2" x14ac:dyDescent="0.25">
      <c r="A246" s="2">
        <v>44616.458788819444</v>
      </c>
      <c r="B246" s="1" t="s">
        <v>102</v>
      </c>
      <c r="C246" s="1" t="s">
        <v>36</v>
      </c>
      <c r="D246" s="1" t="s">
        <v>60</v>
      </c>
      <c r="E246" s="1">
        <v>1</v>
      </c>
      <c r="F246" s="1">
        <v>6</v>
      </c>
      <c r="G246" s="1" t="s">
        <v>497</v>
      </c>
      <c r="H246" s="1" t="s">
        <v>39</v>
      </c>
      <c r="I246" s="1" t="s">
        <v>62</v>
      </c>
      <c r="J246" s="1" t="s">
        <v>498</v>
      </c>
      <c r="K246" s="1" t="s">
        <v>126</v>
      </c>
      <c r="L246" s="1">
        <v>5</v>
      </c>
      <c r="M246" s="1">
        <v>5</v>
      </c>
      <c r="N246" s="1">
        <v>5</v>
      </c>
      <c r="O246" s="1">
        <v>5</v>
      </c>
      <c r="P246" s="1">
        <v>5</v>
      </c>
      <c r="Q246" s="1">
        <v>3</v>
      </c>
      <c r="R246" s="1" t="s">
        <v>66</v>
      </c>
      <c r="S246" s="1" t="s">
        <v>66</v>
      </c>
      <c r="T246" s="1" t="s">
        <v>66</v>
      </c>
      <c r="U246" s="1" t="s">
        <v>68</v>
      </c>
      <c r="V246" s="1" t="s">
        <v>66</v>
      </c>
      <c r="W246" s="1" t="s">
        <v>66</v>
      </c>
      <c r="X246" s="1" t="s">
        <v>66</v>
      </c>
      <c r="Y246" s="1" t="s">
        <v>156</v>
      </c>
      <c r="Z246" s="1" t="s">
        <v>499</v>
      </c>
      <c r="AA246" s="1" t="s">
        <v>71</v>
      </c>
      <c r="AB246" s="1" t="s">
        <v>72</v>
      </c>
      <c r="AC246" s="1" t="s">
        <v>500</v>
      </c>
      <c r="AD246" s="1" t="s">
        <v>73</v>
      </c>
      <c r="AE246" s="1" t="s">
        <v>128</v>
      </c>
      <c r="AF246" s="1" t="s">
        <v>75</v>
      </c>
      <c r="AG246" s="1" t="s">
        <v>76</v>
      </c>
      <c r="AH246" s="1" t="s">
        <v>194</v>
      </c>
      <c r="AI246" s="1" t="s">
        <v>58</v>
      </c>
    </row>
    <row r="247" spans="1:35" ht="13.2" x14ac:dyDescent="0.25">
      <c r="A247" s="2">
        <v>44616.458868414353</v>
      </c>
      <c r="B247" s="1" t="s">
        <v>35</v>
      </c>
      <c r="C247" s="1" t="s">
        <v>36</v>
      </c>
      <c r="D247" s="1" t="s">
        <v>60</v>
      </c>
      <c r="E247" s="1">
        <v>3</v>
      </c>
      <c r="F247" s="1">
        <v>4</v>
      </c>
      <c r="G247" s="1" t="s">
        <v>400</v>
      </c>
      <c r="H247" s="1" t="s">
        <v>61</v>
      </c>
      <c r="I247" s="1" t="s">
        <v>89</v>
      </c>
      <c r="J247" s="1" t="s">
        <v>343</v>
      </c>
      <c r="K247" s="1" t="s">
        <v>64</v>
      </c>
      <c r="L247" s="1">
        <v>4</v>
      </c>
      <c r="M247" s="1">
        <v>5</v>
      </c>
      <c r="N247" s="1">
        <v>4</v>
      </c>
      <c r="O247" s="1">
        <v>2</v>
      </c>
      <c r="P247" s="1">
        <v>4</v>
      </c>
      <c r="Q247" s="1">
        <v>2</v>
      </c>
      <c r="R247" s="1" t="s">
        <v>122</v>
      </c>
      <c r="S247" s="1" t="s">
        <v>66</v>
      </c>
      <c r="T247" s="1" t="s">
        <v>91</v>
      </c>
      <c r="U247" s="1" t="s">
        <v>66</v>
      </c>
      <c r="V247" s="1" t="s">
        <v>67</v>
      </c>
      <c r="W247" s="1" t="s">
        <v>67</v>
      </c>
      <c r="X247" s="1" t="s">
        <v>91</v>
      </c>
      <c r="Y247" s="1" t="s">
        <v>123</v>
      </c>
      <c r="Z247" s="1" t="s">
        <v>70</v>
      </c>
      <c r="AA247" s="1" t="s">
        <v>149</v>
      </c>
      <c r="AB247" s="1" t="s">
        <v>55</v>
      </c>
      <c r="AC247" s="1" t="s">
        <v>122</v>
      </c>
      <c r="AD247" s="1" t="s">
        <v>73</v>
      </c>
      <c r="AE247" s="1" t="s">
        <v>114</v>
      </c>
      <c r="AF247" s="1" t="s">
        <v>75</v>
      </c>
      <c r="AG247" s="1" t="s">
        <v>76</v>
      </c>
      <c r="AH247" s="1" t="s">
        <v>318</v>
      </c>
      <c r="AI247" s="1" t="s">
        <v>228</v>
      </c>
    </row>
    <row r="248" spans="1:35" ht="13.2" x14ac:dyDescent="0.25">
      <c r="A248" s="2">
        <v>44616.458887280096</v>
      </c>
      <c r="B248" s="1" t="s">
        <v>133</v>
      </c>
      <c r="C248" s="1" t="s">
        <v>151</v>
      </c>
      <c r="D248" s="1" t="s">
        <v>37</v>
      </c>
      <c r="E248" s="1">
        <v>4</v>
      </c>
      <c r="F248" s="1">
        <v>3</v>
      </c>
      <c r="G248" s="1" t="s">
        <v>204</v>
      </c>
      <c r="H248" s="1" t="s">
        <v>61</v>
      </c>
      <c r="I248" s="1" t="s">
        <v>62</v>
      </c>
      <c r="J248" s="1" t="s">
        <v>96</v>
      </c>
      <c r="K248" s="1" t="s">
        <v>289</v>
      </c>
      <c r="L248" s="1">
        <v>3</v>
      </c>
      <c r="M248" s="1">
        <v>5</v>
      </c>
      <c r="N248" s="1">
        <v>4</v>
      </c>
      <c r="O248" s="1">
        <v>4</v>
      </c>
      <c r="P248" s="1">
        <v>5</v>
      </c>
      <c r="Q248" s="1">
        <v>2</v>
      </c>
      <c r="R248" s="1" t="s">
        <v>143</v>
      </c>
      <c r="S248" s="1" t="s">
        <v>143</v>
      </c>
      <c r="T248" s="1" t="s">
        <v>143</v>
      </c>
      <c r="U248" s="1" t="s">
        <v>143</v>
      </c>
      <c r="V248" s="1" t="s">
        <v>143</v>
      </c>
      <c r="W248" s="1" t="s">
        <v>143</v>
      </c>
      <c r="X248" s="1" t="s">
        <v>91</v>
      </c>
      <c r="Y248" s="1" t="s">
        <v>253</v>
      </c>
      <c r="Z248" s="1" t="s">
        <v>107</v>
      </c>
      <c r="AA248" s="1" t="s">
        <v>206</v>
      </c>
      <c r="AB248" s="1" t="s">
        <v>55</v>
      </c>
      <c r="AC248" s="1" t="s">
        <v>66</v>
      </c>
      <c r="AD248" s="1" t="s">
        <v>85</v>
      </c>
      <c r="AE248" s="1" t="s">
        <v>54</v>
      </c>
      <c r="AF248" s="1" t="s">
        <v>190</v>
      </c>
      <c r="AG248" s="1" t="s">
        <v>137</v>
      </c>
      <c r="AH248" s="1" t="s">
        <v>199</v>
      </c>
      <c r="AI248" s="1" t="s">
        <v>87</v>
      </c>
    </row>
    <row r="249" spans="1:35" ht="13.2" x14ac:dyDescent="0.25">
      <c r="A249" s="2">
        <v>44616.459373217593</v>
      </c>
      <c r="B249" s="1" t="s">
        <v>102</v>
      </c>
      <c r="C249" s="1" t="s">
        <v>36</v>
      </c>
      <c r="D249" s="1" t="s">
        <v>37</v>
      </c>
      <c r="E249" s="1">
        <v>2</v>
      </c>
      <c r="F249" s="1">
        <v>5</v>
      </c>
      <c r="G249" s="1" t="s">
        <v>38</v>
      </c>
      <c r="H249" s="1" t="s">
        <v>39</v>
      </c>
      <c r="I249" s="1" t="s">
        <v>89</v>
      </c>
      <c r="J249" s="1" t="s">
        <v>310</v>
      </c>
      <c r="K249" s="1" t="s">
        <v>71</v>
      </c>
      <c r="L249" s="1">
        <v>3</v>
      </c>
      <c r="M249" s="1">
        <v>3</v>
      </c>
      <c r="N249" s="1">
        <v>4</v>
      </c>
      <c r="O249" s="1">
        <v>4</v>
      </c>
      <c r="P249" s="1">
        <v>4</v>
      </c>
      <c r="Q249" s="1">
        <v>4</v>
      </c>
      <c r="R249" s="1" t="s">
        <v>66</v>
      </c>
      <c r="S249" s="1" t="s">
        <v>66</v>
      </c>
      <c r="T249" s="1" t="s">
        <v>66</v>
      </c>
      <c r="U249" s="1" t="s">
        <v>66</v>
      </c>
      <c r="V249" s="1" t="s">
        <v>66</v>
      </c>
      <c r="W249" s="1" t="s">
        <v>66</v>
      </c>
      <c r="X249" s="1" t="s">
        <v>66</v>
      </c>
      <c r="Y249" s="1" t="s">
        <v>131</v>
      </c>
      <c r="Z249" s="1" t="s">
        <v>107</v>
      </c>
      <c r="AA249" s="1" t="s">
        <v>71</v>
      </c>
      <c r="AB249" s="1" t="s">
        <v>72</v>
      </c>
      <c r="AC249" s="1" t="s">
        <v>93</v>
      </c>
      <c r="AD249" s="1" t="s">
        <v>85</v>
      </c>
      <c r="AE249" s="1" t="s">
        <v>74</v>
      </c>
      <c r="AF249" s="1" t="s">
        <v>75</v>
      </c>
      <c r="AG249" s="1" t="s">
        <v>76</v>
      </c>
      <c r="AH249" s="1" t="s">
        <v>69</v>
      </c>
      <c r="AI249" s="1" t="s">
        <v>94</v>
      </c>
    </row>
    <row r="250" spans="1:35" ht="13.2" x14ac:dyDescent="0.25">
      <c r="A250" s="2">
        <v>44616.459445902779</v>
      </c>
      <c r="B250" s="1" t="s">
        <v>102</v>
      </c>
      <c r="C250" s="1" t="s">
        <v>36</v>
      </c>
      <c r="D250" s="1" t="s">
        <v>37</v>
      </c>
      <c r="E250" s="1">
        <v>3</v>
      </c>
      <c r="F250" s="1">
        <v>5</v>
      </c>
      <c r="G250" s="1" t="s">
        <v>38</v>
      </c>
      <c r="H250" s="1" t="s">
        <v>39</v>
      </c>
      <c r="I250" s="1" t="s">
        <v>111</v>
      </c>
      <c r="J250" s="1" t="s">
        <v>231</v>
      </c>
      <c r="K250" s="1" t="s">
        <v>327</v>
      </c>
      <c r="L250" s="1">
        <v>4</v>
      </c>
      <c r="M250" s="1">
        <v>5</v>
      </c>
      <c r="N250" s="1">
        <v>2</v>
      </c>
      <c r="O250" s="1">
        <v>5</v>
      </c>
      <c r="P250" s="1">
        <v>5</v>
      </c>
      <c r="Q250" s="1">
        <v>5</v>
      </c>
      <c r="R250" s="1" t="s">
        <v>122</v>
      </c>
      <c r="S250" s="1" t="s">
        <v>91</v>
      </c>
      <c r="T250" s="1" t="s">
        <v>501</v>
      </c>
      <c r="U250" s="1" t="s">
        <v>122</v>
      </c>
      <c r="V250" s="1" t="s">
        <v>143</v>
      </c>
      <c r="W250" s="1" t="s">
        <v>143</v>
      </c>
      <c r="X250" s="1" t="s">
        <v>91</v>
      </c>
      <c r="Y250" s="1" t="s">
        <v>113</v>
      </c>
      <c r="Z250" s="1" t="s">
        <v>141</v>
      </c>
      <c r="AA250" s="1" t="s">
        <v>71</v>
      </c>
      <c r="AB250" s="1" t="s">
        <v>72</v>
      </c>
      <c r="AC250" s="1" t="s">
        <v>143</v>
      </c>
      <c r="AD250" s="1" t="s">
        <v>85</v>
      </c>
      <c r="AE250" s="1" t="s">
        <v>165</v>
      </c>
      <c r="AF250" s="1" t="s">
        <v>213</v>
      </c>
      <c r="AG250" s="1" t="s">
        <v>51</v>
      </c>
      <c r="AH250" s="1" t="s">
        <v>119</v>
      </c>
      <c r="AI250" s="1" t="s">
        <v>101</v>
      </c>
    </row>
    <row r="251" spans="1:35" ht="13.2" x14ac:dyDescent="0.25">
      <c r="A251" s="2">
        <v>44616.459614108797</v>
      </c>
      <c r="B251" s="1" t="s">
        <v>35</v>
      </c>
      <c r="C251" s="1" t="s">
        <v>36</v>
      </c>
      <c r="D251" s="1" t="s">
        <v>60</v>
      </c>
      <c r="E251" s="1">
        <v>2</v>
      </c>
      <c r="F251" s="1">
        <v>3</v>
      </c>
      <c r="G251" s="1" t="s">
        <v>88</v>
      </c>
      <c r="H251" s="1" t="s">
        <v>39</v>
      </c>
      <c r="I251" s="1" t="s">
        <v>104</v>
      </c>
      <c r="J251" s="1" t="s">
        <v>116</v>
      </c>
      <c r="K251" s="1" t="s">
        <v>71</v>
      </c>
      <c r="L251" s="1">
        <v>3</v>
      </c>
      <c r="M251" s="1">
        <v>3</v>
      </c>
      <c r="N251" s="1">
        <v>5</v>
      </c>
      <c r="O251" s="1">
        <v>4</v>
      </c>
      <c r="P251" s="1">
        <v>5</v>
      </c>
      <c r="Q251" s="1">
        <v>3</v>
      </c>
      <c r="R251" s="1" t="s">
        <v>65</v>
      </c>
      <c r="S251" s="1" t="s">
        <v>91</v>
      </c>
      <c r="T251" s="1" t="s">
        <v>65</v>
      </c>
      <c r="U251" s="1" t="s">
        <v>67</v>
      </c>
      <c r="V251" s="1" t="s">
        <v>91</v>
      </c>
      <c r="W251" s="1" t="s">
        <v>91</v>
      </c>
      <c r="X251" s="1" t="s">
        <v>91</v>
      </c>
      <c r="Y251" s="1" t="s">
        <v>186</v>
      </c>
      <c r="Z251" s="1" t="s">
        <v>83</v>
      </c>
      <c r="AA251" s="1" t="s">
        <v>98</v>
      </c>
      <c r="AB251" s="1" t="s">
        <v>72</v>
      </c>
      <c r="AC251" s="1" t="s">
        <v>143</v>
      </c>
      <c r="AD251" s="1" t="s">
        <v>73</v>
      </c>
      <c r="AE251" s="1" t="s">
        <v>246</v>
      </c>
      <c r="AF251" s="1" t="s">
        <v>75</v>
      </c>
      <c r="AG251" s="1" t="s">
        <v>76</v>
      </c>
      <c r="AH251" s="1" t="s">
        <v>196</v>
      </c>
      <c r="AI251" s="1" t="s">
        <v>94</v>
      </c>
    </row>
    <row r="252" spans="1:35" ht="13.2" x14ac:dyDescent="0.25">
      <c r="A252" s="2">
        <v>44616.459807893523</v>
      </c>
      <c r="B252" s="1" t="s">
        <v>59</v>
      </c>
      <c r="C252" s="1" t="s">
        <v>36</v>
      </c>
      <c r="D252" s="1" t="s">
        <v>37</v>
      </c>
      <c r="E252" s="1">
        <v>2</v>
      </c>
      <c r="F252" s="1">
        <v>4</v>
      </c>
      <c r="G252" s="1" t="s">
        <v>352</v>
      </c>
      <c r="H252" s="1" t="s">
        <v>39</v>
      </c>
      <c r="I252" s="1" t="s">
        <v>89</v>
      </c>
      <c r="J252" s="1" t="s">
        <v>270</v>
      </c>
      <c r="K252" s="1" t="s">
        <v>502</v>
      </c>
      <c r="L252" s="1">
        <v>4</v>
      </c>
      <c r="M252" s="1">
        <v>5</v>
      </c>
      <c r="N252" s="1">
        <v>4</v>
      </c>
      <c r="O252" s="1">
        <v>5</v>
      </c>
      <c r="P252" s="1">
        <v>5</v>
      </c>
      <c r="Q252" s="1">
        <v>4</v>
      </c>
      <c r="R252" s="1" t="s">
        <v>65</v>
      </c>
      <c r="S252" s="1" t="s">
        <v>65</v>
      </c>
      <c r="T252" s="1" t="s">
        <v>91</v>
      </c>
      <c r="U252" s="1" t="s">
        <v>67</v>
      </c>
      <c r="V252" s="1" t="s">
        <v>65</v>
      </c>
      <c r="W252" s="1" t="s">
        <v>91</v>
      </c>
      <c r="X252" s="1" t="s">
        <v>91</v>
      </c>
      <c r="Y252" s="1" t="s">
        <v>172</v>
      </c>
      <c r="Z252" s="1" t="s">
        <v>70</v>
      </c>
      <c r="AA252" s="1" t="s">
        <v>98</v>
      </c>
      <c r="AB252" s="1" t="s">
        <v>55</v>
      </c>
      <c r="AC252" s="1" t="s">
        <v>66</v>
      </c>
      <c r="AD252" s="1" t="s">
        <v>85</v>
      </c>
      <c r="AE252" s="1" t="s">
        <v>54</v>
      </c>
      <c r="AF252" s="1" t="s">
        <v>117</v>
      </c>
      <c r="AG252" s="1" t="s">
        <v>137</v>
      </c>
      <c r="AH252" s="1" t="s">
        <v>318</v>
      </c>
      <c r="AI252" s="1" t="s">
        <v>228</v>
      </c>
    </row>
    <row r="253" spans="1:35" ht="13.2" x14ac:dyDescent="0.25">
      <c r="A253" s="2">
        <v>44616.460761666662</v>
      </c>
      <c r="B253" s="1" t="s">
        <v>59</v>
      </c>
      <c r="C253" s="1" t="s">
        <v>36</v>
      </c>
      <c r="D253" s="1" t="s">
        <v>60</v>
      </c>
      <c r="E253" s="1">
        <v>3</v>
      </c>
      <c r="F253" s="1">
        <v>3</v>
      </c>
      <c r="G253" s="1" t="s">
        <v>38</v>
      </c>
      <c r="H253" s="1" t="s">
        <v>61</v>
      </c>
      <c r="I253" s="1" t="s">
        <v>62</v>
      </c>
      <c r="J253" s="1" t="s">
        <v>116</v>
      </c>
      <c r="K253" s="1" t="s">
        <v>260</v>
      </c>
      <c r="L253" s="1">
        <v>3</v>
      </c>
      <c r="M253" s="1">
        <v>3</v>
      </c>
      <c r="N253" s="1">
        <v>4</v>
      </c>
      <c r="O253" s="1">
        <v>2</v>
      </c>
      <c r="P253" s="1">
        <v>4</v>
      </c>
      <c r="Q253" s="1">
        <v>1</v>
      </c>
      <c r="R253" s="1" t="s">
        <v>68</v>
      </c>
      <c r="S253" s="1" t="s">
        <v>91</v>
      </c>
      <c r="T253" s="1" t="s">
        <v>68</v>
      </c>
      <c r="U253" s="1" t="s">
        <v>66</v>
      </c>
      <c r="V253" s="1" t="s">
        <v>91</v>
      </c>
      <c r="W253" s="1" t="s">
        <v>91</v>
      </c>
      <c r="X253" s="1" t="s">
        <v>91</v>
      </c>
      <c r="Y253" s="1" t="s">
        <v>131</v>
      </c>
      <c r="Z253" s="1" t="s">
        <v>127</v>
      </c>
      <c r="AA253" s="1" t="s">
        <v>285</v>
      </c>
      <c r="AB253" s="1" t="s">
        <v>164</v>
      </c>
      <c r="AC253" s="1" t="s">
        <v>66</v>
      </c>
      <c r="AD253" s="1" t="s">
        <v>73</v>
      </c>
      <c r="AE253" s="1" t="s">
        <v>128</v>
      </c>
      <c r="AF253" s="1" t="s">
        <v>75</v>
      </c>
      <c r="AG253" s="1" t="s">
        <v>76</v>
      </c>
      <c r="AH253" s="1" t="s">
        <v>69</v>
      </c>
      <c r="AI253" s="1" t="s">
        <v>78</v>
      </c>
    </row>
    <row r="254" spans="1:35" ht="13.2" x14ac:dyDescent="0.25">
      <c r="A254" s="2">
        <v>44616.460881817125</v>
      </c>
      <c r="B254" s="1" t="s">
        <v>35</v>
      </c>
      <c r="C254" s="1" t="s">
        <v>36</v>
      </c>
      <c r="D254" s="1" t="s">
        <v>60</v>
      </c>
      <c r="E254" s="1">
        <v>2</v>
      </c>
      <c r="F254" s="1">
        <v>6</v>
      </c>
      <c r="G254" s="1" t="s">
        <v>38</v>
      </c>
      <c r="H254" s="1" t="s">
        <v>39</v>
      </c>
      <c r="I254" s="1" t="s">
        <v>89</v>
      </c>
      <c r="J254" s="1" t="s">
        <v>116</v>
      </c>
      <c r="K254" s="1" t="s">
        <v>71</v>
      </c>
      <c r="L254" s="1">
        <v>2</v>
      </c>
      <c r="M254" s="1">
        <v>5</v>
      </c>
      <c r="N254" s="1">
        <v>2</v>
      </c>
      <c r="O254" s="1">
        <v>5</v>
      </c>
      <c r="P254" s="1">
        <v>2</v>
      </c>
      <c r="Q254" s="1">
        <v>1</v>
      </c>
      <c r="R254" s="1" t="s">
        <v>143</v>
      </c>
      <c r="S254" s="1" t="s">
        <v>122</v>
      </c>
      <c r="T254" s="1" t="s">
        <v>65</v>
      </c>
      <c r="U254" s="1" t="s">
        <v>65</v>
      </c>
      <c r="V254" s="1" t="s">
        <v>91</v>
      </c>
      <c r="W254" s="1" t="s">
        <v>91</v>
      </c>
      <c r="X254" s="1" t="s">
        <v>91</v>
      </c>
      <c r="Y254" s="1" t="s">
        <v>148</v>
      </c>
      <c r="Z254" s="1" t="s">
        <v>202</v>
      </c>
      <c r="AA254" s="1" t="s">
        <v>71</v>
      </c>
      <c r="AB254" s="1" t="s">
        <v>72</v>
      </c>
      <c r="AC254" s="1" t="s">
        <v>67</v>
      </c>
      <c r="AD254" s="1" t="s">
        <v>73</v>
      </c>
      <c r="AE254" s="1" t="s">
        <v>114</v>
      </c>
      <c r="AF254" s="1" t="s">
        <v>75</v>
      </c>
      <c r="AG254" s="1" t="s">
        <v>76</v>
      </c>
      <c r="AH254" s="1" t="s">
        <v>191</v>
      </c>
      <c r="AI254" s="1" t="s">
        <v>87</v>
      </c>
    </row>
    <row r="255" spans="1:35" ht="13.2" x14ac:dyDescent="0.25">
      <c r="A255" s="2">
        <v>44616.46103092593</v>
      </c>
      <c r="B255" s="1" t="s">
        <v>102</v>
      </c>
      <c r="C255" s="1" t="s">
        <v>36</v>
      </c>
      <c r="D255" s="1" t="s">
        <v>37</v>
      </c>
      <c r="E255" s="1">
        <v>2</v>
      </c>
      <c r="F255" s="1">
        <v>2</v>
      </c>
      <c r="G255" s="1" t="s">
        <v>38</v>
      </c>
      <c r="H255" s="1" t="s">
        <v>61</v>
      </c>
      <c r="I255" s="1" t="s">
        <v>62</v>
      </c>
      <c r="J255" s="1" t="s">
        <v>121</v>
      </c>
      <c r="K255" s="1" t="s">
        <v>126</v>
      </c>
      <c r="L255" s="1">
        <v>3</v>
      </c>
      <c r="M255" s="1">
        <v>5</v>
      </c>
      <c r="N255" s="1">
        <v>4</v>
      </c>
      <c r="O255" s="1">
        <v>4</v>
      </c>
      <c r="P255" s="1">
        <v>4</v>
      </c>
      <c r="Q255" s="1">
        <v>4</v>
      </c>
      <c r="R255" s="1" t="s">
        <v>66</v>
      </c>
      <c r="S255" s="1" t="s">
        <v>68</v>
      </c>
      <c r="T255" s="1" t="s">
        <v>66</v>
      </c>
      <c r="U255" s="1" t="s">
        <v>67</v>
      </c>
      <c r="V255" s="1" t="s">
        <v>66</v>
      </c>
      <c r="W255" s="1" t="s">
        <v>68</v>
      </c>
      <c r="X255" s="1" t="s">
        <v>91</v>
      </c>
      <c r="Y255" s="1" t="s">
        <v>148</v>
      </c>
      <c r="Z255" s="1" t="s">
        <v>158</v>
      </c>
      <c r="AA255" s="1" t="s">
        <v>71</v>
      </c>
      <c r="AB255" s="1" t="s">
        <v>72</v>
      </c>
      <c r="AC255" s="1" t="s">
        <v>66</v>
      </c>
      <c r="AD255" s="1" t="s">
        <v>85</v>
      </c>
      <c r="AE255" s="1" t="s">
        <v>165</v>
      </c>
      <c r="AF255" s="1" t="s">
        <v>75</v>
      </c>
      <c r="AG255" s="1" t="s">
        <v>76</v>
      </c>
      <c r="AH255" s="1" t="s">
        <v>100</v>
      </c>
      <c r="AI255" s="1" t="s">
        <v>78</v>
      </c>
    </row>
    <row r="256" spans="1:35" ht="13.2" x14ac:dyDescent="0.25">
      <c r="A256" s="2">
        <v>44616.46116737269</v>
      </c>
      <c r="B256" s="1" t="s">
        <v>35</v>
      </c>
      <c r="C256" s="1" t="s">
        <v>151</v>
      </c>
      <c r="D256" s="1" t="s">
        <v>37</v>
      </c>
      <c r="E256" s="1">
        <v>3</v>
      </c>
      <c r="F256" s="1">
        <v>4</v>
      </c>
      <c r="G256" s="1" t="s">
        <v>503</v>
      </c>
      <c r="H256" s="1" t="s">
        <v>39</v>
      </c>
      <c r="I256" s="1" t="s">
        <v>62</v>
      </c>
      <c r="J256" s="1" t="s">
        <v>198</v>
      </c>
      <c r="K256" s="1" t="s">
        <v>302</v>
      </c>
      <c r="L256" s="1">
        <v>5</v>
      </c>
      <c r="M256" s="1">
        <v>5</v>
      </c>
      <c r="N256" s="1">
        <v>5</v>
      </c>
      <c r="O256" s="1">
        <v>5</v>
      </c>
      <c r="P256" s="1">
        <v>5</v>
      </c>
      <c r="Q256" s="1">
        <v>5</v>
      </c>
      <c r="R256" s="1" t="s">
        <v>91</v>
      </c>
      <c r="S256" s="1" t="s">
        <v>207</v>
      </c>
      <c r="T256" s="1" t="s">
        <v>91</v>
      </c>
      <c r="U256" s="1" t="s">
        <v>122</v>
      </c>
      <c r="V256" s="1" t="s">
        <v>293</v>
      </c>
      <c r="W256" s="1" t="s">
        <v>91</v>
      </c>
      <c r="X256" s="1" t="s">
        <v>91</v>
      </c>
      <c r="Y256" s="1" t="s">
        <v>156</v>
      </c>
      <c r="Z256" s="1" t="s">
        <v>83</v>
      </c>
      <c r="AA256" s="1" t="s">
        <v>504</v>
      </c>
      <c r="AB256" s="1" t="s">
        <v>164</v>
      </c>
      <c r="AC256" s="1" t="s">
        <v>65</v>
      </c>
      <c r="AD256" s="1" t="s">
        <v>85</v>
      </c>
      <c r="AE256" s="1" t="s">
        <v>99</v>
      </c>
      <c r="AF256" s="1" t="s">
        <v>86</v>
      </c>
      <c r="AG256" s="1" t="s">
        <v>51</v>
      </c>
      <c r="AH256" s="1" t="s">
        <v>239</v>
      </c>
      <c r="AI256" s="1" t="s">
        <v>87</v>
      </c>
    </row>
    <row r="257" spans="1:35" ht="13.2" x14ac:dyDescent="0.25">
      <c r="A257" s="2">
        <v>44616.462324675929</v>
      </c>
      <c r="B257" s="1" t="s">
        <v>59</v>
      </c>
      <c r="C257" s="1" t="s">
        <v>36</v>
      </c>
      <c r="D257" s="1" t="s">
        <v>60</v>
      </c>
      <c r="E257" s="1">
        <v>2</v>
      </c>
      <c r="F257" s="1">
        <v>5</v>
      </c>
      <c r="G257" s="1" t="s">
        <v>38</v>
      </c>
      <c r="H257" s="1" t="s">
        <v>39</v>
      </c>
      <c r="I257" s="1" t="s">
        <v>111</v>
      </c>
      <c r="J257" s="1" t="s">
        <v>41</v>
      </c>
      <c r="K257" s="1" t="s">
        <v>126</v>
      </c>
      <c r="L257" s="1">
        <v>3</v>
      </c>
      <c r="M257" s="1">
        <v>4</v>
      </c>
      <c r="N257" s="1">
        <v>4</v>
      </c>
      <c r="O257" s="1">
        <v>3</v>
      </c>
      <c r="P257" s="1">
        <v>3</v>
      </c>
      <c r="Q257" s="1">
        <v>2</v>
      </c>
      <c r="R257" s="1" t="s">
        <v>505</v>
      </c>
      <c r="S257" s="1" t="s">
        <v>505</v>
      </c>
      <c r="T257" s="1" t="s">
        <v>505</v>
      </c>
      <c r="U257" s="1" t="s">
        <v>505</v>
      </c>
      <c r="V257" s="1" t="s">
        <v>505</v>
      </c>
      <c r="W257" s="1" t="s">
        <v>505</v>
      </c>
      <c r="X257" s="1" t="s">
        <v>506</v>
      </c>
      <c r="Y257" s="1" t="s">
        <v>156</v>
      </c>
      <c r="Z257" s="1" t="s">
        <v>49</v>
      </c>
      <c r="AA257" s="1" t="s">
        <v>126</v>
      </c>
      <c r="AB257" s="1" t="s">
        <v>72</v>
      </c>
      <c r="AC257" s="1" t="s">
        <v>506</v>
      </c>
      <c r="AD257" s="1" t="s">
        <v>507</v>
      </c>
      <c r="AE257" s="1" t="s">
        <v>508</v>
      </c>
      <c r="AF257" s="1" t="s">
        <v>251</v>
      </c>
      <c r="AG257" s="1" t="s">
        <v>509</v>
      </c>
      <c r="AH257" s="1" t="s">
        <v>119</v>
      </c>
      <c r="AI257" s="1" t="s">
        <v>78</v>
      </c>
    </row>
    <row r="258" spans="1:35" ht="13.2" x14ac:dyDescent="0.25">
      <c r="A258" s="2">
        <v>44616.462787650467</v>
      </c>
      <c r="B258" s="1" t="s">
        <v>35</v>
      </c>
      <c r="C258" s="1" t="s">
        <v>134</v>
      </c>
      <c r="D258" s="1" t="s">
        <v>60</v>
      </c>
      <c r="E258" s="1">
        <v>3</v>
      </c>
      <c r="F258" s="1">
        <v>2</v>
      </c>
      <c r="G258" s="1" t="s">
        <v>181</v>
      </c>
      <c r="H258" s="1" t="s">
        <v>39</v>
      </c>
      <c r="I258" s="1" t="s">
        <v>89</v>
      </c>
      <c r="J258" s="1" t="s">
        <v>130</v>
      </c>
      <c r="K258" s="1" t="s">
        <v>302</v>
      </c>
      <c r="L258" s="1">
        <v>1</v>
      </c>
      <c r="M258" s="1">
        <v>5</v>
      </c>
      <c r="N258" s="1">
        <v>5</v>
      </c>
      <c r="O258" s="1">
        <v>5</v>
      </c>
      <c r="P258" s="1">
        <v>5</v>
      </c>
      <c r="Q258" s="1">
        <v>1</v>
      </c>
      <c r="R258" s="1" t="s">
        <v>91</v>
      </c>
      <c r="S258" s="1" t="s">
        <v>91</v>
      </c>
      <c r="T258" s="1" t="s">
        <v>91</v>
      </c>
      <c r="U258" s="1" t="s">
        <v>68</v>
      </c>
      <c r="V258" s="1" t="s">
        <v>66</v>
      </c>
      <c r="W258" s="1" t="s">
        <v>67</v>
      </c>
      <c r="X258" s="1" t="s">
        <v>66</v>
      </c>
      <c r="Y258" s="1" t="s">
        <v>156</v>
      </c>
      <c r="Z258" s="1" t="s">
        <v>107</v>
      </c>
      <c r="AA258" s="1" t="s">
        <v>149</v>
      </c>
      <c r="AB258" s="1" t="s">
        <v>72</v>
      </c>
      <c r="AC258" s="1" t="s">
        <v>66</v>
      </c>
      <c r="AD258" s="1" t="s">
        <v>85</v>
      </c>
      <c r="AE258" s="1" t="s">
        <v>74</v>
      </c>
      <c r="AF258" s="1" t="s">
        <v>75</v>
      </c>
      <c r="AG258" s="1" t="s">
        <v>76</v>
      </c>
      <c r="AH258" s="1" t="s">
        <v>163</v>
      </c>
      <c r="AI258" s="1" t="s">
        <v>87</v>
      </c>
    </row>
    <row r="259" spans="1:35" ht="13.2" x14ac:dyDescent="0.25">
      <c r="A259" s="2">
        <v>44616.462966562496</v>
      </c>
      <c r="B259" s="1" t="s">
        <v>59</v>
      </c>
      <c r="C259" s="1" t="s">
        <v>36</v>
      </c>
      <c r="D259" s="1" t="s">
        <v>60</v>
      </c>
      <c r="E259" s="1">
        <v>3</v>
      </c>
      <c r="F259" s="1">
        <v>5</v>
      </c>
      <c r="G259" s="1" t="s">
        <v>88</v>
      </c>
      <c r="H259" s="1" t="s">
        <v>61</v>
      </c>
      <c r="I259" s="1" t="s">
        <v>62</v>
      </c>
      <c r="J259" s="1" t="s">
        <v>63</v>
      </c>
      <c r="K259" s="1" t="s">
        <v>71</v>
      </c>
      <c r="L259" s="1">
        <v>5</v>
      </c>
      <c r="M259" s="1">
        <v>5</v>
      </c>
      <c r="N259" s="1">
        <v>4</v>
      </c>
      <c r="O259" s="1">
        <v>3</v>
      </c>
      <c r="P259" s="1">
        <v>4</v>
      </c>
      <c r="Q259" s="1">
        <v>3</v>
      </c>
      <c r="R259" s="1" t="s">
        <v>67</v>
      </c>
      <c r="S259" s="1" t="s">
        <v>67</v>
      </c>
      <c r="T259" s="1" t="s">
        <v>91</v>
      </c>
      <c r="U259" s="1" t="s">
        <v>67</v>
      </c>
      <c r="V259" s="1" t="s">
        <v>91</v>
      </c>
      <c r="W259" s="1" t="s">
        <v>91</v>
      </c>
      <c r="X259" s="1" t="s">
        <v>91</v>
      </c>
      <c r="Y259" s="1" t="s">
        <v>216</v>
      </c>
      <c r="Z259" s="1" t="s">
        <v>127</v>
      </c>
      <c r="AA259" s="1" t="s">
        <v>71</v>
      </c>
      <c r="AB259" s="1" t="s">
        <v>55</v>
      </c>
      <c r="AC259" s="1" t="s">
        <v>93</v>
      </c>
      <c r="AD259" s="1" t="s">
        <v>139</v>
      </c>
      <c r="AE259" s="1" t="s">
        <v>165</v>
      </c>
      <c r="AF259" s="1" t="s">
        <v>86</v>
      </c>
      <c r="AG259" s="1" t="s">
        <v>118</v>
      </c>
      <c r="AH259" s="1" t="s">
        <v>100</v>
      </c>
      <c r="AI259" s="1" t="s">
        <v>321</v>
      </c>
    </row>
    <row r="260" spans="1:35" ht="13.2" x14ac:dyDescent="0.25">
      <c r="A260" s="2">
        <v>44616.463170405092</v>
      </c>
      <c r="B260" s="1" t="s">
        <v>102</v>
      </c>
      <c r="C260" s="1" t="s">
        <v>36</v>
      </c>
      <c r="D260" s="1" t="s">
        <v>37</v>
      </c>
      <c r="E260" s="1">
        <v>1</v>
      </c>
      <c r="F260" s="1">
        <v>1</v>
      </c>
      <c r="G260" s="1" t="s">
        <v>38</v>
      </c>
      <c r="H260" s="1" t="s">
        <v>61</v>
      </c>
      <c r="I260" s="1" t="s">
        <v>62</v>
      </c>
      <c r="J260" s="1" t="s">
        <v>63</v>
      </c>
      <c r="K260" s="1" t="s">
        <v>71</v>
      </c>
      <c r="L260" s="1">
        <v>5</v>
      </c>
      <c r="M260" s="1">
        <v>4</v>
      </c>
      <c r="N260" s="1">
        <v>5</v>
      </c>
      <c r="O260" s="1">
        <v>4</v>
      </c>
      <c r="P260" s="1">
        <v>5</v>
      </c>
      <c r="Q260" s="1">
        <v>5</v>
      </c>
      <c r="R260" s="1" t="s">
        <v>66</v>
      </c>
      <c r="S260" s="1" t="s">
        <v>68</v>
      </c>
      <c r="T260" s="1" t="s">
        <v>66</v>
      </c>
      <c r="U260" s="1" t="s">
        <v>67</v>
      </c>
      <c r="V260" s="1" t="s">
        <v>66</v>
      </c>
      <c r="W260" s="1" t="s">
        <v>66</v>
      </c>
      <c r="X260" s="1" t="s">
        <v>66</v>
      </c>
      <c r="Y260" s="1" t="s">
        <v>82</v>
      </c>
      <c r="Z260" s="1" t="s">
        <v>124</v>
      </c>
      <c r="AA260" s="1" t="s">
        <v>482</v>
      </c>
      <c r="AB260" s="1" t="s">
        <v>72</v>
      </c>
      <c r="AC260" s="1" t="s">
        <v>66</v>
      </c>
      <c r="AD260" s="1" t="s">
        <v>73</v>
      </c>
      <c r="AE260" s="1" t="s">
        <v>74</v>
      </c>
      <c r="AF260" s="1" t="s">
        <v>75</v>
      </c>
      <c r="AG260" s="1" t="s">
        <v>51</v>
      </c>
      <c r="AH260" s="1" t="s">
        <v>77</v>
      </c>
      <c r="AI260" s="1" t="s">
        <v>228</v>
      </c>
    </row>
    <row r="261" spans="1:35" ht="13.2" x14ac:dyDescent="0.25">
      <c r="A261" s="2">
        <v>44616.463932094906</v>
      </c>
      <c r="B261" s="1" t="s">
        <v>59</v>
      </c>
      <c r="C261" s="1" t="s">
        <v>36</v>
      </c>
      <c r="D261" s="1" t="s">
        <v>37</v>
      </c>
      <c r="E261" s="1">
        <v>2</v>
      </c>
      <c r="F261" s="1">
        <v>4</v>
      </c>
      <c r="G261" s="1" t="s">
        <v>510</v>
      </c>
      <c r="H261" s="1" t="s">
        <v>39</v>
      </c>
      <c r="I261" s="1" t="s">
        <v>89</v>
      </c>
      <c r="J261" s="1" t="s">
        <v>270</v>
      </c>
      <c r="K261" s="1" t="s">
        <v>260</v>
      </c>
      <c r="L261" s="1">
        <v>3</v>
      </c>
      <c r="M261" s="1">
        <v>4</v>
      </c>
      <c r="N261" s="1">
        <v>3</v>
      </c>
      <c r="O261" s="1">
        <v>4</v>
      </c>
      <c r="P261" s="1">
        <v>4</v>
      </c>
      <c r="Q261" s="1">
        <v>2</v>
      </c>
      <c r="R261" s="1" t="s">
        <v>67</v>
      </c>
      <c r="S261" s="1" t="s">
        <v>66</v>
      </c>
      <c r="T261" s="1" t="s">
        <v>91</v>
      </c>
      <c r="U261" s="1" t="s">
        <v>66</v>
      </c>
      <c r="V261" s="1" t="s">
        <v>66</v>
      </c>
      <c r="W261" s="1" t="s">
        <v>91</v>
      </c>
      <c r="X261" s="1" t="s">
        <v>91</v>
      </c>
      <c r="Y261" s="1" t="s">
        <v>511</v>
      </c>
      <c r="Z261" s="1" t="s">
        <v>512</v>
      </c>
      <c r="AA261" s="1" t="s">
        <v>513</v>
      </c>
      <c r="AB261" s="1" t="s">
        <v>164</v>
      </c>
      <c r="AC261" s="1" t="s">
        <v>65</v>
      </c>
      <c r="AD261" s="1" t="s">
        <v>85</v>
      </c>
      <c r="AE261" s="1" t="s">
        <v>74</v>
      </c>
      <c r="AF261" s="1" t="s">
        <v>75</v>
      </c>
      <c r="AG261" s="1" t="s">
        <v>137</v>
      </c>
      <c r="AH261" s="1" t="s">
        <v>187</v>
      </c>
      <c r="AI261" s="1" t="s">
        <v>101</v>
      </c>
    </row>
    <row r="262" spans="1:35" ht="13.2" x14ac:dyDescent="0.25">
      <c r="A262" s="2">
        <v>44616.464360358797</v>
      </c>
      <c r="B262" s="1" t="s">
        <v>59</v>
      </c>
      <c r="C262" s="1" t="s">
        <v>36</v>
      </c>
      <c r="D262" s="1" t="s">
        <v>60</v>
      </c>
      <c r="E262" s="1">
        <v>3</v>
      </c>
      <c r="F262" s="1">
        <v>4</v>
      </c>
      <c r="G262" s="1" t="s">
        <v>352</v>
      </c>
      <c r="H262" s="1" t="s">
        <v>39</v>
      </c>
      <c r="I262" s="1" t="s">
        <v>62</v>
      </c>
      <c r="J262" s="1" t="s">
        <v>245</v>
      </c>
      <c r="K262" s="1" t="s">
        <v>64</v>
      </c>
      <c r="L262" s="1">
        <v>5</v>
      </c>
      <c r="M262" s="1">
        <v>5</v>
      </c>
      <c r="N262" s="1">
        <v>5</v>
      </c>
      <c r="O262" s="1">
        <v>5</v>
      </c>
      <c r="P262" s="1">
        <v>5</v>
      </c>
      <c r="Q262" s="1">
        <v>4</v>
      </c>
      <c r="R262" s="1" t="s">
        <v>68</v>
      </c>
      <c r="S262" s="1" t="s">
        <v>66</v>
      </c>
      <c r="T262" s="1" t="s">
        <v>66</v>
      </c>
      <c r="U262" s="1" t="s">
        <v>67</v>
      </c>
      <c r="V262" s="1" t="s">
        <v>66</v>
      </c>
      <c r="W262" s="1" t="s">
        <v>91</v>
      </c>
      <c r="X262" s="1" t="s">
        <v>91</v>
      </c>
      <c r="Y262" s="1" t="s">
        <v>69</v>
      </c>
      <c r="Z262" s="1" t="s">
        <v>158</v>
      </c>
      <c r="AA262" s="1" t="s">
        <v>98</v>
      </c>
      <c r="AB262" s="1" t="s">
        <v>72</v>
      </c>
      <c r="AC262" s="1" t="s">
        <v>93</v>
      </c>
      <c r="AD262" s="1" t="s">
        <v>85</v>
      </c>
      <c r="AE262" s="1" t="s">
        <v>74</v>
      </c>
      <c r="AF262" s="1" t="s">
        <v>75</v>
      </c>
      <c r="AG262" s="1" t="s">
        <v>76</v>
      </c>
      <c r="AH262" s="1" t="s">
        <v>69</v>
      </c>
      <c r="AI262" s="1" t="s">
        <v>101</v>
      </c>
    </row>
    <row r="263" spans="1:35" ht="13.2" x14ac:dyDescent="0.25">
      <c r="A263" s="2">
        <v>44616.466126446758</v>
      </c>
      <c r="B263" s="1" t="s">
        <v>59</v>
      </c>
      <c r="C263" s="1" t="s">
        <v>36</v>
      </c>
      <c r="D263" s="1" t="s">
        <v>60</v>
      </c>
      <c r="E263" s="1">
        <v>1</v>
      </c>
      <c r="F263" s="1">
        <v>3</v>
      </c>
      <c r="G263" s="1" t="s">
        <v>514</v>
      </c>
      <c r="H263" s="1" t="s">
        <v>61</v>
      </c>
      <c r="I263" s="1" t="s">
        <v>104</v>
      </c>
      <c r="J263" s="1" t="s">
        <v>140</v>
      </c>
      <c r="K263" s="1" t="s">
        <v>145</v>
      </c>
      <c r="L263" s="1">
        <v>5</v>
      </c>
      <c r="M263" s="1">
        <v>2</v>
      </c>
      <c r="N263" s="1">
        <v>5</v>
      </c>
      <c r="O263" s="1">
        <v>5</v>
      </c>
      <c r="P263" s="1">
        <v>5</v>
      </c>
      <c r="Q263" s="1">
        <v>5</v>
      </c>
      <c r="R263" s="1" t="s">
        <v>91</v>
      </c>
      <c r="S263" s="1" t="s">
        <v>65</v>
      </c>
      <c r="T263" s="1" t="s">
        <v>122</v>
      </c>
      <c r="U263" s="1" t="s">
        <v>91</v>
      </c>
      <c r="V263" s="1" t="s">
        <v>91</v>
      </c>
      <c r="W263" s="1" t="s">
        <v>91</v>
      </c>
      <c r="X263" s="1" t="s">
        <v>91</v>
      </c>
      <c r="Y263" s="1" t="s">
        <v>186</v>
      </c>
      <c r="Z263" s="1" t="s">
        <v>70</v>
      </c>
      <c r="AA263" s="1" t="s">
        <v>485</v>
      </c>
      <c r="AB263" s="1" t="s">
        <v>72</v>
      </c>
      <c r="AC263" s="1" t="s">
        <v>67</v>
      </c>
      <c r="AD263" s="1" t="s">
        <v>85</v>
      </c>
      <c r="AE263" s="1" t="s">
        <v>99</v>
      </c>
      <c r="AF263" s="1" t="s">
        <v>55</v>
      </c>
      <c r="AG263" s="1" t="s">
        <v>85</v>
      </c>
      <c r="AH263" s="1" t="s">
        <v>163</v>
      </c>
      <c r="AI263" s="1" t="s">
        <v>101</v>
      </c>
    </row>
    <row r="264" spans="1:35" ht="13.2" x14ac:dyDescent="0.25">
      <c r="A264" s="2">
        <v>44616.466308310184</v>
      </c>
      <c r="B264" s="1" t="s">
        <v>59</v>
      </c>
      <c r="C264" s="1" t="s">
        <v>36</v>
      </c>
      <c r="D264" s="1" t="s">
        <v>60</v>
      </c>
      <c r="E264" s="1">
        <v>1</v>
      </c>
      <c r="F264" s="1">
        <v>3</v>
      </c>
      <c r="G264" s="1" t="s">
        <v>88</v>
      </c>
      <c r="H264" s="1" t="s">
        <v>61</v>
      </c>
      <c r="I264" s="1" t="s">
        <v>62</v>
      </c>
      <c r="J264" s="1" t="s">
        <v>116</v>
      </c>
      <c r="K264" s="1" t="s">
        <v>302</v>
      </c>
      <c r="L264" s="1">
        <v>5</v>
      </c>
      <c r="M264" s="1">
        <v>5</v>
      </c>
      <c r="N264" s="1">
        <v>5</v>
      </c>
      <c r="O264" s="1">
        <v>3</v>
      </c>
      <c r="P264" s="1">
        <v>5</v>
      </c>
      <c r="Q264" s="1">
        <v>5</v>
      </c>
      <c r="R264" s="1" t="s">
        <v>67</v>
      </c>
      <c r="S264" s="1" t="s">
        <v>66</v>
      </c>
      <c r="T264" s="1" t="s">
        <v>67</v>
      </c>
      <c r="U264" s="1" t="s">
        <v>66</v>
      </c>
      <c r="V264" s="1" t="s">
        <v>91</v>
      </c>
      <c r="W264" s="1" t="s">
        <v>91</v>
      </c>
      <c r="X264" s="1" t="s">
        <v>91</v>
      </c>
      <c r="Y264" s="1" t="s">
        <v>156</v>
      </c>
      <c r="Z264" s="1" t="s">
        <v>107</v>
      </c>
      <c r="AA264" s="1" t="s">
        <v>98</v>
      </c>
      <c r="AB264" s="1" t="s">
        <v>72</v>
      </c>
      <c r="AC264" s="1" t="s">
        <v>66</v>
      </c>
      <c r="AD264" s="1" t="s">
        <v>85</v>
      </c>
      <c r="AE264" s="1" t="s">
        <v>74</v>
      </c>
      <c r="AF264" s="1" t="s">
        <v>75</v>
      </c>
      <c r="AG264" s="1" t="s">
        <v>76</v>
      </c>
      <c r="AH264" s="1" t="s">
        <v>163</v>
      </c>
      <c r="AI264" s="1" t="s">
        <v>94</v>
      </c>
    </row>
    <row r="265" spans="1:35" ht="13.2" x14ac:dyDescent="0.25">
      <c r="A265" s="2">
        <v>44616.466610185184</v>
      </c>
      <c r="B265" s="1" t="s">
        <v>59</v>
      </c>
      <c r="C265" s="1" t="s">
        <v>36</v>
      </c>
      <c r="D265" s="1" t="s">
        <v>37</v>
      </c>
      <c r="E265" s="1">
        <v>1</v>
      </c>
      <c r="F265" s="1" t="s">
        <v>79</v>
      </c>
      <c r="G265" s="1" t="s">
        <v>38</v>
      </c>
      <c r="H265" s="1" t="s">
        <v>61</v>
      </c>
      <c r="I265" s="1" t="s">
        <v>111</v>
      </c>
      <c r="J265" s="1" t="s">
        <v>63</v>
      </c>
      <c r="K265" s="1" t="s">
        <v>71</v>
      </c>
      <c r="L265" s="1">
        <v>5</v>
      </c>
      <c r="M265" s="1">
        <v>5</v>
      </c>
      <c r="N265" s="1">
        <v>3</v>
      </c>
      <c r="O265" s="1">
        <v>4</v>
      </c>
      <c r="P265" s="1">
        <v>4</v>
      </c>
      <c r="Q265" s="1">
        <v>3</v>
      </c>
      <c r="R265" s="1" t="s">
        <v>68</v>
      </c>
      <c r="S265" s="1" t="s">
        <v>91</v>
      </c>
      <c r="T265" s="1" t="s">
        <v>91</v>
      </c>
      <c r="U265" s="1" t="s">
        <v>66</v>
      </c>
      <c r="V265" s="1" t="s">
        <v>91</v>
      </c>
      <c r="W265" s="1" t="s">
        <v>91</v>
      </c>
      <c r="X265" s="1" t="s">
        <v>91</v>
      </c>
      <c r="Y265" s="1" t="s">
        <v>82</v>
      </c>
      <c r="Z265" s="1" t="s">
        <v>124</v>
      </c>
      <c r="AA265" s="1" t="s">
        <v>149</v>
      </c>
      <c r="AB265" s="1" t="s">
        <v>72</v>
      </c>
      <c r="AC265" s="1" t="s">
        <v>93</v>
      </c>
      <c r="AD265" s="1" t="s">
        <v>73</v>
      </c>
      <c r="AE265" s="1" t="s">
        <v>114</v>
      </c>
      <c r="AF265" s="1" t="s">
        <v>75</v>
      </c>
      <c r="AG265" s="1" t="s">
        <v>76</v>
      </c>
      <c r="AH265" s="1" t="s">
        <v>214</v>
      </c>
      <c r="AI265" s="1" t="s">
        <v>171</v>
      </c>
    </row>
    <row r="266" spans="1:35" ht="13.2" x14ac:dyDescent="0.25">
      <c r="A266" s="2">
        <v>44616.468456562499</v>
      </c>
      <c r="B266" s="1" t="s">
        <v>35</v>
      </c>
      <c r="C266" s="1" t="s">
        <v>151</v>
      </c>
      <c r="D266" s="1" t="s">
        <v>37</v>
      </c>
      <c r="E266" s="1">
        <v>4</v>
      </c>
      <c r="F266" s="1">
        <v>3</v>
      </c>
      <c r="G266" s="1" t="s">
        <v>262</v>
      </c>
      <c r="H266" s="1" t="s">
        <v>39</v>
      </c>
      <c r="I266" s="1" t="s">
        <v>62</v>
      </c>
      <c r="J266" s="1" t="s">
        <v>121</v>
      </c>
      <c r="K266" s="1" t="s">
        <v>64</v>
      </c>
      <c r="L266" s="1">
        <v>4</v>
      </c>
      <c r="M266" s="1">
        <v>2</v>
      </c>
      <c r="N266" s="1">
        <v>4</v>
      </c>
      <c r="O266" s="1">
        <v>1</v>
      </c>
      <c r="P266" s="1">
        <v>2</v>
      </c>
      <c r="Q266" s="1">
        <v>2</v>
      </c>
      <c r="R266" s="1" t="s">
        <v>66</v>
      </c>
      <c r="S266" s="1" t="s">
        <v>67</v>
      </c>
      <c r="T266" s="1" t="s">
        <v>91</v>
      </c>
      <c r="U266" s="1" t="s">
        <v>68</v>
      </c>
      <c r="V266" s="1" t="s">
        <v>91</v>
      </c>
      <c r="W266" s="1" t="s">
        <v>91</v>
      </c>
      <c r="X266" s="1" t="s">
        <v>91</v>
      </c>
      <c r="Y266" s="1" t="s">
        <v>119</v>
      </c>
      <c r="Z266" s="1" t="s">
        <v>107</v>
      </c>
      <c r="AA266" s="1" t="s">
        <v>71</v>
      </c>
      <c r="AB266" s="1" t="s">
        <v>72</v>
      </c>
      <c r="AC266" s="1" t="s">
        <v>66</v>
      </c>
      <c r="AD266" s="1" t="s">
        <v>73</v>
      </c>
      <c r="AE266" s="1" t="s">
        <v>114</v>
      </c>
      <c r="AF266" s="1" t="s">
        <v>75</v>
      </c>
      <c r="AG266" s="1" t="s">
        <v>76</v>
      </c>
      <c r="AH266" s="1" t="s">
        <v>119</v>
      </c>
      <c r="AI266" s="1" t="s">
        <v>243</v>
      </c>
    </row>
    <row r="267" spans="1:35" ht="13.2" x14ac:dyDescent="0.25">
      <c r="A267" s="2">
        <v>44616.468809918981</v>
      </c>
      <c r="B267" s="1" t="s">
        <v>59</v>
      </c>
      <c r="C267" s="1" t="s">
        <v>36</v>
      </c>
      <c r="D267" s="1" t="s">
        <v>37</v>
      </c>
      <c r="E267" s="1">
        <v>2</v>
      </c>
      <c r="F267" s="1">
        <v>6</v>
      </c>
      <c r="G267" s="1" t="s">
        <v>38</v>
      </c>
      <c r="H267" s="1" t="s">
        <v>39</v>
      </c>
      <c r="I267" s="1" t="s">
        <v>40</v>
      </c>
      <c r="J267" s="1" t="s">
        <v>198</v>
      </c>
      <c r="K267" s="1" t="s">
        <v>71</v>
      </c>
      <c r="L267" s="1">
        <v>5</v>
      </c>
      <c r="M267" s="1">
        <v>5</v>
      </c>
      <c r="N267" s="1">
        <v>5</v>
      </c>
      <c r="O267" s="1">
        <v>4</v>
      </c>
      <c r="P267" s="1">
        <v>4</v>
      </c>
      <c r="Q267" s="1">
        <v>3</v>
      </c>
      <c r="R267" s="1" t="s">
        <v>67</v>
      </c>
      <c r="S267" s="1" t="s">
        <v>66</v>
      </c>
      <c r="T267" s="1" t="s">
        <v>67</v>
      </c>
      <c r="U267" s="1" t="s">
        <v>66</v>
      </c>
      <c r="V267" s="1" t="s">
        <v>66</v>
      </c>
      <c r="W267" s="1" t="s">
        <v>67</v>
      </c>
      <c r="X267" s="1" t="s">
        <v>66</v>
      </c>
      <c r="Y267" s="1" t="s">
        <v>113</v>
      </c>
      <c r="Z267" s="1" t="s">
        <v>158</v>
      </c>
      <c r="AA267" s="1" t="s">
        <v>71</v>
      </c>
      <c r="AB267" s="1" t="s">
        <v>55</v>
      </c>
      <c r="AC267" s="1" t="s">
        <v>93</v>
      </c>
      <c r="AD267" s="1" t="s">
        <v>85</v>
      </c>
      <c r="AE267" s="1" t="s">
        <v>165</v>
      </c>
      <c r="AF267" s="1" t="s">
        <v>75</v>
      </c>
      <c r="AG267" s="1" t="s">
        <v>76</v>
      </c>
      <c r="AH267" s="1" t="s">
        <v>100</v>
      </c>
      <c r="AI267" s="1" t="s">
        <v>101</v>
      </c>
    </row>
    <row r="268" spans="1:35" ht="13.2" x14ac:dyDescent="0.25">
      <c r="A268" s="2">
        <v>44616.468863194445</v>
      </c>
      <c r="B268" s="1" t="s">
        <v>102</v>
      </c>
      <c r="C268" s="1" t="s">
        <v>36</v>
      </c>
      <c r="D268" s="1" t="s">
        <v>60</v>
      </c>
      <c r="E268" s="1">
        <v>1</v>
      </c>
      <c r="F268" s="1">
        <v>4</v>
      </c>
      <c r="G268" s="1" t="s">
        <v>88</v>
      </c>
      <c r="H268" s="1" t="s">
        <v>39</v>
      </c>
      <c r="I268" s="1" t="s">
        <v>111</v>
      </c>
      <c r="J268" s="1" t="s">
        <v>121</v>
      </c>
      <c r="K268" s="1" t="s">
        <v>71</v>
      </c>
      <c r="L268" s="1">
        <v>4</v>
      </c>
      <c r="M268" s="1">
        <v>5</v>
      </c>
      <c r="N268" s="1">
        <v>5</v>
      </c>
      <c r="O268" s="1">
        <v>4</v>
      </c>
      <c r="P268" s="1">
        <v>4</v>
      </c>
      <c r="Q268" s="1">
        <v>5</v>
      </c>
      <c r="R268" s="1" t="s">
        <v>66</v>
      </c>
      <c r="S268" s="1" t="s">
        <v>66</v>
      </c>
      <c r="T268" s="1" t="s">
        <v>91</v>
      </c>
      <c r="U268" s="1" t="s">
        <v>67</v>
      </c>
      <c r="V268" s="1" t="s">
        <v>91</v>
      </c>
      <c r="W268" s="1" t="s">
        <v>91</v>
      </c>
      <c r="X268" s="1" t="s">
        <v>91</v>
      </c>
      <c r="Y268" s="1" t="s">
        <v>131</v>
      </c>
      <c r="Z268" s="1" t="s">
        <v>83</v>
      </c>
      <c r="AA268" s="1" t="s">
        <v>149</v>
      </c>
      <c r="AB268" s="1" t="s">
        <v>72</v>
      </c>
      <c r="AC268" s="1" t="s">
        <v>66</v>
      </c>
      <c r="AD268" s="1" t="s">
        <v>73</v>
      </c>
      <c r="AE268" s="1" t="s">
        <v>180</v>
      </c>
      <c r="AF268" s="1" t="s">
        <v>75</v>
      </c>
      <c r="AG268" s="1" t="s">
        <v>137</v>
      </c>
      <c r="AH268" s="1" t="s">
        <v>69</v>
      </c>
      <c r="AI268" s="1" t="s">
        <v>87</v>
      </c>
    </row>
    <row r="269" spans="1:35" ht="13.2" x14ac:dyDescent="0.25">
      <c r="A269" s="2">
        <v>44616.469425891206</v>
      </c>
      <c r="B269" s="1" t="s">
        <v>35</v>
      </c>
      <c r="C269" s="1" t="s">
        <v>36</v>
      </c>
      <c r="D269" s="1" t="s">
        <v>60</v>
      </c>
      <c r="E269" s="1">
        <v>2</v>
      </c>
      <c r="F269" s="1">
        <v>4</v>
      </c>
      <c r="G269" s="1" t="s">
        <v>515</v>
      </c>
      <c r="H269" s="1" t="s">
        <v>39</v>
      </c>
      <c r="I269" s="1" t="s">
        <v>62</v>
      </c>
      <c r="J269" s="1" t="s">
        <v>121</v>
      </c>
      <c r="K269" s="1" t="s">
        <v>71</v>
      </c>
      <c r="L269" s="1">
        <v>3</v>
      </c>
      <c r="M269" s="1">
        <v>3</v>
      </c>
      <c r="N269" s="1">
        <v>2</v>
      </c>
      <c r="O269" s="1">
        <v>2</v>
      </c>
      <c r="P269" s="1">
        <v>2</v>
      </c>
      <c r="Q269" s="1">
        <v>1</v>
      </c>
      <c r="R269" s="1" t="s">
        <v>67</v>
      </c>
      <c r="S269" s="1" t="s">
        <v>65</v>
      </c>
      <c r="T269" s="1" t="s">
        <v>91</v>
      </c>
      <c r="U269" s="1" t="s">
        <v>65</v>
      </c>
      <c r="V269" s="1" t="s">
        <v>91</v>
      </c>
      <c r="W269" s="1" t="s">
        <v>91</v>
      </c>
      <c r="X269" s="1" t="s">
        <v>91</v>
      </c>
      <c r="Y269" s="1" t="s">
        <v>212</v>
      </c>
      <c r="Z269" s="1" t="s">
        <v>107</v>
      </c>
      <c r="AA269" s="1" t="s">
        <v>98</v>
      </c>
      <c r="AB269" s="1" t="s">
        <v>72</v>
      </c>
      <c r="AC269" s="1" t="s">
        <v>67</v>
      </c>
      <c r="AD269" s="1" t="s">
        <v>73</v>
      </c>
      <c r="AE269" s="1" t="s">
        <v>128</v>
      </c>
      <c r="AF269" s="1" t="s">
        <v>75</v>
      </c>
      <c r="AG269" s="1" t="s">
        <v>76</v>
      </c>
      <c r="AH269" s="1" t="s">
        <v>69</v>
      </c>
      <c r="AI269" s="1" t="s">
        <v>87</v>
      </c>
    </row>
    <row r="270" spans="1:35" ht="13.2" x14ac:dyDescent="0.25">
      <c r="A270" s="2">
        <v>44616.469620428237</v>
      </c>
      <c r="B270" s="1" t="s">
        <v>102</v>
      </c>
      <c r="C270" s="1" t="s">
        <v>134</v>
      </c>
      <c r="D270" s="1" t="s">
        <v>37</v>
      </c>
      <c r="E270" s="1">
        <v>2</v>
      </c>
      <c r="F270" s="1" t="s">
        <v>79</v>
      </c>
      <c r="G270" s="1" t="s">
        <v>516</v>
      </c>
      <c r="H270" s="1" t="s">
        <v>39</v>
      </c>
      <c r="I270" s="1" t="s">
        <v>104</v>
      </c>
      <c r="J270" s="1" t="s">
        <v>130</v>
      </c>
      <c r="K270" s="1" t="s">
        <v>71</v>
      </c>
      <c r="L270" s="1">
        <v>3</v>
      </c>
      <c r="M270" s="1">
        <v>4</v>
      </c>
      <c r="N270" s="1">
        <v>2</v>
      </c>
      <c r="O270" s="1">
        <v>4</v>
      </c>
      <c r="P270" s="1">
        <v>4</v>
      </c>
      <c r="Q270" s="1">
        <v>2</v>
      </c>
      <c r="R270" s="1" t="s">
        <v>91</v>
      </c>
      <c r="S270" s="1" t="s">
        <v>91</v>
      </c>
      <c r="T270" s="1" t="s">
        <v>91</v>
      </c>
      <c r="U270" s="1" t="s">
        <v>68</v>
      </c>
      <c r="V270" s="1" t="s">
        <v>91</v>
      </c>
      <c r="W270" s="1" t="s">
        <v>66</v>
      </c>
      <c r="X270" s="1" t="s">
        <v>91</v>
      </c>
      <c r="Y270" s="1" t="s">
        <v>148</v>
      </c>
      <c r="Z270" s="1" t="s">
        <v>107</v>
      </c>
      <c r="AA270" s="1" t="s">
        <v>71</v>
      </c>
      <c r="AB270" s="1" t="s">
        <v>72</v>
      </c>
      <c r="AC270" s="1" t="s">
        <v>66</v>
      </c>
      <c r="AD270" s="1" t="s">
        <v>73</v>
      </c>
      <c r="AE270" s="1" t="s">
        <v>108</v>
      </c>
      <c r="AF270" s="1" t="s">
        <v>75</v>
      </c>
      <c r="AG270" s="1" t="s">
        <v>76</v>
      </c>
      <c r="AH270" s="1" t="s">
        <v>119</v>
      </c>
      <c r="AI270" s="1" t="s">
        <v>94</v>
      </c>
    </row>
    <row r="271" spans="1:35" ht="13.2" x14ac:dyDescent="0.25">
      <c r="A271" s="2">
        <v>44616.469936111112</v>
      </c>
      <c r="B271" s="1" t="s">
        <v>133</v>
      </c>
      <c r="C271" s="1" t="s">
        <v>36</v>
      </c>
      <c r="D271" s="1" t="s">
        <v>60</v>
      </c>
      <c r="E271" s="1">
        <v>1</v>
      </c>
      <c r="F271" s="1">
        <v>1</v>
      </c>
      <c r="G271" s="1" t="s">
        <v>474</v>
      </c>
      <c r="H271" s="1" t="s">
        <v>39</v>
      </c>
      <c r="I271" s="1" t="s">
        <v>62</v>
      </c>
      <c r="J271" s="1" t="s">
        <v>176</v>
      </c>
      <c r="K271" s="1" t="s">
        <v>71</v>
      </c>
      <c r="L271" s="1">
        <v>5</v>
      </c>
      <c r="M271" s="1">
        <v>3</v>
      </c>
      <c r="N271" s="1">
        <v>4</v>
      </c>
      <c r="O271" s="1">
        <v>4</v>
      </c>
      <c r="P271" s="1">
        <v>5</v>
      </c>
      <c r="Q271" s="1">
        <v>1</v>
      </c>
      <c r="R271" s="1" t="s">
        <v>67</v>
      </c>
      <c r="S271" s="1" t="s">
        <v>91</v>
      </c>
      <c r="T271" s="1" t="s">
        <v>91</v>
      </c>
      <c r="U271" s="1" t="s">
        <v>66</v>
      </c>
      <c r="V271" s="1" t="s">
        <v>91</v>
      </c>
      <c r="W271" s="1" t="s">
        <v>91</v>
      </c>
      <c r="X271" s="1" t="s">
        <v>91</v>
      </c>
      <c r="Y271" s="1" t="s">
        <v>189</v>
      </c>
      <c r="Z271" s="1" t="s">
        <v>70</v>
      </c>
      <c r="AA271" s="1" t="s">
        <v>71</v>
      </c>
      <c r="AB271" s="1" t="s">
        <v>72</v>
      </c>
      <c r="AC271" s="1" t="s">
        <v>67</v>
      </c>
      <c r="AD271" s="1" t="s">
        <v>73</v>
      </c>
      <c r="AE271" s="1" t="s">
        <v>114</v>
      </c>
      <c r="AF271" s="1" t="s">
        <v>75</v>
      </c>
      <c r="AG271" s="1" t="s">
        <v>76</v>
      </c>
      <c r="AH271" s="1" t="s">
        <v>191</v>
      </c>
      <c r="AI271" s="1" t="s">
        <v>321</v>
      </c>
    </row>
    <row r="272" spans="1:35" ht="13.2" x14ac:dyDescent="0.25">
      <c r="A272" s="2">
        <v>44616.470336608792</v>
      </c>
      <c r="B272" s="1" t="s">
        <v>59</v>
      </c>
      <c r="C272" s="1" t="s">
        <v>36</v>
      </c>
      <c r="D272" s="1" t="s">
        <v>60</v>
      </c>
      <c r="E272" s="1">
        <v>2</v>
      </c>
      <c r="F272" s="1" t="s">
        <v>79</v>
      </c>
      <c r="G272" s="1" t="s">
        <v>38</v>
      </c>
      <c r="H272" s="1" t="s">
        <v>39</v>
      </c>
      <c r="I272" s="1" t="s">
        <v>111</v>
      </c>
      <c r="J272" s="1" t="s">
        <v>258</v>
      </c>
      <c r="K272" s="1" t="s">
        <v>71</v>
      </c>
      <c r="L272" s="1">
        <v>3</v>
      </c>
      <c r="M272" s="1">
        <v>5</v>
      </c>
      <c r="N272" s="1">
        <v>5</v>
      </c>
      <c r="O272" s="1">
        <v>3</v>
      </c>
      <c r="P272" s="1">
        <v>5</v>
      </c>
      <c r="Q272" s="1">
        <v>4</v>
      </c>
      <c r="R272" s="1" t="s">
        <v>67</v>
      </c>
      <c r="S272" s="1" t="s">
        <v>66</v>
      </c>
      <c r="T272" s="1" t="s">
        <v>91</v>
      </c>
      <c r="U272" s="1" t="s">
        <v>66</v>
      </c>
      <c r="V272" s="1" t="s">
        <v>66</v>
      </c>
      <c r="W272" s="1" t="s">
        <v>91</v>
      </c>
      <c r="X272" s="1" t="s">
        <v>91</v>
      </c>
      <c r="Y272" s="1" t="s">
        <v>113</v>
      </c>
      <c r="Z272" s="1" t="s">
        <v>83</v>
      </c>
      <c r="AA272" s="1" t="s">
        <v>71</v>
      </c>
      <c r="AB272" s="1" t="s">
        <v>72</v>
      </c>
      <c r="AC272" s="1" t="s">
        <v>93</v>
      </c>
      <c r="AD272" s="1" t="s">
        <v>73</v>
      </c>
      <c r="AE272" s="1" t="s">
        <v>114</v>
      </c>
      <c r="AF272" s="1" t="s">
        <v>75</v>
      </c>
      <c r="AG272" s="1" t="s">
        <v>76</v>
      </c>
      <c r="AH272" s="1" t="s">
        <v>119</v>
      </c>
      <c r="AI272" s="1" t="s">
        <v>58</v>
      </c>
    </row>
    <row r="273" spans="1:35" ht="13.2" x14ac:dyDescent="0.25">
      <c r="A273" s="2">
        <v>44616.471401597228</v>
      </c>
      <c r="B273" s="1" t="s">
        <v>102</v>
      </c>
      <c r="C273" s="1" t="s">
        <v>36</v>
      </c>
      <c r="D273" s="1" t="s">
        <v>37</v>
      </c>
      <c r="E273" s="1">
        <v>3</v>
      </c>
      <c r="F273" s="1">
        <v>4</v>
      </c>
      <c r="G273" s="1" t="s">
        <v>517</v>
      </c>
      <c r="H273" s="1" t="s">
        <v>39</v>
      </c>
      <c r="I273" s="1" t="s">
        <v>62</v>
      </c>
      <c r="J273" s="1" t="s">
        <v>195</v>
      </c>
      <c r="K273" s="1" t="s">
        <v>260</v>
      </c>
      <c r="L273" s="1">
        <v>5</v>
      </c>
      <c r="M273" s="1">
        <v>5</v>
      </c>
      <c r="N273" s="1">
        <v>5</v>
      </c>
      <c r="O273" s="1">
        <v>5</v>
      </c>
      <c r="P273" s="1">
        <v>5</v>
      </c>
      <c r="Q273" s="1">
        <v>1</v>
      </c>
      <c r="R273" s="1" t="s">
        <v>67</v>
      </c>
      <c r="S273" s="1" t="s">
        <v>66</v>
      </c>
      <c r="T273" s="1" t="s">
        <v>67</v>
      </c>
      <c r="U273" s="1" t="s">
        <v>66</v>
      </c>
      <c r="V273" s="1" t="s">
        <v>66</v>
      </c>
      <c r="W273" s="1" t="s">
        <v>66</v>
      </c>
      <c r="X273" s="1" t="s">
        <v>66</v>
      </c>
      <c r="Y273" s="1" t="s">
        <v>82</v>
      </c>
      <c r="Z273" s="1" t="s">
        <v>146</v>
      </c>
      <c r="AA273" s="1" t="s">
        <v>285</v>
      </c>
      <c r="AB273" s="1">
        <v>1500</v>
      </c>
      <c r="AC273" s="1">
        <v>600</v>
      </c>
      <c r="AD273" s="1">
        <v>2000</v>
      </c>
      <c r="AE273" s="1" t="s">
        <v>108</v>
      </c>
      <c r="AF273" s="1">
        <v>2000</v>
      </c>
      <c r="AG273" s="1">
        <v>2500</v>
      </c>
      <c r="AH273" s="1" t="s">
        <v>100</v>
      </c>
      <c r="AI273" s="1" t="s">
        <v>87</v>
      </c>
    </row>
    <row r="274" spans="1:35" ht="13.2" x14ac:dyDescent="0.25">
      <c r="A274" s="2">
        <v>44616.471705532407</v>
      </c>
      <c r="B274" s="1" t="s">
        <v>133</v>
      </c>
      <c r="C274" s="1" t="s">
        <v>134</v>
      </c>
      <c r="D274" s="1" t="s">
        <v>37</v>
      </c>
      <c r="E274" s="1">
        <v>3</v>
      </c>
      <c r="F274" s="1">
        <v>3</v>
      </c>
      <c r="G274" s="1" t="s">
        <v>474</v>
      </c>
      <c r="H274" s="1" t="s">
        <v>61</v>
      </c>
      <c r="I274" s="1" t="s">
        <v>62</v>
      </c>
      <c r="J274" s="1" t="s">
        <v>176</v>
      </c>
      <c r="K274" s="1" t="s">
        <v>64</v>
      </c>
      <c r="L274" s="1">
        <v>4</v>
      </c>
      <c r="M274" s="1">
        <v>3</v>
      </c>
      <c r="N274" s="1">
        <v>4</v>
      </c>
      <c r="O274" s="1">
        <v>4</v>
      </c>
      <c r="P274" s="1">
        <v>4</v>
      </c>
      <c r="Q274" s="1">
        <v>3</v>
      </c>
      <c r="R274" s="1" t="s">
        <v>67</v>
      </c>
      <c r="S274" s="1" t="s">
        <v>91</v>
      </c>
      <c r="T274" s="1" t="s">
        <v>91</v>
      </c>
      <c r="U274" s="1" t="s">
        <v>91</v>
      </c>
      <c r="V274" s="1" t="s">
        <v>91</v>
      </c>
      <c r="W274" s="1" t="s">
        <v>91</v>
      </c>
      <c r="X274" s="1" t="s">
        <v>91</v>
      </c>
      <c r="Y274" s="1" t="s">
        <v>148</v>
      </c>
      <c r="Z274" s="1" t="s">
        <v>141</v>
      </c>
      <c r="AA274" s="1" t="s">
        <v>71</v>
      </c>
      <c r="AB274" s="1" t="s">
        <v>72</v>
      </c>
      <c r="AC274" s="1" t="s">
        <v>207</v>
      </c>
      <c r="AD274" s="1" t="s">
        <v>73</v>
      </c>
      <c r="AE274" s="1" t="s">
        <v>246</v>
      </c>
      <c r="AF274" s="1" t="s">
        <v>75</v>
      </c>
      <c r="AG274" s="1" t="s">
        <v>76</v>
      </c>
      <c r="AH274" s="1" t="s">
        <v>69</v>
      </c>
      <c r="AI274" s="1" t="s">
        <v>467</v>
      </c>
    </row>
    <row r="275" spans="1:35" ht="13.2" x14ac:dyDescent="0.25">
      <c r="A275" s="2">
        <v>44616.472225162041</v>
      </c>
      <c r="B275" s="1" t="s">
        <v>133</v>
      </c>
      <c r="C275" s="1" t="s">
        <v>183</v>
      </c>
      <c r="D275" s="1" t="s">
        <v>37</v>
      </c>
      <c r="E275" s="1">
        <v>4</v>
      </c>
      <c r="F275" s="1">
        <v>3</v>
      </c>
      <c r="G275" s="1" t="s">
        <v>518</v>
      </c>
      <c r="H275" s="1" t="s">
        <v>39</v>
      </c>
      <c r="I275" s="1" t="s">
        <v>62</v>
      </c>
      <c r="J275" s="1" t="s">
        <v>176</v>
      </c>
      <c r="K275" s="1" t="s">
        <v>71</v>
      </c>
      <c r="L275" s="1">
        <v>5</v>
      </c>
      <c r="M275" s="1">
        <v>5</v>
      </c>
      <c r="N275" s="1">
        <v>5</v>
      </c>
      <c r="O275" s="1">
        <v>5</v>
      </c>
      <c r="P275" s="1">
        <v>5</v>
      </c>
      <c r="Q275" s="1">
        <v>1</v>
      </c>
      <c r="R275" s="1" t="s">
        <v>68</v>
      </c>
      <c r="S275" s="1" t="s">
        <v>91</v>
      </c>
      <c r="T275" s="1" t="s">
        <v>91</v>
      </c>
      <c r="U275" s="1" t="s">
        <v>91</v>
      </c>
      <c r="V275" s="1" t="s">
        <v>91</v>
      </c>
      <c r="W275" s="1" t="s">
        <v>68</v>
      </c>
      <c r="X275" s="1" t="s">
        <v>91</v>
      </c>
      <c r="Y275" s="1" t="s">
        <v>156</v>
      </c>
      <c r="Z275" s="1" t="s">
        <v>49</v>
      </c>
      <c r="AA275" s="1" t="s">
        <v>71</v>
      </c>
      <c r="AB275" s="1" t="s">
        <v>72</v>
      </c>
      <c r="AC275" s="1" t="s">
        <v>93</v>
      </c>
      <c r="AD275" s="1" t="s">
        <v>73</v>
      </c>
      <c r="AE275" s="1" t="s">
        <v>128</v>
      </c>
      <c r="AF275" s="1" t="s">
        <v>75</v>
      </c>
      <c r="AG275" s="1" t="s">
        <v>76</v>
      </c>
      <c r="AH275" s="1" t="s">
        <v>100</v>
      </c>
      <c r="AI275" s="1" t="s">
        <v>87</v>
      </c>
    </row>
    <row r="276" spans="1:35" ht="13.2" x14ac:dyDescent="0.25">
      <c r="A276" s="2">
        <v>44616.472635532409</v>
      </c>
      <c r="B276" s="1" t="s">
        <v>35</v>
      </c>
      <c r="C276" s="1" t="s">
        <v>36</v>
      </c>
      <c r="D276" s="1" t="s">
        <v>60</v>
      </c>
      <c r="E276" s="1">
        <v>3</v>
      </c>
      <c r="F276" s="1">
        <v>3</v>
      </c>
      <c r="G276" s="1" t="s">
        <v>192</v>
      </c>
      <c r="H276" s="1" t="s">
        <v>39</v>
      </c>
      <c r="I276" s="1" t="s">
        <v>62</v>
      </c>
      <c r="J276" s="1" t="s">
        <v>519</v>
      </c>
      <c r="K276" s="1" t="s">
        <v>126</v>
      </c>
      <c r="L276" s="1">
        <v>5</v>
      </c>
      <c r="M276" s="1">
        <v>5</v>
      </c>
      <c r="N276" s="1">
        <v>5</v>
      </c>
      <c r="O276" s="1">
        <v>5</v>
      </c>
      <c r="P276" s="1">
        <v>5</v>
      </c>
      <c r="Q276" s="1">
        <v>3</v>
      </c>
      <c r="R276" s="1" t="s">
        <v>207</v>
      </c>
      <c r="S276" s="1" t="s">
        <v>91</v>
      </c>
      <c r="T276" s="1" t="s">
        <v>207</v>
      </c>
      <c r="U276" s="1" t="s">
        <v>91</v>
      </c>
      <c r="V276" s="1" t="s">
        <v>293</v>
      </c>
      <c r="W276" s="1" t="s">
        <v>91</v>
      </c>
      <c r="X276" s="1" t="s">
        <v>91</v>
      </c>
      <c r="Y276" s="1" t="s">
        <v>148</v>
      </c>
      <c r="Z276" s="1" t="s">
        <v>83</v>
      </c>
      <c r="AA276" s="1" t="s">
        <v>71</v>
      </c>
      <c r="AB276" s="1" t="s">
        <v>72</v>
      </c>
      <c r="AC276" s="1" t="s">
        <v>207</v>
      </c>
      <c r="AD276" s="1" t="s">
        <v>281</v>
      </c>
      <c r="AE276" s="1" t="s">
        <v>128</v>
      </c>
      <c r="AF276" s="1" t="s">
        <v>75</v>
      </c>
      <c r="AG276" s="1" t="s">
        <v>76</v>
      </c>
      <c r="AH276" s="1" t="s">
        <v>247</v>
      </c>
      <c r="AI276" s="1" t="s">
        <v>87</v>
      </c>
    </row>
    <row r="277" spans="1:35" ht="13.2" x14ac:dyDescent="0.25">
      <c r="A277" s="2">
        <v>44616.473151712962</v>
      </c>
      <c r="B277" s="1" t="s">
        <v>59</v>
      </c>
      <c r="C277" s="1" t="s">
        <v>36</v>
      </c>
      <c r="D277" s="1" t="s">
        <v>37</v>
      </c>
      <c r="E277" s="1">
        <v>4</v>
      </c>
      <c r="F277" s="1">
        <v>4</v>
      </c>
      <c r="G277" s="1" t="s">
        <v>38</v>
      </c>
      <c r="H277" s="1" t="s">
        <v>39</v>
      </c>
      <c r="I277" s="1" t="s">
        <v>89</v>
      </c>
      <c r="J277" s="1" t="s">
        <v>63</v>
      </c>
      <c r="K277" s="1" t="s">
        <v>64</v>
      </c>
      <c r="L277" s="1">
        <v>4</v>
      </c>
      <c r="M277" s="1">
        <v>5</v>
      </c>
      <c r="N277" s="1">
        <v>3</v>
      </c>
      <c r="O277" s="1">
        <v>3</v>
      </c>
      <c r="P277" s="1">
        <v>4</v>
      </c>
      <c r="Q277" s="1">
        <v>2</v>
      </c>
      <c r="R277" s="1" t="s">
        <v>65</v>
      </c>
      <c r="S277" s="1" t="s">
        <v>91</v>
      </c>
      <c r="T277" s="1" t="s">
        <v>91</v>
      </c>
      <c r="U277" s="1" t="s">
        <v>68</v>
      </c>
      <c r="V277" s="1" t="s">
        <v>91</v>
      </c>
      <c r="W277" s="1" t="s">
        <v>91</v>
      </c>
      <c r="X277" s="1" t="s">
        <v>91</v>
      </c>
      <c r="Y277" s="1" t="s">
        <v>92</v>
      </c>
      <c r="Z277" s="1" t="s">
        <v>146</v>
      </c>
      <c r="AA277" s="1" t="s">
        <v>149</v>
      </c>
      <c r="AB277" s="1" t="s">
        <v>72</v>
      </c>
      <c r="AC277" s="1" t="s">
        <v>66</v>
      </c>
      <c r="AD277" s="1" t="s">
        <v>73</v>
      </c>
      <c r="AE277" s="1" t="s">
        <v>74</v>
      </c>
      <c r="AF277" s="1" t="s">
        <v>117</v>
      </c>
      <c r="AG277" s="1" t="s">
        <v>76</v>
      </c>
      <c r="AH277" s="1" t="s">
        <v>365</v>
      </c>
      <c r="AI277" s="1" t="s">
        <v>101</v>
      </c>
    </row>
    <row r="278" spans="1:35" ht="13.2" x14ac:dyDescent="0.25">
      <c r="A278" s="2">
        <v>44616.473236736114</v>
      </c>
      <c r="B278" s="1" t="s">
        <v>59</v>
      </c>
      <c r="C278" s="1" t="s">
        <v>36</v>
      </c>
      <c r="D278" s="1" t="s">
        <v>60</v>
      </c>
      <c r="E278" s="1">
        <v>1</v>
      </c>
      <c r="F278" s="1">
        <v>4</v>
      </c>
      <c r="G278" s="1" t="s">
        <v>520</v>
      </c>
      <c r="H278" s="1" t="s">
        <v>39</v>
      </c>
      <c r="I278" s="1" t="s">
        <v>62</v>
      </c>
      <c r="J278" s="1" t="s">
        <v>521</v>
      </c>
      <c r="K278" s="1" t="s">
        <v>71</v>
      </c>
      <c r="L278" s="1">
        <v>2</v>
      </c>
      <c r="M278" s="1">
        <v>5</v>
      </c>
      <c r="N278" s="1">
        <v>3</v>
      </c>
      <c r="O278" s="1">
        <v>4</v>
      </c>
      <c r="P278" s="1">
        <v>5</v>
      </c>
      <c r="Q278" s="1">
        <v>4</v>
      </c>
      <c r="R278" s="1" t="s">
        <v>91</v>
      </c>
      <c r="S278" s="1" t="s">
        <v>91</v>
      </c>
      <c r="T278" s="1" t="s">
        <v>91</v>
      </c>
      <c r="U278" s="1" t="s">
        <v>66</v>
      </c>
      <c r="V278" s="1" t="s">
        <v>91</v>
      </c>
      <c r="W278" s="1" t="s">
        <v>91</v>
      </c>
      <c r="X278" s="1" t="s">
        <v>91</v>
      </c>
      <c r="Y278" s="1" t="s">
        <v>461</v>
      </c>
      <c r="Z278" s="1" t="s">
        <v>127</v>
      </c>
      <c r="AA278" s="1" t="s">
        <v>71</v>
      </c>
      <c r="AB278" s="1" t="s">
        <v>72</v>
      </c>
      <c r="AC278" s="1" t="s">
        <v>93</v>
      </c>
      <c r="AD278" s="1" t="s">
        <v>73</v>
      </c>
      <c r="AE278" s="1" t="s">
        <v>128</v>
      </c>
      <c r="AF278" s="1" t="s">
        <v>75</v>
      </c>
      <c r="AG278" s="1" t="s">
        <v>76</v>
      </c>
      <c r="AH278" s="1" t="s">
        <v>244</v>
      </c>
      <c r="AI278" s="1" t="s">
        <v>87</v>
      </c>
    </row>
    <row r="279" spans="1:35" ht="13.2" x14ac:dyDescent="0.25">
      <c r="A279" s="2">
        <v>44616.47606267361</v>
      </c>
      <c r="B279" s="1" t="s">
        <v>102</v>
      </c>
      <c r="C279" s="1" t="s">
        <v>134</v>
      </c>
      <c r="D279" s="1" t="s">
        <v>60</v>
      </c>
      <c r="E279" s="1">
        <v>3</v>
      </c>
      <c r="F279" s="1">
        <v>4</v>
      </c>
      <c r="G279" s="1" t="s">
        <v>522</v>
      </c>
      <c r="H279" s="1" t="s">
        <v>39</v>
      </c>
      <c r="I279" s="1" t="s">
        <v>111</v>
      </c>
      <c r="J279" s="1" t="s">
        <v>381</v>
      </c>
      <c r="K279" s="1" t="s">
        <v>64</v>
      </c>
      <c r="L279" s="1">
        <v>5</v>
      </c>
      <c r="M279" s="1">
        <v>5</v>
      </c>
      <c r="N279" s="1">
        <v>5</v>
      </c>
      <c r="O279" s="1">
        <v>4</v>
      </c>
      <c r="P279" s="1">
        <v>5</v>
      </c>
      <c r="Q279" s="1">
        <v>3</v>
      </c>
      <c r="R279" s="1" t="s">
        <v>65</v>
      </c>
      <c r="S279" s="1" t="s">
        <v>66</v>
      </c>
      <c r="T279" s="1" t="s">
        <v>67</v>
      </c>
      <c r="U279" s="1" t="s">
        <v>66</v>
      </c>
      <c r="V279" s="1" t="s">
        <v>67</v>
      </c>
      <c r="W279" s="1" t="s">
        <v>67</v>
      </c>
      <c r="X279" s="1" t="s">
        <v>66</v>
      </c>
      <c r="Y279" s="1" t="s">
        <v>523</v>
      </c>
      <c r="Z279" s="1" t="s">
        <v>70</v>
      </c>
      <c r="AA279" s="1" t="s">
        <v>98</v>
      </c>
      <c r="AB279" s="1" t="s">
        <v>72</v>
      </c>
      <c r="AC279" s="1" t="s">
        <v>93</v>
      </c>
      <c r="AD279" s="1" t="s">
        <v>73</v>
      </c>
      <c r="AE279" s="1" t="s">
        <v>165</v>
      </c>
      <c r="AF279" s="1" t="s">
        <v>117</v>
      </c>
      <c r="AG279" s="1" t="s">
        <v>137</v>
      </c>
      <c r="AH279" s="1" t="s">
        <v>157</v>
      </c>
      <c r="AI279" s="1" t="s">
        <v>87</v>
      </c>
    </row>
    <row r="280" spans="1:35" ht="13.2" x14ac:dyDescent="0.25">
      <c r="A280" s="2">
        <v>44616.476414826393</v>
      </c>
      <c r="B280" s="1" t="s">
        <v>102</v>
      </c>
      <c r="C280" s="1" t="s">
        <v>36</v>
      </c>
      <c r="D280" s="1" t="s">
        <v>60</v>
      </c>
      <c r="E280" s="1">
        <v>1</v>
      </c>
      <c r="F280" s="1">
        <v>3</v>
      </c>
      <c r="G280" s="1" t="s">
        <v>524</v>
      </c>
      <c r="H280" s="1" t="s">
        <v>39</v>
      </c>
      <c r="I280" s="1" t="s">
        <v>89</v>
      </c>
      <c r="J280" s="1" t="s">
        <v>525</v>
      </c>
      <c r="K280" s="1" t="s">
        <v>64</v>
      </c>
      <c r="L280" s="1">
        <v>3</v>
      </c>
      <c r="M280" s="1">
        <v>3</v>
      </c>
      <c r="N280" s="1">
        <v>3</v>
      </c>
      <c r="O280" s="1">
        <v>3</v>
      </c>
      <c r="P280" s="1">
        <v>3</v>
      </c>
      <c r="Q280" s="1">
        <v>1</v>
      </c>
      <c r="R280" s="1" t="s">
        <v>67</v>
      </c>
      <c r="S280" s="1" t="s">
        <v>67</v>
      </c>
      <c r="T280" s="1" t="s">
        <v>67</v>
      </c>
      <c r="U280" s="1" t="s">
        <v>66</v>
      </c>
      <c r="V280" s="1" t="s">
        <v>67</v>
      </c>
      <c r="W280" s="1" t="s">
        <v>66</v>
      </c>
      <c r="X280" s="1" t="s">
        <v>66</v>
      </c>
      <c r="Y280" s="1" t="s">
        <v>92</v>
      </c>
      <c r="Z280" s="1" t="s">
        <v>298</v>
      </c>
      <c r="AA280" s="1" t="s">
        <v>98</v>
      </c>
      <c r="AB280" s="1" t="s">
        <v>72</v>
      </c>
      <c r="AC280" s="1" t="s">
        <v>67</v>
      </c>
      <c r="AD280" s="1" t="s">
        <v>73</v>
      </c>
      <c r="AE280" s="1" t="s">
        <v>114</v>
      </c>
      <c r="AF280" s="1" t="s">
        <v>75</v>
      </c>
      <c r="AG280" s="1" t="s">
        <v>76</v>
      </c>
      <c r="AH280" s="1" t="s">
        <v>339</v>
      </c>
      <c r="AI280" s="1" t="s">
        <v>58</v>
      </c>
    </row>
    <row r="281" spans="1:35" ht="13.2" x14ac:dyDescent="0.25">
      <c r="A281" s="2">
        <v>44616.477091215274</v>
      </c>
      <c r="B281" s="1" t="s">
        <v>35</v>
      </c>
      <c r="C281" s="1" t="s">
        <v>151</v>
      </c>
      <c r="D281" s="1" t="s">
        <v>60</v>
      </c>
      <c r="E281" s="1">
        <v>3</v>
      </c>
      <c r="F281" s="1">
        <v>3</v>
      </c>
      <c r="G281" s="1" t="s">
        <v>526</v>
      </c>
      <c r="H281" s="1" t="s">
        <v>39</v>
      </c>
      <c r="I281" s="1" t="s">
        <v>62</v>
      </c>
      <c r="J281" s="1" t="s">
        <v>527</v>
      </c>
      <c r="K281" s="1" t="s">
        <v>126</v>
      </c>
      <c r="L281" s="1">
        <v>1</v>
      </c>
      <c r="M281" s="1">
        <v>3</v>
      </c>
      <c r="N281" s="1">
        <v>4</v>
      </c>
      <c r="O281" s="1">
        <v>4</v>
      </c>
      <c r="P281" s="1">
        <v>4</v>
      </c>
      <c r="Q281" s="1">
        <v>2</v>
      </c>
      <c r="R281" s="1" t="s">
        <v>91</v>
      </c>
      <c r="S281" s="1" t="s">
        <v>91</v>
      </c>
      <c r="T281" s="1" t="s">
        <v>91</v>
      </c>
      <c r="U281" s="1" t="s">
        <v>91</v>
      </c>
      <c r="V281" s="1" t="s">
        <v>91</v>
      </c>
      <c r="W281" s="1" t="s">
        <v>67</v>
      </c>
      <c r="X281" s="1" t="s">
        <v>67</v>
      </c>
      <c r="Y281" s="1" t="s">
        <v>131</v>
      </c>
      <c r="Z281" s="1" t="s">
        <v>70</v>
      </c>
      <c r="AA281" s="1" t="s">
        <v>149</v>
      </c>
      <c r="AB281" s="1" t="s">
        <v>72</v>
      </c>
      <c r="AC281" s="1" t="s">
        <v>67</v>
      </c>
      <c r="AD281" s="1" t="s">
        <v>85</v>
      </c>
      <c r="AE281" s="1" t="s">
        <v>74</v>
      </c>
      <c r="AF281" s="1" t="s">
        <v>75</v>
      </c>
      <c r="AG281" s="1" t="s">
        <v>76</v>
      </c>
      <c r="AH281" s="1" t="s">
        <v>239</v>
      </c>
      <c r="AI281" s="1" t="s">
        <v>120</v>
      </c>
    </row>
    <row r="282" spans="1:35" ht="13.2" x14ac:dyDescent="0.25">
      <c r="A282" s="2">
        <v>44616.477544166672</v>
      </c>
      <c r="B282" s="1" t="s">
        <v>35</v>
      </c>
      <c r="C282" s="1" t="s">
        <v>36</v>
      </c>
      <c r="D282" s="1" t="s">
        <v>37</v>
      </c>
      <c r="E282" s="1">
        <v>3</v>
      </c>
      <c r="F282" s="1">
        <v>3</v>
      </c>
      <c r="G282" s="1" t="s">
        <v>468</v>
      </c>
      <c r="H282" s="1" t="s">
        <v>39</v>
      </c>
      <c r="I282" s="1" t="s">
        <v>89</v>
      </c>
      <c r="J282" s="1" t="s">
        <v>81</v>
      </c>
      <c r="K282" s="1" t="s">
        <v>71</v>
      </c>
      <c r="L282" s="1">
        <v>1</v>
      </c>
      <c r="M282" s="1">
        <v>1</v>
      </c>
      <c r="N282" s="1">
        <v>3</v>
      </c>
      <c r="O282" s="1">
        <v>3</v>
      </c>
      <c r="P282" s="1">
        <v>4</v>
      </c>
      <c r="Q282" s="1">
        <v>4</v>
      </c>
      <c r="R282" s="1" t="s">
        <v>66</v>
      </c>
      <c r="S282" s="1" t="s">
        <v>67</v>
      </c>
      <c r="T282" s="1" t="s">
        <v>66</v>
      </c>
      <c r="U282" s="1" t="s">
        <v>65</v>
      </c>
      <c r="V282" s="1" t="s">
        <v>67</v>
      </c>
      <c r="W282" s="1" t="s">
        <v>67</v>
      </c>
      <c r="X282" s="1" t="s">
        <v>91</v>
      </c>
      <c r="Y282" s="1" t="s">
        <v>113</v>
      </c>
      <c r="Z282" s="1" t="s">
        <v>298</v>
      </c>
      <c r="AA282" s="1" t="s">
        <v>71</v>
      </c>
      <c r="AB282" s="1" t="s">
        <v>72</v>
      </c>
      <c r="AC282" s="1" t="s">
        <v>65</v>
      </c>
      <c r="AD282" s="1" t="s">
        <v>85</v>
      </c>
      <c r="AE282" s="1" t="s">
        <v>99</v>
      </c>
      <c r="AF282" s="1" t="s">
        <v>86</v>
      </c>
      <c r="AG282" s="1" t="s">
        <v>51</v>
      </c>
      <c r="AH282" s="1" t="s">
        <v>199</v>
      </c>
      <c r="AI282" s="1" t="s">
        <v>101</v>
      </c>
    </row>
    <row r="283" spans="1:35" ht="13.2" x14ac:dyDescent="0.25">
      <c r="A283" s="2">
        <v>44616.478465023145</v>
      </c>
      <c r="B283" s="1" t="s">
        <v>133</v>
      </c>
      <c r="C283" s="1" t="s">
        <v>183</v>
      </c>
      <c r="D283" s="1" t="s">
        <v>60</v>
      </c>
      <c r="E283" s="1">
        <v>4</v>
      </c>
      <c r="F283" s="1">
        <v>2</v>
      </c>
      <c r="G283" s="1" t="s">
        <v>262</v>
      </c>
      <c r="H283" s="1" t="s">
        <v>39</v>
      </c>
      <c r="I283" s="1" t="s">
        <v>62</v>
      </c>
      <c r="J283" s="1" t="s">
        <v>198</v>
      </c>
      <c r="K283" s="1" t="s">
        <v>71</v>
      </c>
      <c r="L283" s="1">
        <v>5</v>
      </c>
      <c r="M283" s="1">
        <v>3</v>
      </c>
      <c r="N283" s="1">
        <v>5</v>
      </c>
      <c r="O283" s="1">
        <v>1</v>
      </c>
      <c r="P283" s="1">
        <v>5</v>
      </c>
      <c r="Q283" s="1">
        <v>1</v>
      </c>
      <c r="R283" s="1" t="s">
        <v>91</v>
      </c>
      <c r="S283" s="1" t="s">
        <v>91</v>
      </c>
      <c r="T283" s="1" t="s">
        <v>91</v>
      </c>
      <c r="U283" s="1" t="s">
        <v>66</v>
      </c>
      <c r="V283" s="1" t="s">
        <v>66</v>
      </c>
      <c r="W283" s="1" t="s">
        <v>66</v>
      </c>
      <c r="X283" s="1" t="s">
        <v>91</v>
      </c>
      <c r="Y283" s="1" t="s">
        <v>119</v>
      </c>
      <c r="Z283" s="1" t="s">
        <v>107</v>
      </c>
      <c r="AA283" s="1" t="s">
        <v>71</v>
      </c>
      <c r="AB283" s="1" t="s">
        <v>72</v>
      </c>
      <c r="AC283" s="1" t="s">
        <v>66</v>
      </c>
      <c r="AD283" s="1" t="s">
        <v>73</v>
      </c>
      <c r="AE283" s="1" t="s">
        <v>128</v>
      </c>
      <c r="AF283" s="1" t="s">
        <v>75</v>
      </c>
      <c r="AG283" s="1" t="s">
        <v>76</v>
      </c>
      <c r="AH283" s="1" t="s">
        <v>119</v>
      </c>
      <c r="AI283" s="1" t="s">
        <v>101</v>
      </c>
    </row>
    <row r="284" spans="1:35" ht="13.2" x14ac:dyDescent="0.25">
      <c r="A284" s="2">
        <v>44616.478751736111</v>
      </c>
      <c r="B284" s="1" t="s">
        <v>35</v>
      </c>
      <c r="C284" s="1" t="s">
        <v>36</v>
      </c>
      <c r="D284" s="1" t="s">
        <v>60</v>
      </c>
      <c r="E284" s="1">
        <v>1</v>
      </c>
      <c r="F284" s="1">
        <v>3</v>
      </c>
      <c r="G284" s="1" t="s">
        <v>88</v>
      </c>
      <c r="H284" s="1" t="s">
        <v>39</v>
      </c>
      <c r="I284" s="1" t="s">
        <v>111</v>
      </c>
      <c r="J284" s="1" t="s">
        <v>185</v>
      </c>
      <c r="K284" s="1" t="s">
        <v>71</v>
      </c>
      <c r="L284" s="1">
        <v>5</v>
      </c>
      <c r="M284" s="1">
        <v>5</v>
      </c>
      <c r="N284" s="1">
        <v>5</v>
      </c>
      <c r="O284" s="1">
        <v>5</v>
      </c>
      <c r="P284" s="1">
        <v>5</v>
      </c>
      <c r="Q284" s="1">
        <v>1</v>
      </c>
      <c r="R284" s="1" t="s">
        <v>66</v>
      </c>
      <c r="S284" s="1" t="s">
        <v>68</v>
      </c>
      <c r="T284" s="1" t="s">
        <v>66</v>
      </c>
      <c r="U284" s="1" t="s">
        <v>68</v>
      </c>
      <c r="V284" s="1" t="s">
        <v>68</v>
      </c>
      <c r="W284" s="1" t="s">
        <v>68</v>
      </c>
      <c r="X284" s="1" t="s">
        <v>91</v>
      </c>
      <c r="Y284" s="1" t="s">
        <v>148</v>
      </c>
      <c r="Z284" s="1" t="s">
        <v>83</v>
      </c>
      <c r="AA284" s="1" t="s">
        <v>98</v>
      </c>
      <c r="AB284" s="1" t="s">
        <v>72</v>
      </c>
      <c r="AC284" s="1" t="s">
        <v>66</v>
      </c>
      <c r="AD284" s="1" t="s">
        <v>73</v>
      </c>
      <c r="AE284" s="1" t="s">
        <v>114</v>
      </c>
      <c r="AF284" s="1" t="s">
        <v>75</v>
      </c>
      <c r="AG284" s="1" t="s">
        <v>76</v>
      </c>
      <c r="AH284" s="1" t="s">
        <v>77</v>
      </c>
      <c r="AI284" s="1" t="s">
        <v>94</v>
      </c>
    </row>
    <row r="285" spans="1:35" ht="13.2" x14ac:dyDescent="0.25">
      <c r="A285" s="2">
        <v>44616.478956527775</v>
      </c>
      <c r="B285" s="1" t="s">
        <v>150</v>
      </c>
      <c r="C285" s="1" t="s">
        <v>151</v>
      </c>
      <c r="D285" s="1" t="s">
        <v>60</v>
      </c>
      <c r="E285" s="1">
        <v>4</v>
      </c>
      <c r="F285" s="1">
        <v>2</v>
      </c>
      <c r="G285" s="1" t="s">
        <v>528</v>
      </c>
      <c r="H285" s="1" t="s">
        <v>115</v>
      </c>
      <c r="I285" s="1" t="s">
        <v>62</v>
      </c>
      <c r="J285" s="1" t="s">
        <v>529</v>
      </c>
      <c r="K285" s="1" t="s">
        <v>64</v>
      </c>
      <c r="L285" s="1">
        <v>5</v>
      </c>
      <c r="M285" s="1">
        <v>3</v>
      </c>
      <c r="N285" s="1">
        <v>5</v>
      </c>
      <c r="O285" s="1">
        <v>4</v>
      </c>
      <c r="P285" s="1">
        <v>5</v>
      </c>
      <c r="Q285" s="1">
        <v>4</v>
      </c>
      <c r="R285" s="1" t="s">
        <v>530</v>
      </c>
      <c r="S285" s="1" t="s">
        <v>530</v>
      </c>
      <c r="T285" s="1" t="s">
        <v>530</v>
      </c>
      <c r="U285" s="1" t="s">
        <v>91</v>
      </c>
      <c r="V285" s="1" t="s">
        <v>530</v>
      </c>
      <c r="W285" s="1" t="s">
        <v>91</v>
      </c>
      <c r="X285" s="1" t="s">
        <v>91</v>
      </c>
      <c r="Y285" s="1" t="s">
        <v>219</v>
      </c>
      <c r="Z285" s="1" t="s">
        <v>146</v>
      </c>
      <c r="AA285" s="1" t="s">
        <v>98</v>
      </c>
      <c r="AB285" s="1" t="s">
        <v>72</v>
      </c>
      <c r="AC285" s="1" t="s">
        <v>67</v>
      </c>
      <c r="AD285" s="1" t="s">
        <v>73</v>
      </c>
      <c r="AE285" s="1" t="s">
        <v>74</v>
      </c>
      <c r="AF285" s="1" t="s">
        <v>75</v>
      </c>
      <c r="AG285" s="1" t="s">
        <v>76</v>
      </c>
      <c r="AH285" s="1" t="s">
        <v>194</v>
      </c>
      <c r="AI285" s="1" t="s">
        <v>243</v>
      </c>
    </row>
    <row r="286" spans="1:35" ht="13.2" x14ac:dyDescent="0.25">
      <c r="A286" s="2">
        <v>44616.479006851849</v>
      </c>
      <c r="B286" s="1" t="s">
        <v>35</v>
      </c>
      <c r="C286" s="1" t="s">
        <v>183</v>
      </c>
      <c r="D286" s="1" t="s">
        <v>60</v>
      </c>
      <c r="E286" s="1">
        <v>3</v>
      </c>
      <c r="F286" s="1">
        <v>3</v>
      </c>
      <c r="G286" s="1" t="s">
        <v>531</v>
      </c>
      <c r="H286" s="1" t="s">
        <v>61</v>
      </c>
      <c r="I286" s="1" t="s">
        <v>62</v>
      </c>
      <c r="J286" s="1" t="s">
        <v>210</v>
      </c>
      <c r="K286" s="1" t="s">
        <v>71</v>
      </c>
      <c r="L286" s="1">
        <v>5</v>
      </c>
      <c r="M286" s="1">
        <v>5</v>
      </c>
      <c r="N286" s="1">
        <v>5</v>
      </c>
      <c r="O286" s="1">
        <v>5</v>
      </c>
      <c r="P286" s="1">
        <v>5</v>
      </c>
      <c r="Q286" s="1">
        <v>1</v>
      </c>
      <c r="R286" s="1" t="s">
        <v>66</v>
      </c>
      <c r="S286" s="1" t="s">
        <v>66</v>
      </c>
      <c r="T286" s="1" t="s">
        <v>91</v>
      </c>
      <c r="U286" s="1" t="s">
        <v>66</v>
      </c>
      <c r="V286" s="1" t="s">
        <v>66</v>
      </c>
      <c r="W286" s="1" t="s">
        <v>66</v>
      </c>
      <c r="X286" s="1" t="s">
        <v>66</v>
      </c>
      <c r="Y286" s="1" t="s">
        <v>69</v>
      </c>
      <c r="Z286" s="1" t="s">
        <v>124</v>
      </c>
      <c r="AA286" s="1" t="s">
        <v>71</v>
      </c>
      <c r="AB286" s="1" t="s">
        <v>72</v>
      </c>
      <c r="AC286" s="1" t="s">
        <v>67</v>
      </c>
      <c r="AD286" s="1" t="s">
        <v>73</v>
      </c>
      <c r="AE286" s="1" t="s">
        <v>114</v>
      </c>
      <c r="AF286" s="1" t="s">
        <v>75</v>
      </c>
      <c r="AG286" s="1" t="s">
        <v>76</v>
      </c>
      <c r="AH286" s="1" t="s">
        <v>69</v>
      </c>
      <c r="AI286" s="1" t="s">
        <v>532</v>
      </c>
    </row>
    <row r="287" spans="1:35" ht="13.2" x14ac:dyDescent="0.25">
      <c r="A287" s="2">
        <v>44616.480481412036</v>
      </c>
      <c r="B287" s="1" t="s">
        <v>35</v>
      </c>
      <c r="C287" s="1" t="s">
        <v>151</v>
      </c>
      <c r="D287" s="1" t="s">
        <v>60</v>
      </c>
      <c r="E287" s="1">
        <v>4</v>
      </c>
      <c r="F287" s="1">
        <v>3</v>
      </c>
      <c r="G287" s="1" t="s">
        <v>533</v>
      </c>
      <c r="H287" s="1" t="s">
        <v>39</v>
      </c>
      <c r="I287" s="1" t="s">
        <v>104</v>
      </c>
      <c r="J287" s="1" t="s">
        <v>534</v>
      </c>
      <c r="K287" s="1" t="s">
        <v>71</v>
      </c>
      <c r="L287" s="1">
        <v>5</v>
      </c>
      <c r="M287" s="1">
        <v>4</v>
      </c>
      <c r="N287" s="1">
        <v>5</v>
      </c>
      <c r="O287" s="1">
        <v>5</v>
      </c>
      <c r="P287" s="1">
        <v>5</v>
      </c>
      <c r="Q287" s="1">
        <v>3</v>
      </c>
      <c r="R287" s="1" t="s">
        <v>91</v>
      </c>
      <c r="S287" s="1" t="s">
        <v>67</v>
      </c>
      <c r="T287" s="1" t="s">
        <v>67</v>
      </c>
      <c r="U287" s="1" t="s">
        <v>67</v>
      </c>
      <c r="V287" s="1" t="s">
        <v>67</v>
      </c>
      <c r="W287" s="1" t="s">
        <v>91</v>
      </c>
      <c r="X287" s="1" t="s">
        <v>67</v>
      </c>
      <c r="Y287" s="1" t="s">
        <v>113</v>
      </c>
      <c r="Z287" s="1" t="s">
        <v>49</v>
      </c>
      <c r="AA287" s="1" t="s">
        <v>71</v>
      </c>
      <c r="AB287" s="1" t="s">
        <v>72</v>
      </c>
      <c r="AC287" s="1" t="s">
        <v>67</v>
      </c>
      <c r="AD287" s="1" t="s">
        <v>73</v>
      </c>
      <c r="AE287" s="1" t="s">
        <v>54</v>
      </c>
      <c r="AF287" s="1" t="s">
        <v>75</v>
      </c>
      <c r="AG287" s="1" t="s">
        <v>76</v>
      </c>
      <c r="AH287" s="1" t="s">
        <v>109</v>
      </c>
      <c r="AI287" s="1" t="s">
        <v>58</v>
      </c>
    </row>
    <row r="288" spans="1:35" ht="13.2" x14ac:dyDescent="0.25">
      <c r="A288" s="2">
        <v>44616.482583356483</v>
      </c>
      <c r="B288" s="1" t="s">
        <v>35</v>
      </c>
      <c r="C288" s="1" t="s">
        <v>36</v>
      </c>
      <c r="D288" s="1" t="s">
        <v>60</v>
      </c>
      <c r="E288" s="1">
        <v>2</v>
      </c>
      <c r="F288" s="1">
        <v>4</v>
      </c>
      <c r="G288" s="1" t="s">
        <v>535</v>
      </c>
      <c r="H288" s="1" t="s">
        <v>39</v>
      </c>
      <c r="I288" s="1" t="s">
        <v>62</v>
      </c>
      <c r="J288" s="1" t="s">
        <v>521</v>
      </c>
      <c r="K288" s="1" t="s">
        <v>71</v>
      </c>
      <c r="L288" s="1">
        <v>5</v>
      </c>
      <c r="M288" s="1">
        <v>5</v>
      </c>
      <c r="N288" s="1">
        <v>5</v>
      </c>
      <c r="O288" s="1">
        <v>5</v>
      </c>
      <c r="P288" s="1">
        <v>5</v>
      </c>
      <c r="Q288" s="1">
        <v>4</v>
      </c>
      <c r="R288" s="1" t="s">
        <v>66</v>
      </c>
      <c r="S288" s="1" t="s">
        <v>68</v>
      </c>
      <c r="T288" s="1" t="s">
        <v>68</v>
      </c>
      <c r="U288" s="1" t="s">
        <v>68</v>
      </c>
      <c r="V288" s="1" t="s">
        <v>68</v>
      </c>
      <c r="W288" s="1" t="s">
        <v>66</v>
      </c>
      <c r="X288" s="1" t="s">
        <v>68</v>
      </c>
      <c r="Y288" s="1" t="s">
        <v>113</v>
      </c>
      <c r="Z288" s="1" t="s">
        <v>158</v>
      </c>
      <c r="AA288" s="1" t="s">
        <v>71</v>
      </c>
      <c r="AB288" s="1" t="s">
        <v>72</v>
      </c>
      <c r="AC288" s="1" t="s">
        <v>66</v>
      </c>
      <c r="AD288" s="1" t="s">
        <v>73</v>
      </c>
      <c r="AE288" s="1" t="s">
        <v>128</v>
      </c>
      <c r="AF288" s="1" t="s">
        <v>75</v>
      </c>
      <c r="AG288" s="1" t="s">
        <v>76</v>
      </c>
      <c r="AH288" s="1" t="s">
        <v>267</v>
      </c>
      <c r="AI288" s="1" t="s">
        <v>171</v>
      </c>
    </row>
    <row r="289" spans="1:35" ht="13.2" x14ac:dyDescent="0.25">
      <c r="A289" s="2">
        <v>44616.482652766208</v>
      </c>
      <c r="B289" s="1" t="s">
        <v>133</v>
      </c>
      <c r="C289" s="1" t="s">
        <v>134</v>
      </c>
      <c r="D289" s="1" t="s">
        <v>60</v>
      </c>
      <c r="E289" s="1">
        <v>2</v>
      </c>
      <c r="F289" s="1">
        <v>2</v>
      </c>
      <c r="G289" s="1" t="s">
        <v>536</v>
      </c>
      <c r="H289" s="1" t="s">
        <v>39</v>
      </c>
      <c r="I289" s="1" t="s">
        <v>62</v>
      </c>
      <c r="J289" s="1" t="s">
        <v>136</v>
      </c>
      <c r="K289" s="1" t="s">
        <v>64</v>
      </c>
      <c r="L289" s="1">
        <v>5</v>
      </c>
      <c r="M289" s="1">
        <v>5</v>
      </c>
      <c r="N289" s="1">
        <v>5</v>
      </c>
      <c r="O289" s="1">
        <v>5</v>
      </c>
      <c r="P289" s="1">
        <v>5</v>
      </c>
      <c r="Q289" s="1">
        <v>2</v>
      </c>
      <c r="R289" s="1" t="s">
        <v>66</v>
      </c>
      <c r="S289" s="1" t="s">
        <v>66</v>
      </c>
      <c r="T289" s="1" t="s">
        <v>66</v>
      </c>
      <c r="U289" s="1" t="s">
        <v>66</v>
      </c>
      <c r="V289" s="1" t="s">
        <v>66</v>
      </c>
      <c r="W289" s="1" t="s">
        <v>66</v>
      </c>
      <c r="X289" s="1" t="s">
        <v>66</v>
      </c>
      <c r="Y289" s="1" t="s">
        <v>113</v>
      </c>
      <c r="Z289" s="1" t="s">
        <v>158</v>
      </c>
      <c r="AA289" s="1" t="s">
        <v>71</v>
      </c>
      <c r="AB289" s="1" t="s">
        <v>55</v>
      </c>
      <c r="AC289" s="1" t="s">
        <v>93</v>
      </c>
      <c r="AD289" s="1" t="s">
        <v>85</v>
      </c>
      <c r="AE289" s="1" t="s">
        <v>54</v>
      </c>
      <c r="AF289" s="1" t="s">
        <v>117</v>
      </c>
      <c r="AG289" s="1" t="s">
        <v>137</v>
      </c>
      <c r="AH289" s="1" t="s">
        <v>77</v>
      </c>
      <c r="AI289" s="1" t="s">
        <v>101</v>
      </c>
    </row>
    <row r="290" spans="1:35" ht="13.2" x14ac:dyDescent="0.25">
      <c r="A290" s="2">
        <v>44616.483156527778</v>
      </c>
      <c r="B290" s="1" t="s">
        <v>102</v>
      </c>
      <c r="C290" s="1" t="s">
        <v>36</v>
      </c>
      <c r="D290" s="1" t="s">
        <v>60</v>
      </c>
      <c r="E290" s="1">
        <v>2</v>
      </c>
      <c r="F290" s="1">
        <v>3</v>
      </c>
      <c r="G290" s="1" t="s">
        <v>181</v>
      </c>
      <c r="H290" s="1" t="s">
        <v>61</v>
      </c>
      <c r="I290" s="1" t="s">
        <v>89</v>
      </c>
      <c r="J290" s="1" t="s">
        <v>381</v>
      </c>
      <c r="K290" s="1" t="s">
        <v>71</v>
      </c>
      <c r="L290" s="1">
        <v>5</v>
      </c>
      <c r="M290" s="1">
        <v>4</v>
      </c>
      <c r="N290" s="1">
        <v>5</v>
      </c>
      <c r="O290" s="1">
        <v>3</v>
      </c>
      <c r="P290" s="1">
        <v>5</v>
      </c>
      <c r="Q290" s="1">
        <v>1</v>
      </c>
      <c r="R290" s="1" t="s">
        <v>66</v>
      </c>
      <c r="S290" s="1" t="s">
        <v>91</v>
      </c>
      <c r="T290" s="1" t="s">
        <v>91</v>
      </c>
      <c r="U290" s="1" t="s">
        <v>68</v>
      </c>
      <c r="V290" s="1" t="s">
        <v>91</v>
      </c>
      <c r="W290" s="1" t="s">
        <v>67</v>
      </c>
      <c r="X290" s="1" t="s">
        <v>91</v>
      </c>
      <c r="Y290" s="1" t="s">
        <v>148</v>
      </c>
      <c r="Z290" s="1" t="s">
        <v>70</v>
      </c>
      <c r="AA290" s="1" t="s">
        <v>71</v>
      </c>
      <c r="AB290" s="1" t="s">
        <v>72</v>
      </c>
      <c r="AC290" s="1" t="s">
        <v>66</v>
      </c>
      <c r="AD290" s="1" t="s">
        <v>73</v>
      </c>
      <c r="AE290" s="1" t="s">
        <v>128</v>
      </c>
      <c r="AF290" s="1" t="s">
        <v>75</v>
      </c>
      <c r="AG290" s="1" t="s">
        <v>76</v>
      </c>
      <c r="AH290" s="1" t="s">
        <v>100</v>
      </c>
      <c r="AI290" s="1" t="s">
        <v>94</v>
      </c>
    </row>
    <row r="291" spans="1:35" ht="13.2" x14ac:dyDescent="0.25">
      <c r="A291" s="2">
        <v>44616.483553587968</v>
      </c>
      <c r="B291" s="1" t="s">
        <v>102</v>
      </c>
      <c r="C291" s="1" t="s">
        <v>134</v>
      </c>
      <c r="D291" s="1" t="s">
        <v>37</v>
      </c>
      <c r="E291" s="1">
        <v>1</v>
      </c>
      <c r="F291" s="1">
        <v>6</v>
      </c>
      <c r="G291" s="1" t="s">
        <v>537</v>
      </c>
      <c r="H291" s="1" t="s">
        <v>61</v>
      </c>
      <c r="I291" s="1" t="s">
        <v>40</v>
      </c>
      <c r="J291" s="1" t="s">
        <v>125</v>
      </c>
      <c r="K291" s="1" t="s">
        <v>64</v>
      </c>
      <c r="L291" s="1">
        <v>5</v>
      </c>
      <c r="M291" s="1">
        <v>5</v>
      </c>
      <c r="N291" s="1">
        <v>4</v>
      </c>
      <c r="O291" s="1">
        <v>3</v>
      </c>
      <c r="P291" s="1">
        <v>4</v>
      </c>
      <c r="Q291" s="1">
        <v>1</v>
      </c>
      <c r="R291" s="1" t="s">
        <v>66</v>
      </c>
      <c r="S291" s="1" t="s">
        <v>66</v>
      </c>
      <c r="T291" s="1" t="s">
        <v>91</v>
      </c>
      <c r="U291" s="1" t="s">
        <v>66</v>
      </c>
      <c r="V291" s="1" t="s">
        <v>67</v>
      </c>
      <c r="W291" s="1" t="s">
        <v>67</v>
      </c>
      <c r="X291" s="1" t="s">
        <v>67</v>
      </c>
      <c r="Y291" s="1" t="s">
        <v>538</v>
      </c>
      <c r="Z291" s="1" t="s">
        <v>539</v>
      </c>
      <c r="AA291" s="1" t="s">
        <v>98</v>
      </c>
      <c r="AB291" s="1" t="s">
        <v>72</v>
      </c>
      <c r="AC291" s="1" t="s">
        <v>66</v>
      </c>
      <c r="AD291" s="1" t="s">
        <v>73</v>
      </c>
      <c r="AE291" s="1" t="s">
        <v>540</v>
      </c>
      <c r="AF291" s="1" t="s">
        <v>75</v>
      </c>
      <c r="AG291" s="1" t="s">
        <v>76</v>
      </c>
      <c r="AH291" s="1" t="s">
        <v>353</v>
      </c>
      <c r="AI291" s="1" t="s">
        <v>101</v>
      </c>
    </row>
    <row r="292" spans="1:35" ht="13.2" x14ac:dyDescent="0.25">
      <c r="A292" s="2">
        <v>44616.483904803245</v>
      </c>
      <c r="B292" s="1" t="s">
        <v>59</v>
      </c>
      <c r="C292" s="1" t="s">
        <v>36</v>
      </c>
      <c r="D292" s="1" t="s">
        <v>60</v>
      </c>
      <c r="E292" s="1">
        <v>1</v>
      </c>
      <c r="F292" s="1" t="s">
        <v>79</v>
      </c>
      <c r="G292" s="1" t="s">
        <v>541</v>
      </c>
      <c r="H292" s="1" t="s">
        <v>39</v>
      </c>
      <c r="I292" s="1" t="s">
        <v>89</v>
      </c>
      <c r="J292" s="1" t="s">
        <v>105</v>
      </c>
      <c r="K292" s="1" t="s">
        <v>71</v>
      </c>
      <c r="L292" s="1">
        <v>5</v>
      </c>
      <c r="M292" s="1">
        <v>5</v>
      </c>
      <c r="N292" s="1">
        <v>5</v>
      </c>
      <c r="O292" s="1">
        <v>5</v>
      </c>
      <c r="P292" s="1">
        <v>5</v>
      </c>
      <c r="Q292" s="1">
        <v>5</v>
      </c>
      <c r="R292" s="1" t="s">
        <v>122</v>
      </c>
      <c r="S292" s="1" t="s">
        <v>542</v>
      </c>
      <c r="T292" s="1" t="s">
        <v>542</v>
      </c>
      <c r="U292" s="1" t="s">
        <v>66</v>
      </c>
      <c r="V292" s="1" t="s">
        <v>542</v>
      </c>
      <c r="W292" s="1" t="s">
        <v>542</v>
      </c>
      <c r="X292" s="1" t="s">
        <v>542</v>
      </c>
      <c r="Y292" s="1" t="s">
        <v>106</v>
      </c>
      <c r="Z292" s="1" t="s">
        <v>202</v>
      </c>
      <c r="AA292" s="1" t="s">
        <v>71</v>
      </c>
      <c r="AB292" s="1" t="s">
        <v>72</v>
      </c>
      <c r="AC292" s="1" t="s">
        <v>93</v>
      </c>
      <c r="AD292" s="1" t="s">
        <v>73</v>
      </c>
      <c r="AE292" s="1" t="s">
        <v>108</v>
      </c>
      <c r="AF292" s="1" t="s">
        <v>75</v>
      </c>
      <c r="AG292" s="1" t="s">
        <v>76</v>
      </c>
      <c r="AH292" s="1" t="s">
        <v>77</v>
      </c>
      <c r="AI292" s="1" t="s">
        <v>94</v>
      </c>
    </row>
    <row r="293" spans="1:35" ht="13.2" x14ac:dyDescent="0.25">
      <c r="A293" s="2">
        <v>44616.485334016208</v>
      </c>
      <c r="B293" s="1" t="s">
        <v>102</v>
      </c>
      <c r="C293" s="1" t="s">
        <v>36</v>
      </c>
      <c r="D293" s="1" t="s">
        <v>60</v>
      </c>
      <c r="E293" s="1">
        <v>2</v>
      </c>
      <c r="F293" s="1">
        <v>1</v>
      </c>
      <c r="G293" s="1" t="s">
        <v>38</v>
      </c>
      <c r="H293" s="1" t="s">
        <v>61</v>
      </c>
      <c r="I293" s="1" t="s">
        <v>62</v>
      </c>
      <c r="J293" s="1" t="s">
        <v>147</v>
      </c>
      <c r="K293" s="1" t="s">
        <v>412</v>
      </c>
      <c r="L293" s="1">
        <v>3</v>
      </c>
      <c r="M293" s="1">
        <v>1</v>
      </c>
      <c r="N293" s="1">
        <v>3</v>
      </c>
      <c r="O293" s="1">
        <v>5</v>
      </c>
      <c r="P293" s="1">
        <v>5</v>
      </c>
      <c r="Q293" s="1">
        <v>1</v>
      </c>
      <c r="R293" s="1" t="s">
        <v>506</v>
      </c>
      <c r="S293" s="1" t="s">
        <v>506</v>
      </c>
      <c r="T293" s="1" t="s">
        <v>506</v>
      </c>
      <c r="U293" s="1" t="s">
        <v>506</v>
      </c>
      <c r="V293" s="1" t="s">
        <v>91</v>
      </c>
      <c r="W293" s="1" t="s">
        <v>91</v>
      </c>
      <c r="X293" s="1" t="s">
        <v>91</v>
      </c>
      <c r="Y293" s="1" t="s">
        <v>212</v>
      </c>
      <c r="Z293" s="1" t="s">
        <v>158</v>
      </c>
      <c r="AA293" s="1" t="s">
        <v>71</v>
      </c>
      <c r="AB293" s="1" t="s">
        <v>72</v>
      </c>
      <c r="AC293" s="1" t="s">
        <v>65</v>
      </c>
      <c r="AD293" s="1" t="s">
        <v>85</v>
      </c>
      <c r="AE293" s="1" t="s">
        <v>114</v>
      </c>
      <c r="AF293" s="1" t="s">
        <v>75</v>
      </c>
      <c r="AG293" s="1" t="s">
        <v>76</v>
      </c>
      <c r="AH293" s="1" t="s">
        <v>365</v>
      </c>
      <c r="AI293" s="1" t="s">
        <v>171</v>
      </c>
    </row>
    <row r="294" spans="1:35" ht="13.2" x14ac:dyDescent="0.25">
      <c r="A294" s="2">
        <v>44616.485518136571</v>
      </c>
      <c r="B294" s="1" t="s">
        <v>59</v>
      </c>
      <c r="C294" s="1" t="s">
        <v>36</v>
      </c>
      <c r="D294" s="1" t="s">
        <v>37</v>
      </c>
      <c r="E294" s="1">
        <v>1</v>
      </c>
      <c r="F294" s="1">
        <v>6</v>
      </c>
      <c r="G294" s="1" t="s">
        <v>181</v>
      </c>
      <c r="H294" s="1" t="s">
        <v>115</v>
      </c>
      <c r="I294" s="1" t="s">
        <v>104</v>
      </c>
      <c r="J294" s="1" t="s">
        <v>121</v>
      </c>
      <c r="K294" s="1" t="s">
        <v>543</v>
      </c>
      <c r="L294" s="1">
        <v>3</v>
      </c>
      <c r="M294" s="1">
        <v>5</v>
      </c>
      <c r="N294" s="1">
        <v>5</v>
      </c>
      <c r="O294" s="1">
        <v>5</v>
      </c>
      <c r="P294" s="1">
        <v>5</v>
      </c>
      <c r="Q294" s="1">
        <v>4</v>
      </c>
      <c r="R294" s="1" t="s">
        <v>122</v>
      </c>
      <c r="S294" s="1" t="s">
        <v>65</v>
      </c>
      <c r="T294" s="1" t="s">
        <v>91</v>
      </c>
      <c r="U294" s="1" t="s">
        <v>143</v>
      </c>
      <c r="V294" s="1" t="s">
        <v>65</v>
      </c>
      <c r="W294" s="1" t="s">
        <v>91</v>
      </c>
      <c r="X294" s="1" t="s">
        <v>91</v>
      </c>
      <c r="Y294" s="1" t="s">
        <v>238</v>
      </c>
      <c r="Z294" s="1" t="s">
        <v>70</v>
      </c>
      <c r="AA294" s="1" t="s">
        <v>504</v>
      </c>
      <c r="AB294" s="1" t="s">
        <v>55</v>
      </c>
      <c r="AC294" s="1" t="s">
        <v>67</v>
      </c>
      <c r="AD294" s="3">
        <v>3000</v>
      </c>
      <c r="AE294" s="1" t="s">
        <v>108</v>
      </c>
      <c r="AF294" s="1" t="s">
        <v>75</v>
      </c>
      <c r="AG294" s="1" t="s">
        <v>76</v>
      </c>
      <c r="AH294" s="1" t="s">
        <v>239</v>
      </c>
      <c r="AI294" s="1" t="s">
        <v>263</v>
      </c>
    </row>
    <row r="295" spans="1:35" ht="13.2" x14ac:dyDescent="0.25">
      <c r="A295" s="2">
        <v>44616.488336446761</v>
      </c>
      <c r="B295" s="1" t="s">
        <v>35</v>
      </c>
      <c r="C295" s="1" t="s">
        <v>36</v>
      </c>
      <c r="D295" s="1" t="s">
        <v>60</v>
      </c>
      <c r="E295" s="1">
        <v>2</v>
      </c>
      <c r="F295" s="1">
        <v>5</v>
      </c>
      <c r="G295" s="1" t="s">
        <v>544</v>
      </c>
      <c r="H295" s="1" t="s">
        <v>39</v>
      </c>
      <c r="I295" s="1" t="s">
        <v>62</v>
      </c>
      <c r="J295" s="1" t="s">
        <v>116</v>
      </c>
      <c r="K295" s="1" t="s">
        <v>71</v>
      </c>
      <c r="L295" s="1">
        <v>4</v>
      </c>
      <c r="M295" s="1">
        <v>5</v>
      </c>
      <c r="N295" s="1">
        <v>4</v>
      </c>
      <c r="O295" s="1">
        <v>4</v>
      </c>
      <c r="P295" s="1">
        <v>5</v>
      </c>
      <c r="Q295" s="1">
        <v>5</v>
      </c>
      <c r="R295" s="1" t="s">
        <v>207</v>
      </c>
      <c r="S295" s="1" t="s">
        <v>207</v>
      </c>
      <c r="T295" s="1" t="s">
        <v>207</v>
      </c>
      <c r="U295" s="1" t="s">
        <v>207</v>
      </c>
      <c r="V295" s="1" t="s">
        <v>293</v>
      </c>
      <c r="W295" s="1" t="s">
        <v>293</v>
      </c>
      <c r="X295" s="1" t="s">
        <v>293</v>
      </c>
      <c r="Y295" s="1" t="s">
        <v>69</v>
      </c>
      <c r="Z295" s="1" t="s">
        <v>70</v>
      </c>
      <c r="AA295" s="1" t="s">
        <v>71</v>
      </c>
      <c r="AB295" s="1" t="s">
        <v>72</v>
      </c>
      <c r="AC295" s="1" t="s">
        <v>143</v>
      </c>
      <c r="AD295" s="1" t="s">
        <v>73</v>
      </c>
      <c r="AE295" s="1" t="s">
        <v>128</v>
      </c>
      <c r="AF295" s="1" t="s">
        <v>75</v>
      </c>
      <c r="AG295" s="1" t="s">
        <v>76</v>
      </c>
      <c r="AH295" s="1" t="s">
        <v>69</v>
      </c>
      <c r="AI295" s="1" t="s">
        <v>228</v>
      </c>
    </row>
    <row r="296" spans="1:35" ht="13.2" x14ac:dyDescent="0.25">
      <c r="A296" s="2">
        <v>44616.489372662036</v>
      </c>
      <c r="B296" s="1" t="s">
        <v>133</v>
      </c>
      <c r="C296" s="1" t="s">
        <v>134</v>
      </c>
      <c r="D296" s="1" t="s">
        <v>60</v>
      </c>
      <c r="E296" s="1">
        <v>2</v>
      </c>
      <c r="F296" s="1">
        <v>4</v>
      </c>
      <c r="G296" s="1" t="s">
        <v>345</v>
      </c>
      <c r="H296" s="1" t="s">
        <v>61</v>
      </c>
      <c r="I296" s="1" t="s">
        <v>62</v>
      </c>
      <c r="J296" s="1" t="s">
        <v>234</v>
      </c>
      <c r="K296" s="1" t="s">
        <v>64</v>
      </c>
      <c r="L296" s="1">
        <v>3</v>
      </c>
      <c r="M296" s="1">
        <v>5</v>
      </c>
      <c r="N296" s="1">
        <v>4</v>
      </c>
      <c r="O296" s="1">
        <v>4</v>
      </c>
      <c r="P296" s="1">
        <v>4</v>
      </c>
      <c r="Q296" s="1">
        <v>3</v>
      </c>
      <c r="R296" s="1" t="s">
        <v>91</v>
      </c>
      <c r="S296" s="1" t="s">
        <v>91</v>
      </c>
      <c r="T296" s="1" t="s">
        <v>91</v>
      </c>
      <c r="U296" s="1" t="s">
        <v>65</v>
      </c>
      <c r="V296" s="1" t="s">
        <v>91</v>
      </c>
      <c r="W296" s="1" t="s">
        <v>68</v>
      </c>
      <c r="X296" s="1" t="s">
        <v>65</v>
      </c>
      <c r="Y296" s="1" t="s">
        <v>131</v>
      </c>
      <c r="Z296" s="1" t="s">
        <v>70</v>
      </c>
      <c r="AA296" s="1" t="s">
        <v>98</v>
      </c>
      <c r="AB296" s="1" t="s">
        <v>72</v>
      </c>
      <c r="AC296" s="1" t="s">
        <v>66</v>
      </c>
      <c r="AD296" s="1" t="s">
        <v>73</v>
      </c>
      <c r="AE296" s="1" t="s">
        <v>74</v>
      </c>
      <c r="AF296" s="1" t="s">
        <v>75</v>
      </c>
      <c r="AG296" s="1" t="s">
        <v>76</v>
      </c>
      <c r="AH296" s="1" t="s">
        <v>69</v>
      </c>
      <c r="AI296" s="1" t="s">
        <v>94</v>
      </c>
    </row>
    <row r="297" spans="1:35" ht="13.2" x14ac:dyDescent="0.25">
      <c r="A297" s="2">
        <v>44616.49023674769</v>
      </c>
      <c r="B297" s="1" t="s">
        <v>59</v>
      </c>
      <c r="C297" s="1" t="s">
        <v>36</v>
      </c>
      <c r="D297" s="1" t="s">
        <v>60</v>
      </c>
      <c r="E297" s="1">
        <v>2</v>
      </c>
      <c r="F297" s="1">
        <v>4</v>
      </c>
      <c r="G297" s="1" t="s">
        <v>181</v>
      </c>
      <c r="H297" s="1" t="s">
        <v>39</v>
      </c>
      <c r="I297" s="1" t="s">
        <v>62</v>
      </c>
      <c r="J297" s="1" t="s">
        <v>384</v>
      </c>
      <c r="K297" s="1" t="s">
        <v>260</v>
      </c>
      <c r="L297" s="1">
        <v>2</v>
      </c>
      <c r="M297" s="1">
        <v>5</v>
      </c>
      <c r="N297" s="1">
        <v>3</v>
      </c>
      <c r="O297" s="1">
        <v>3</v>
      </c>
      <c r="P297" s="1">
        <v>5</v>
      </c>
      <c r="Q297" s="1">
        <v>2</v>
      </c>
      <c r="R297" s="1" t="s">
        <v>91</v>
      </c>
      <c r="S297" s="1" t="s">
        <v>67</v>
      </c>
      <c r="T297" s="1" t="s">
        <v>91</v>
      </c>
      <c r="U297" s="1" t="s">
        <v>67</v>
      </c>
      <c r="V297" s="1" t="s">
        <v>91</v>
      </c>
      <c r="W297" s="1" t="s">
        <v>65</v>
      </c>
      <c r="X297" s="1" t="s">
        <v>91</v>
      </c>
      <c r="Y297" s="1" t="s">
        <v>106</v>
      </c>
      <c r="Z297" s="1" t="s">
        <v>70</v>
      </c>
      <c r="AA297" s="1" t="s">
        <v>71</v>
      </c>
      <c r="AB297" s="1" t="s">
        <v>72</v>
      </c>
      <c r="AC297" s="1" t="s">
        <v>93</v>
      </c>
      <c r="AD297" s="1" t="s">
        <v>281</v>
      </c>
      <c r="AE297" s="1" t="s">
        <v>180</v>
      </c>
      <c r="AF297" s="1" t="s">
        <v>75</v>
      </c>
      <c r="AG297" s="1" t="s">
        <v>76</v>
      </c>
      <c r="AH297" s="1" t="s">
        <v>191</v>
      </c>
      <c r="AI297" s="1" t="s">
        <v>120</v>
      </c>
    </row>
    <row r="298" spans="1:35" ht="13.2" x14ac:dyDescent="0.25">
      <c r="A298" s="2">
        <v>44616.490857013894</v>
      </c>
      <c r="B298" s="1" t="s">
        <v>35</v>
      </c>
      <c r="C298" s="1" t="s">
        <v>36</v>
      </c>
      <c r="D298" s="1" t="s">
        <v>60</v>
      </c>
      <c r="E298" s="1">
        <v>1</v>
      </c>
      <c r="F298" s="1">
        <v>4</v>
      </c>
      <c r="G298" s="1" t="s">
        <v>38</v>
      </c>
      <c r="H298" s="1" t="s">
        <v>301</v>
      </c>
      <c r="I298" s="1" t="s">
        <v>111</v>
      </c>
      <c r="J298" s="1" t="s">
        <v>147</v>
      </c>
      <c r="K298" s="1" t="s">
        <v>71</v>
      </c>
      <c r="L298" s="1">
        <v>5</v>
      </c>
      <c r="M298" s="1">
        <v>5</v>
      </c>
      <c r="N298" s="1">
        <v>5</v>
      </c>
      <c r="O298" s="1">
        <v>4</v>
      </c>
      <c r="P298" s="1">
        <v>5</v>
      </c>
      <c r="Q298" s="1">
        <v>4</v>
      </c>
      <c r="R298" s="1" t="s">
        <v>91</v>
      </c>
      <c r="S298" s="1" t="s">
        <v>65</v>
      </c>
      <c r="T298" s="1" t="s">
        <v>143</v>
      </c>
      <c r="U298" s="1" t="s">
        <v>122</v>
      </c>
      <c r="V298" s="1" t="s">
        <v>91</v>
      </c>
      <c r="W298" s="1" t="s">
        <v>91</v>
      </c>
      <c r="X298" s="1" t="s">
        <v>91</v>
      </c>
      <c r="Y298" s="1" t="s">
        <v>131</v>
      </c>
      <c r="Z298" s="1" t="s">
        <v>70</v>
      </c>
      <c r="AA298" s="1" t="s">
        <v>71</v>
      </c>
      <c r="AB298" s="1" t="s">
        <v>72</v>
      </c>
      <c r="AC298" s="1" t="s">
        <v>122</v>
      </c>
      <c r="AD298" s="1" t="s">
        <v>85</v>
      </c>
      <c r="AE298" s="1" t="s">
        <v>165</v>
      </c>
      <c r="AF298" s="1" t="s">
        <v>75</v>
      </c>
      <c r="AG298" s="1" t="s">
        <v>76</v>
      </c>
      <c r="AH298" s="1" t="s">
        <v>267</v>
      </c>
      <c r="AI298" s="1" t="s">
        <v>78</v>
      </c>
    </row>
    <row r="299" spans="1:35" ht="13.2" x14ac:dyDescent="0.25">
      <c r="A299" s="2">
        <v>44616.491585787036</v>
      </c>
      <c r="B299" s="1" t="s">
        <v>133</v>
      </c>
      <c r="C299" s="1" t="s">
        <v>151</v>
      </c>
      <c r="D299" s="1" t="s">
        <v>37</v>
      </c>
      <c r="E299" s="1">
        <v>3</v>
      </c>
      <c r="F299" s="1">
        <v>4</v>
      </c>
      <c r="G299" s="1" t="s">
        <v>545</v>
      </c>
      <c r="H299" s="1" t="s">
        <v>39</v>
      </c>
      <c r="I299" s="1" t="s">
        <v>104</v>
      </c>
      <c r="J299" s="1" t="s">
        <v>270</v>
      </c>
      <c r="K299" s="1" t="s">
        <v>145</v>
      </c>
      <c r="L299" s="1">
        <v>4</v>
      </c>
      <c r="M299" s="1">
        <v>3</v>
      </c>
      <c r="N299" s="1">
        <v>2</v>
      </c>
      <c r="O299" s="1">
        <v>2</v>
      </c>
      <c r="P299" s="1">
        <v>4</v>
      </c>
      <c r="Q299" s="1">
        <v>2</v>
      </c>
      <c r="R299" s="1" t="s">
        <v>68</v>
      </c>
      <c r="S299" s="1" t="s">
        <v>68</v>
      </c>
      <c r="T299" s="1" t="s">
        <v>68</v>
      </c>
      <c r="U299" s="1" t="s">
        <v>68</v>
      </c>
      <c r="V299" s="1" t="s">
        <v>68</v>
      </c>
      <c r="W299" s="1" t="s">
        <v>68</v>
      </c>
      <c r="X299" s="1" t="s">
        <v>91</v>
      </c>
      <c r="Y299" s="1" t="s">
        <v>113</v>
      </c>
      <c r="Z299" s="1" t="s">
        <v>235</v>
      </c>
      <c r="AA299" s="1" t="s">
        <v>149</v>
      </c>
      <c r="AB299" s="1" t="s">
        <v>72</v>
      </c>
      <c r="AC299" s="1" t="s">
        <v>93</v>
      </c>
      <c r="AD299" s="1" t="s">
        <v>73</v>
      </c>
      <c r="AE299" s="1" t="s">
        <v>108</v>
      </c>
      <c r="AF299" s="1" t="s">
        <v>75</v>
      </c>
      <c r="AG299" s="1" t="s">
        <v>76</v>
      </c>
      <c r="AH299" s="1" t="s">
        <v>69</v>
      </c>
      <c r="AI299" s="1" t="s">
        <v>101</v>
      </c>
    </row>
    <row r="300" spans="1:35" ht="13.2" x14ac:dyDescent="0.25">
      <c r="A300" s="2">
        <v>44616.494031712966</v>
      </c>
      <c r="B300" s="1" t="s">
        <v>59</v>
      </c>
      <c r="C300" s="1" t="s">
        <v>36</v>
      </c>
      <c r="D300" s="1" t="s">
        <v>60</v>
      </c>
      <c r="E300" s="1">
        <v>1</v>
      </c>
      <c r="F300" s="1">
        <v>4</v>
      </c>
      <c r="G300" s="1" t="s">
        <v>468</v>
      </c>
      <c r="H300" s="1" t="s">
        <v>115</v>
      </c>
      <c r="I300" s="1" t="s">
        <v>62</v>
      </c>
      <c r="J300" s="1" t="s">
        <v>63</v>
      </c>
      <c r="K300" s="1" t="s">
        <v>71</v>
      </c>
      <c r="L300" s="1">
        <v>4</v>
      </c>
      <c r="M300" s="1">
        <v>5</v>
      </c>
      <c r="N300" s="1">
        <v>4</v>
      </c>
      <c r="O300" s="1">
        <v>4</v>
      </c>
      <c r="P300" s="1">
        <v>3</v>
      </c>
      <c r="Q300" s="1">
        <v>4</v>
      </c>
      <c r="R300" s="1" t="s">
        <v>65</v>
      </c>
      <c r="S300" s="1" t="s">
        <v>91</v>
      </c>
      <c r="T300" s="1" t="s">
        <v>91</v>
      </c>
      <c r="U300" s="1" t="s">
        <v>66</v>
      </c>
      <c r="V300" s="1" t="s">
        <v>91</v>
      </c>
      <c r="W300" s="1" t="s">
        <v>91</v>
      </c>
      <c r="X300" s="1" t="s">
        <v>91</v>
      </c>
      <c r="Y300" s="1" t="s">
        <v>131</v>
      </c>
      <c r="Z300" s="1" t="s">
        <v>158</v>
      </c>
      <c r="AA300" s="1" t="s">
        <v>71</v>
      </c>
      <c r="AB300" s="1" t="s">
        <v>72</v>
      </c>
      <c r="AC300" s="1" t="s">
        <v>67</v>
      </c>
      <c r="AD300" s="1" t="s">
        <v>73</v>
      </c>
      <c r="AE300" s="1" t="s">
        <v>128</v>
      </c>
      <c r="AF300" s="1" t="s">
        <v>75</v>
      </c>
      <c r="AG300" s="1" t="s">
        <v>76</v>
      </c>
      <c r="AH300" s="1" t="s">
        <v>77</v>
      </c>
      <c r="AI300" s="1" t="s">
        <v>58</v>
      </c>
    </row>
    <row r="301" spans="1:35" ht="13.2" x14ac:dyDescent="0.25">
      <c r="A301" s="2">
        <v>44616.496471087958</v>
      </c>
      <c r="B301" s="1" t="s">
        <v>35</v>
      </c>
      <c r="C301" s="1" t="s">
        <v>36</v>
      </c>
      <c r="D301" s="1" t="s">
        <v>37</v>
      </c>
      <c r="E301" s="1">
        <v>3</v>
      </c>
      <c r="F301" s="1">
        <v>2</v>
      </c>
      <c r="G301" s="1" t="s">
        <v>38</v>
      </c>
      <c r="H301" s="1" t="s">
        <v>61</v>
      </c>
      <c r="I301" s="1" t="s">
        <v>62</v>
      </c>
      <c r="J301" s="1" t="s">
        <v>205</v>
      </c>
      <c r="K301" s="1" t="s">
        <v>64</v>
      </c>
      <c r="L301" s="1">
        <v>5</v>
      </c>
      <c r="M301" s="1">
        <v>5</v>
      </c>
      <c r="N301" s="1">
        <v>5</v>
      </c>
      <c r="O301" s="1">
        <v>5</v>
      </c>
      <c r="P301" s="1">
        <v>5</v>
      </c>
      <c r="Q301" s="1">
        <v>4</v>
      </c>
      <c r="R301" s="1" t="s">
        <v>143</v>
      </c>
      <c r="S301" s="1" t="s">
        <v>122</v>
      </c>
      <c r="T301" s="1" t="s">
        <v>91</v>
      </c>
      <c r="U301" s="1" t="s">
        <v>91</v>
      </c>
      <c r="V301" s="1" t="s">
        <v>91</v>
      </c>
      <c r="W301" s="1" t="s">
        <v>143</v>
      </c>
      <c r="X301" s="1" t="s">
        <v>91</v>
      </c>
      <c r="Y301" s="1" t="s">
        <v>92</v>
      </c>
      <c r="Z301" s="1" t="s">
        <v>83</v>
      </c>
      <c r="AA301" s="1" t="s">
        <v>98</v>
      </c>
      <c r="AB301" s="1" t="s">
        <v>72</v>
      </c>
      <c r="AC301" s="1" t="s">
        <v>65</v>
      </c>
      <c r="AD301" s="1" t="s">
        <v>73</v>
      </c>
      <c r="AE301" s="1" t="s">
        <v>99</v>
      </c>
      <c r="AF301" s="1" t="s">
        <v>75</v>
      </c>
      <c r="AG301" s="1" t="s">
        <v>76</v>
      </c>
      <c r="AH301" s="1" t="s">
        <v>191</v>
      </c>
      <c r="AI301" s="1" t="s">
        <v>87</v>
      </c>
    </row>
    <row r="302" spans="1:35" ht="13.2" x14ac:dyDescent="0.25">
      <c r="A302" s="2">
        <v>44616.497299120369</v>
      </c>
      <c r="B302" s="1" t="s">
        <v>102</v>
      </c>
      <c r="C302" s="1" t="s">
        <v>36</v>
      </c>
      <c r="D302" s="1" t="s">
        <v>60</v>
      </c>
      <c r="E302" s="1">
        <v>3</v>
      </c>
      <c r="F302" s="1">
        <v>3</v>
      </c>
      <c r="G302" s="1" t="s">
        <v>88</v>
      </c>
      <c r="H302" s="1" t="s">
        <v>61</v>
      </c>
      <c r="I302" s="1" t="s">
        <v>62</v>
      </c>
      <c r="J302" s="1" t="s">
        <v>90</v>
      </c>
      <c r="K302" s="1" t="s">
        <v>64</v>
      </c>
      <c r="L302" s="1">
        <v>5</v>
      </c>
      <c r="M302" s="1">
        <v>5</v>
      </c>
      <c r="N302" s="1">
        <v>5</v>
      </c>
      <c r="O302" s="1">
        <v>5</v>
      </c>
      <c r="P302" s="1">
        <v>5</v>
      </c>
      <c r="Q302" s="1">
        <v>5</v>
      </c>
      <c r="R302" s="1" t="s">
        <v>67</v>
      </c>
      <c r="S302" s="1" t="s">
        <v>68</v>
      </c>
      <c r="T302" s="1" t="s">
        <v>68</v>
      </c>
      <c r="U302" s="1" t="s">
        <v>68</v>
      </c>
      <c r="V302" s="1" t="s">
        <v>65</v>
      </c>
      <c r="W302" s="1" t="s">
        <v>67</v>
      </c>
      <c r="X302" s="1" t="s">
        <v>91</v>
      </c>
      <c r="Y302" s="1" t="s">
        <v>148</v>
      </c>
      <c r="Z302" s="1" t="s">
        <v>298</v>
      </c>
      <c r="AA302" s="1" t="s">
        <v>149</v>
      </c>
      <c r="AB302" s="1" t="s">
        <v>51</v>
      </c>
      <c r="AC302" s="1" t="s">
        <v>122</v>
      </c>
      <c r="AD302" s="1" t="s">
        <v>398</v>
      </c>
      <c r="AE302" s="1" t="s">
        <v>165</v>
      </c>
      <c r="AF302" s="1" t="s">
        <v>55</v>
      </c>
      <c r="AG302" s="1" t="s">
        <v>85</v>
      </c>
      <c r="AH302" s="1" t="s">
        <v>77</v>
      </c>
      <c r="AI302" s="1" t="s">
        <v>87</v>
      </c>
    </row>
    <row r="303" spans="1:35" ht="13.2" x14ac:dyDescent="0.25">
      <c r="A303" s="2">
        <v>44616.499472118056</v>
      </c>
      <c r="B303" s="1" t="s">
        <v>35</v>
      </c>
      <c r="C303" s="1" t="s">
        <v>36</v>
      </c>
      <c r="D303" s="1" t="s">
        <v>60</v>
      </c>
      <c r="E303" s="1">
        <v>1</v>
      </c>
      <c r="F303" s="1">
        <v>6</v>
      </c>
      <c r="G303" s="1" t="s">
        <v>38</v>
      </c>
      <c r="H303" s="1" t="s">
        <v>39</v>
      </c>
      <c r="I303" s="1" t="s">
        <v>40</v>
      </c>
      <c r="J303" s="1" t="s">
        <v>63</v>
      </c>
      <c r="K303" s="1" t="s">
        <v>71</v>
      </c>
      <c r="L303" s="1">
        <v>2</v>
      </c>
      <c r="M303" s="1">
        <v>5</v>
      </c>
      <c r="N303" s="1">
        <v>5</v>
      </c>
      <c r="O303" s="1">
        <v>5</v>
      </c>
      <c r="P303" s="1">
        <v>5</v>
      </c>
      <c r="Q303" s="1">
        <v>3</v>
      </c>
      <c r="R303" s="1" t="s">
        <v>66</v>
      </c>
      <c r="S303" s="1" t="s">
        <v>68</v>
      </c>
      <c r="T303" s="1" t="s">
        <v>91</v>
      </c>
      <c r="U303" s="1" t="s">
        <v>66</v>
      </c>
      <c r="V303" s="1" t="s">
        <v>91</v>
      </c>
      <c r="W303" s="1" t="s">
        <v>91</v>
      </c>
      <c r="X303" s="1" t="s">
        <v>91</v>
      </c>
      <c r="Y303" s="1" t="s">
        <v>212</v>
      </c>
      <c r="Z303" s="1" t="s">
        <v>298</v>
      </c>
      <c r="AA303" s="1" t="s">
        <v>149</v>
      </c>
      <c r="AB303" s="1" t="s">
        <v>72</v>
      </c>
      <c r="AC303" s="1" t="s">
        <v>93</v>
      </c>
      <c r="AD303" s="1" t="s">
        <v>73</v>
      </c>
      <c r="AE303" s="1" t="s">
        <v>165</v>
      </c>
      <c r="AF303" s="1" t="s">
        <v>75</v>
      </c>
      <c r="AG303" s="1" t="s">
        <v>76</v>
      </c>
      <c r="AH303" s="1" t="s">
        <v>69</v>
      </c>
      <c r="AI303" s="1" t="s">
        <v>87</v>
      </c>
    </row>
    <row r="304" spans="1:35" ht="13.2" x14ac:dyDescent="0.25">
      <c r="A304" s="2">
        <v>44616.500332731477</v>
      </c>
      <c r="B304" s="1" t="s">
        <v>150</v>
      </c>
      <c r="C304" s="1" t="s">
        <v>151</v>
      </c>
      <c r="D304" s="1" t="s">
        <v>37</v>
      </c>
      <c r="E304" s="1">
        <v>5</v>
      </c>
      <c r="F304" s="1">
        <v>1</v>
      </c>
      <c r="G304" s="1" t="s">
        <v>262</v>
      </c>
      <c r="H304" s="1" t="s">
        <v>413</v>
      </c>
      <c r="I304" s="1" t="s">
        <v>413</v>
      </c>
      <c r="J304" s="1" t="s">
        <v>546</v>
      </c>
      <c r="K304" s="1" t="s">
        <v>546</v>
      </c>
      <c r="L304" s="1">
        <v>3</v>
      </c>
      <c r="M304" s="1">
        <v>1</v>
      </c>
      <c r="N304" s="1">
        <v>5</v>
      </c>
      <c r="O304" s="1">
        <v>4</v>
      </c>
      <c r="P304" s="1">
        <v>5</v>
      </c>
      <c r="Q304" s="1">
        <v>1</v>
      </c>
      <c r="R304" s="1" t="s">
        <v>91</v>
      </c>
      <c r="S304" s="1" t="s">
        <v>91</v>
      </c>
      <c r="T304" s="1" t="s">
        <v>91</v>
      </c>
      <c r="U304" s="1" t="s">
        <v>91</v>
      </c>
      <c r="V304" s="1" t="s">
        <v>91</v>
      </c>
      <c r="W304" s="1" t="s">
        <v>91</v>
      </c>
      <c r="X304" s="1" t="s">
        <v>91</v>
      </c>
      <c r="Y304" s="1" t="s">
        <v>546</v>
      </c>
      <c r="Z304" s="1" t="s">
        <v>546</v>
      </c>
      <c r="AA304" s="1" t="s">
        <v>546</v>
      </c>
      <c r="AB304" s="1" t="s">
        <v>72</v>
      </c>
      <c r="AC304" s="1" t="s">
        <v>217</v>
      </c>
      <c r="AD304" s="1" t="s">
        <v>73</v>
      </c>
      <c r="AE304" s="1" t="s">
        <v>128</v>
      </c>
      <c r="AF304" s="1" t="s">
        <v>75</v>
      </c>
      <c r="AG304" s="1" t="s">
        <v>76</v>
      </c>
      <c r="AH304" s="1" t="s">
        <v>546</v>
      </c>
      <c r="AI304" s="1" t="s">
        <v>547</v>
      </c>
    </row>
    <row r="305" spans="1:35" ht="13.2" x14ac:dyDescent="0.25">
      <c r="A305" s="2">
        <v>44616.50103748843</v>
      </c>
      <c r="B305" s="1" t="s">
        <v>102</v>
      </c>
      <c r="C305" s="1" t="s">
        <v>36</v>
      </c>
      <c r="D305" s="1" t="s">
        <v>37</v>
      </c>
      <c r="E305" s="1">
        <v>3</v>
      </c>
      <c r="F305" s="1">
        <v>4</v>
      </c>
      <c r="G305" s="1" t="s">
        <v>352</v>
      </c>
      <c r="H305" s="1" t="s">
        <v>61</v>
      </c>
      <c r="I305" s="1" t="s">
        <v>62</v>
      </c>
      <c r="J305" s="1" t="s">
        <v>90</v>
      </c>
      <c r="K305" s="1" t="s">
        <v>126</v>
      </c>
      <c r="L305" s="1">
        <v>3</v>
      </c>
      <c r="M305" s="1">
        <v>5</v>
      </c>
      <c r="N305" s="1">
        <v>5</v>
      </c>
      <c r="O305" s="1">
        <v>4</v>
      </c>
      <c r="P305" s="1">
        <v>5</v>
      </c>
      <c r="Q305" s="1">
        <v>3</v>
      </c>
      <c r="R305" s="1" t="s">
        <v>91</v>
      </c>
      <c r="S305" s="1" t="s">
        <v>91</v>
      </c>
      <c r="T305" s="1" t="s">
        <v>91</v>
      </c>
      <c r="U305" s="1" t="s">
        <v>67</v>
      </c>
      <c r="V305" s="1" t="s">
        <v>91</v>
      </c>
      <c r="W305" s="1" t="s">
        <v>65</v>
      </c>
      <c r="X305" s="1" t="s">
        <v>91</v>
      </c>
      <c r="Y305" s="1" t="s">
        <v>189</v>
      </c>
      <c r="Z305" s="1" t="s">
        <v>107</v>
      </c>
      <c r="AA305" s="1" t="s">
        <v>211</v>
      </c>
      <c r="AB305" s="1" t="s">
        <v>55</v>
      </c>
      <c r="AC305" s="1" t="s">
        <v>65</v>
      </c>
      <c r="AD305" s="1" t="s">
        <v>139</v>
      </c>
      <c r="AE305" s="1" t="s">
        <v>128</v>
      </c>
      <c r="AF305" s="1" t="s">
        <v>117</v>
      </c>
      <c r="AG305" s="1" t="s">
        <v>76</v>
      </c>
      <c r="AH305" s="1" t="s">
        <v>191</v>
      </c>
      <c r="AI305" s="1" t="s">
        <v>87</v>
      </c>
    </row>
    <row r="306" spans="1:35" ht="13.2" x14ac:dyDescent="0.25">
      <c r="A306" s="2">
        <v>44616.50212237268</v>
      </c>
      <c r="B306" s="1" t="s">
        <v>59</v>
      </c>
      <c r="C306" s="1" t="s">
        <v>36</v>
      </c>
      <c r="D306" s="1" t="s">
        <v>37</v>
      </c>
      <c r="E306" s="1">
        <v>3</v>
      </c>
      <c r="F306" s="1">
        <v>4</v>
      </c>
      <c r="G306" s="1" t="s">
        <v>88</v>
      </c>
      <c r="H306" s="1" t="s">
        <v>61</v>
      </c>
      <c r="I306" s="1" t="s">
        <v>104</v>
      </c>
      <c r="J306" s="1" t="s">
        <v>258</v>
      </c>
      <c r="K306" s="1" t="s">
        <v>64</v>
      </c>
      <c r="L306" s="1">
        <v>5</v>
      </c>
      <c r="M306" s="1">
        <v>5</v>
      </c>
      <c r="N306" s="1">
        <v>5</v>
      </c>
      <c r="O306" s="1">
        <v>5</v>
      </c>
      <c r="P306" s="1">
        <v>5</v>
      </c>
      <c r="Q306" s="1">
        <v>3</v>
      </c>
      <c r="R306" s="1" t="s">
        <v>67</v>
      </c>
      <c r="S306" s="1" t="s">
        <v>68</v>
      </c>
      <c r="T306" s="1" t="s">
        <v>68</v>
      </c>
      <c r="U306" s="1" t="s">
        <v>67</v>
      </c>
      <c r="V306" s="1" t="s">
        <v>67</v>
      </c>
      <c r="W306" s="1" t="s">
        <v>68</v>
      </c>
      <c r="X306" s="1" t="s">
        <v>67</v>
      </c>
      <c r="Y306" s="1" t="s">
        <v>238</v>
      </c>
      <c r="Z306" s="1" t="s">
        <v>146</v>
      </c>
      <c r="AA306" s="1" t="s">
        <v>149</v>
      </c>
      <c r="AB306" s="1" t="s">
        <v>72</v>
      </c>
      <c r="AC306" s="1" t="s">
        <v>66</v>
      </c>
      <c r="AD306" s="1" t="s">
        <v>168</v>
      </c>
      <c r="AE306" s="1" t="s">
        <v>108</v>
      </c>
      <c r="AF306" s="1" t="s">
        <v>213</v>
      </c>
      <c r="AG306" s="1" t="s">
        <v>137</v>
      </c>
      <c r="AH306" s="1" t="s">
        <v>244</v>
      </c>
      <c r="AI306" s="1" t="s">
        <v>87</v>
      </c>
    </row>
    <row r="307" spans="1:35" ht="13.2" x14ac:dyDescent="0.25">
      <c r="A307" s="2">
        <v>44616.502700636571</v>
      </c>
      <c r="B307" s="1" t="s">
        <v>35</v>
      </c>
      <c r="C307" s="1" t="s">
        <v>36</v>
      </c>
      <c r="D307" s="1" t="s">
        <v>60</v>
      </c>
      <c r="E307" s="1">
        <v>4</v>
      </c>
      <c r="F307" s="1">
        <v>3</v>
      </c>
      <c r="G307" s="1" t="s">
        <v>548</v>
      </c>
      <c r="H307" s="1" t="s">
        <v>61</v>
      </c>
      <c r="I307" s="1" t="s">
        <v>89</v>
      </c>
      <c r="J307" s="1" t="s">
        <v>155</v>
      </c>
      <c r="K307" s="1" t="s">
        <v>64</v>
      </c>
      <c r="L307" s="1">
        <v>4</v>
      </c>
      <c r="M307" s="1">
        <v>4</v>
      </c>
      <c r="N307" s="1">
        <v>4</v>
      </c>
      <c r="O307" s="1">
        <v>2</v>
      </c>
      <c r="P307" s="1">
        <v>5</v>
      </c>
      <c r="Q307" s="1">
        <v>4</v>
      </c>
      <c r="R307" s="1" t="s">
        <v>122</v>
      </c>
      <c r="S307" s="1" t="s">
        <v>65</v>
      </c>
      <c r="T307" s="1" t="s">
        <v>65</v>
      </c>
      <c r="U307" s="1" t="s">
        <v>65</v>
      </c>
      <c r="V307" s="1" t="s">
        <v>91</v>
      </c>
      <c r="W307" s="1" t="s">
        <v>91</v>
      </c>
      <c r="X307" s="1" t="s">
        <v>91</v>
      </c>
      <c r="Y307" s="1" t="s">
        <v>295</v>
      </c>
      <c r="Z307" s="1" t="s">
        <v>83</v>
      </c>
      <c r="AA307" s="1" t="s">
        <v>71</v>
      </c>
      <c r="AB307" s="1" t="s">
        <v>72</v>
      </c>
      <c r="AC307" s="1" t="s">
        <v>66</v>
      </c>
      <c r="AD307" s="1" t="s">
        <v>73</v>
      </c>
      <c r="AE307" s="1" t="s">
        <v>128</v>
      </c>
      <c r="AF307" s="1" t="s">
        <v>75</v>
      </c>
      <c r="AG307" s="1" t="s">
        <v>76</v>
      </c>
      <c r="AH307" s="1" t="s">
        <v>196</v>
      </c>
      <c r="AI307" s="1" t="s">
        <v>101</v>
      </c>
    </row>
    <row r="308" spans="1:35" ht="13.2" x14ac:dyDescent="0.25">
      <c r="A308" s="2">
        <v>44616.504501365736</v>
      </c>
      <c r="B308" s="1" t="s">
        <v>133</v>
      </c>
      <c r="C308" s="1" t="s">
        <v>151</v>
      </c>
      <c r="D308" s="1" t="s">
        <v>37</v>
      </c>
      <c r="E308" s="1">
        <v>4</v>
      </c>
      <c r="F308" s="1">
        <v>4</v>
      </c>
      <c r="G308" s="1" t="s">
        <v>537</v>
      </c>
      <c r="H308" s="1" t="s">
        <v>39</v>
      </c>
      <c r="I308" s="1" t="s">
        <v>62</v>
      </c>
      <c r="J308" s="1" t="s">
        <v>63</v>
      </c>
      <c r="K308" s="1" t="s">
        <v>289</v>
      </c>
      <c r="L308" s="1">
        <v>5</v>
      </c>
      <c r="M308" s="1">
        <v>2</v>
      </c>
      <c r="N308" s="1">
        <v>4</v>
      </c>
      <c r="O308" s="1">
        <v>4</v>
      </c>
      <c r="P308" s="1">
        <v>5</v>
      </c>
      <c r="Q308" s="1">
        <v>1</v>
      </c>
      <c r="R308" s="1" t="s">
        <v>122</v>
      </c>
      <c r="S308" s="1" t="s">
        <v>91</v>
      </c>
      <c r="T308" s="1" t="s">
        <v>91</v>
      </c>
      <c r="U308" s="1" t="s">
        <v>122</v>
      </c>
      <c r="V308" s="1" t="s">
        <v>91</v>
      </c>
      <c r="W308" s="1" t="s">
        <v>91</v>
      </c>
      <c r="X308" s="1" t="s">
        <v>91</v>
      </c>
      <c r="Y308" s="1" t="s">
        <v>82</v>
      </c>
      <c r="Z308" s="1" t="s">
        <v>124</v>
      </c>
      <c r="AA308" s="1" t="s">
        <v>370</v>
      </c>
      <c r="AB308" s="1" t="s">
        <v>137</v>
      </c>
      <c r="AC308" s="1" t="s">
        <v>122</v>
      </c>
      <c r="AD308" s="1" t="s">
        <v>73</v>
      </c>
      <c r="AE308" s="1" t="s">
        <v>246</v>
      </c>
      <c r="AF308" s="1" t="s">
        <v>75</v>
      </c>
      <c r="AG308" s="1" t="s">
        <v>76</v>
      </c>
      <c r="AH308" s="1" t="s">
        <v>119</v>
      </c>
      <c r="AI308" s="1" t="s">
        <v>101</v>
      </c>
    </row>
    <row r="309" spans="1:35" ht="13.2" x14ac:dyDescent="0.25">
      <c r="A309" s="2">
        <v>44616.505349236111</v>
      </c>
      <c r="B309" s="1" t="s">
        <v>35</v>
      </c>
      <c r="C309" s="1" t="s">
        <v>36</v>
      </c>
      <c r="D309" s="1" t="s">
        <v>60</v>
      </c>
      <c r="E309" s="1">
        <v>2</v>
      </c>
      <c r="F309" s="1">
        <v>2</v>
      </c>
      <c r="G309" s="1" t="s">
        <v>549</v>
      </c>
      <c r="H309" s="1" t="s">
        <v>39</v>
      </c>
      <c r="I309" s="1" t="s">
        <v>89</v>
      </c>
      <c r="J309" s="1" t="s">
        <v>125</v>
      </c>
      <c r="K309" s="1" t="s">
        <v>64</v>
      </c>
      <c r="L309" s="1">
        <v>5</v>
      </c>
      <c r="M309" s="1">
        <v>5</v>
      </c>
      <c r="N309" s="1">
        <v>5</v>
      </c>
      <c r="O309" s="1">
        <v>5</v>
      </c>
      <c r="P309" s="1">
        <v>5</v>
      </c>
      <c r="Q309" s="1">
        <v>1</v>
      </c>
      <c r="R309" s="1" t="s">
        <v>66</v>
      </c>
      <c r="S309" s="1" t="s">
        <v>91</v>
      </c>
      <c r="T309" s="1" t="s">
        <v>91</v>
      </c>
      <c r="U309" s="1" t="s">
        <v>68</v>
      </c>
      <c r="V309" s="1" t="s">
        <v>68</v>
      </c>
      <c r="W309" s="1" t="s">
        <v>91</v>
      </c>
      <c r="X309" s="1" t="s">
        <v>91</v>
      </c>
      <c r="Y309" s="1" t="s">
        <v>216</v>
      </c>
      <c r="Z309" s="1" t="s">
        <v>107</v>
      </c>
      <c r="AA309" s="1" t="s">
        <v>98</v>
      </c>
      <c r="AB309" s="1" t="s">
        <v>72</v>
      </c>
      <c r="AC309" s="1" t="s">
        <v>93</v>
      </c>
      <c r="AD309" s="1" t="s">
        <v>73</v>
      </c>
      <c r="AE309" s="1" t="s">
        <v>74</v>
      </c>
      <c r="AF309" s="1" t="s">
        <v>75</v>
      </c>
      <c r="AG309" s="1" t="s">
        <v>76</v>
      </c>
      <c r="AH309" s="1" t="s">
        <v>100</v>
      </c>
      <c r="AI309" s="1" t="s">
        <v>120</v>
      </c>
    </row>
    <row r="310" spans="1:35" ht="13.2" x14ac:dyDescent="0.25">
      <c r="A310" s="2">
        <v>44616.506030046294</v>
      </c>
      <c r="B310" s="1" t="s">
        <v>59</v>
      </c>
      <c r="C310" s="1" t="s">
        <v>36</v>
      </c>
      <c r="D310" s="1" t="s">
        <v>37</v>
      </c>
      <c r="E310" s="1">
        <v>2</v>
      </c>
      <c r="F310" s="1">
        <v>4</v>
      </c>
      <c r="G310" s="1" t="s">
        <v>550</v>
      </c>
      <c r="H310" s="1" t="s">
        <v>61</v>
      </c>
      <c r="I310" s="1" t="s">
        <v>104</v>
      </c>
      <c r="J310" s="1" t="s">
        <v>381</v>
      </c>
      <c r="K310" s="1" t="s">
        <v>551</v>
      </c>
      <c r="L310" s="1">
        <v>5</v>
      </c>
      <c r="M310" s="1">
        <v>3</v>
      </c>
      <c r="N310" s="1">
        <v>5</v>
      </c>
      <c r="O310" s="1">
        <v>5</v>
      </c>
      <c r="P310" s="1">
        <v>5</v>
      </c>
      <c r="Q310" s="1">
        <v>1</v>
      </c>
      <c r="R310" s="1" t="s">
        <v>65</v>
      </c>
      <c r="S310" s="1" t="s">
        <v>66</v>
      </c>
      <c r="T310" s="1" t="s">
        <v>91</v>
      </c>
      <c r="U310" s="1" t="s">
        <v>66</v>
      </c>
      <c r="V310" s="1" t="s">
        <v>66</v>
      </c>
      <c r="W310" s="1" t="s">
        <v>65</v>
      </c>
      <c r="X310" s="1" t="s">
        <v>91</v>
      </c>
      <c r="Y310" s="1" t="s">
        <v>238</v>
      </c>
      <c r="Z310" s="1" t="s">
        <v>202</v>
      </c>
      <c r="AA310" s="1" t="s">
        <v>206</v>
      </c>
      <c r="AB310" s="1" t="s">
        <v>72</v>
      </c>
      <c r="AC310" s="1" t="s">
        <v>65</v>
      </c>
      <c r="AD310" s="1" t="s">
        <v>168</v>
      </c>
      <c r="AE310" s="1" t="s">
        <v>99</v>
      </c>
      <c r="AF310" s="1" t="s">
        <v>86</v>
      </c>
      <c r="AG310" s="1" t="s">
        <v>76</v>
      </c>
      <c r="AH310" s="1" t="s">
        <v>239</v>
      </c>
      <c r="AI310" s="1" t="s">
        <v>94</v>
      </c>
    </row>
    <row r="311" spans="1:35" ht="13.2" x14ac:dyDescent="0.25">
      <c r="A311" s="2">
        <v>44616.5060384838</v>
      </c>
      <c r="B311" s="1" t="s">
        <v>59</v>
      </c>
      <c r="C311" s="1" t="s">
        <v>36</v>
      </c>
      <c r="D311" s="1" t="s">
        <v>60</v>
      </c>
      <c r="E311" s="1">
        <v>2</v>
      </c>
      <c r="F311" s="1">
        <v>2</v>
      </c>
      <c r="G311" s="1" t="s">
        <v>38</v>
      </c>
      <c r="H311" s="1" t="s">
        <v>39</v>
      </c>
      <c r="I311" s="1" t="s">
        <v>62</v>
      </c>
      <c r="J311" s="1" t="s">
        <v>552</v>
      </c>
      <c r="K311" s="1" t="s">
        <v>71</v>
      </c>
      <c r="L311" s="1">
        <v>4</v>
      </c>
      <c r="M311" s="1">
        <v>5</v>
      </c>
      <c r="N311" s="1">
        <v>5</v>
      </c>
      <c r="O311" s="1">
        <v>5</v>
      </c>
      <c r="P311" s="1">
        <v>4</v>
      </c>
      <c r="Q311" s="1">
        <v>5</v>
      </c>
      <c r="R311" s="1" t="s">
        <v>66</v>
      </c>
      <c r="S311" s="1" t="s">
        <v>66</v>
      </c>
      <c r="T311" s="1" t="s">
        <v>91</v>
      </c>
      <c r="U311" s="1" t="s">
        <v>66</v>
      </c>
      <c r="V311" s="1" t="s">
        <v>66</v>
      </c>
      <c r="W311" s="1" t="s">
        <v>66</v>
      </c>
      <c r="X311" s="1" t="s">
        <v>66</v>
      </c>
      <c r="Y311" s="1" t="s">
        <v>148</v>
      </c>
      <c r="Z311" s="1" t="s">
        <v>49</v>
      </c>
      <c r="AA311" s="1" t="s">
        <v>71</v>
      </c>
      <c r="AB311" s="1" t="s">
        <v>72</v>
      </c>
      <c r="AC311" s="1" t="s">
        <v>93</v>
      </c>
      <c r="AD311" s="1" t="s">
        <v>73</v>
      </c>
      <c r="AE311" s="1" t="s">
        <v>128</v>
      </c>
      <c r="AF311" s="1" t="s">
        <v>75</v>
      </c>
      <c r="AG311" s="1" t="s">
        <v>76</v>
      </c>
      <c r="AH311" s="1" t="s">
        <v>191</v>
      </c>
      <c r="AI311" s="1" t="s">
        <v>553</v>
      </c>
    </row>
    <row r="312" spans="1:35" ht="13.2" x14ac:dyDescent="0.25">
      <c r="A312" s="2">
        <v>44616.506869548612</v>
      </c>
      <c r="B312" s="1" t="s">
        <v>59</v>
      </c>
      <c r="C312" s="1" t="s">
        <v>36</v>
      </c>
      <c r="D312" s="1" t="s">
        <v>60</v>
      </c>
      <c r="E312" s="1">
        <v>2</v>
      </c>
      <c r="F312" s="1">
        <v>3</v>
      </c>
      <c r="G312" s="1" t="s">
        <v>38</v>
      </c>
      <c r="H312" s="1" t="s">
        <v>39</v>
      </c>
      <c r="I312" s="1" t="s">
        <v>111</v>
      </c>
      <c r="J312" s="1" t="s">
        <v>167</v>
      </c>
      <c r="K312" s="1" t="s">
        <v>71</v>
      </c>
      <c r="L312" s="1">
        <v>4</v>
      </c>
      <c r="M312" s="1">
        <v>5</v>
      </c>
      <c r="N312" s="1">
        <v>4</v>
      </c>
      <c r="O312" s="1">
        <v>4</v>
      </c>
      <c r="P312" s="1">
        <v>5</v>
      </c>
      <c r="Q312" s="1">
        <v>4</v>
      </c>
      <c r="R312" s="1" t="s">
        <v>91</v>
      </c>
      <c r="S312" s="1" t="s">
        <v>143</v>
      </c>
      <c r="T312" s="1" t="s">
        <v>143</v>
      </c>
      <c r="U312" s="1" t="s">
        <v>143</v>
      </c>
      <c r="V312" s="1" t="s">
        <v>91</v>
      </c>
      <c r="W312" s="1" t="s">
        <v>91</v>
      </c>
      <c r="X312" s="1" t="s">
        <v>91</v>
      </c>
      <c r="Y312" s="1" t="s">
        <v>131</v>
      </c>
      <c r="Z312" s="1" t="s">
        <v>158</v>
      </c>
      <c r="AA312" s="1" t="s">
        <v>71</v>
      </c>
      <c r="AB312" s="1" t="s">
        <v>72</v>
      </c>
      <c r="AC312" s="1" t="s">
        <v>93</v>
      </c>
      <c r="AD312" s="1" t="s">
        <v>73</v>
      </c>
      <c r="AE312" s="1" t="s">
        <v>128</v>
      </c>
      <c r="AF312" s="1" t="s">
        <v>75</v>
      </c>
      <c r="AG312" s="1" t="s">
        <v>76</v>
      </c>
      <c r="AH312" s="1" t="s">
        <v>100</v>
      </c>
      <c r="AI312" s="1" t="s">
        <v>101</v>
      </c>
    </row>
    <row r="313" spans="1:35" ht="13.2" x14ac:dyDescent="0.25">
      <c r="A313" s="2">
        <v>44616.507133194449</v>
      </c>
      <c r="B313" s="1" t="s">
        <v>35</v>
      </c>
      <c r="C313" s="1" t="s">
        <v>36</v>
      </c>
      <c r="D313" s="1" t="s">
        <v>60</v>
      </c>
      <c r="E313" s="1">
        <v>1</v>
      </c>
      <c r="F313" s="1">
        <v>5</v>
      </c>
      <c r="G313" s="1" t="s">
        <v>426</v>
      </c>
      <c r="H313" s="1" t="s">
        <v>39</v>
      </c>
      <c r="I313" s="1" t="s">
        <v>62</v>
      </c>
      <c r="J313" s="1" t="s">
        <v>63</v>
      </c>
      <c r="K313" s="1" t="s">
        <v>71</v>
      </c>
      <c r="L313" s="1">
        <v>5</v>
      </c>
      <c r="M313" s="1">
        <v>5</v>
      </c>
      <c r="N313" s="1">
        <v>3</v>
      </c>
      <c r="O313" s="1">
        <v>5</v>
      </c>
      <c r="P313" s="1">
        <v>5</v>
      </c>
      <c r="Q313" s="1">
        <v>5</v>
      </c>
      <c r="R313" s="1" t="s">
        <v>67</v>
      </c>
      <c r="S313" s="1" t="s">
        <v>67</v>
      </c>
      <c r="T313" s="1" t="s">
        <v>67</v>
      </c>
      <c r="U313" s="1" t="s">
        <v>67</v>
      </c>
      <c r="V313" s="1" t="s">
        <v>67</v>
      </c>
      <c r="W313" s="1" t="s">
        <v>67</v>
      </c>
      <c r="X313" s="1" t="s">
        <v>67</v>
      </c>
      <c r="Y313" s="1" t="s">
        <v>131</v>
      </c>
      <c r="Z313" s="1" t="s">
        <v>49</v>
      </c>
      <c r="AA313" s="1" t="s">
        <v>98</v>
      </c>
      <c r="AB313" s="1" t="s">
        <v>72</v>
      </c>
      <c r="AC313" s="1" t="s">
        <v>66</v>
      </c>
      <c r="AD313" s="1" t="s">
        <v>168</v>
      </c>
      <c r="AE313" s="1" t="s">
        <v>114</v>
      </c>
      <c r="AF313" s="1" t="s">
        <v>117</v>
      </c>
      <c r="AG313" s="1" t="s">
        <v>76</v>
      </c>
      <c r="AH313" s="1" t="s">
        <v>77</v>
      </c>
      <c r="AI313" s="1" t="s">
        <v>554</v>
      </c>
    </row>
    <row r="314" spans="1:35" ht="13.2" x14ac:dyDescent="0.25">
      <c r="A314" s="2">
        <v>44616.507274305557</v>
      </c>
      <c r="B314" s="1" t="s">
        <v>102</v>
      </c>
      <c r="C314" s="1" t="s">
        <v>36</v>
      </c>
      <c r="D314" s="1" t="s">
        <v>60</v>
      </c>
      <c r="E314" s="1">
        <v>2</v>
      </c>
      <c r="F314" s="1">
        <v>3</v>
      </c>
      <c r="G314" s="1" t="s">
        <v>555</v>
      </c>
      <c r="H314" s="1" t="s">
        <v>39</v>
      </c>
      <c r="I314" s="1" t="s">
        <v>62</v>
      </c>
      <c r="J314" s="1" t="s">
        <v>121</v>
      </c>
      <c r="K314" s="1" t="s">
        <v>71</v>
      </c>
      <c r="L314" s="1">
        <v>3</v>
      </c>
      <c r="M314" s="1">
        <v>5</v>
      </c>
      <c r="N314" s="1">
        <v>4</v>
      </c>
      <c r="O314" s="1">
        <v>4</v>
      </c>
      <c r="P314" s="1">
        <v>5</v>
      </c>
      <c r="Q314" s="1">
        <v>2</v>
      </c>
      <c r="R314" s="1" t="s">
        <v>65</v>
      </c>
      <c r="S314" s="1" t="s">
        <v>65</v>
      </c>
      <c r="T314" s="1" t="s">
        <v>91</v>
      </c>
      <c r="U314" s="1" t="s">
        <v>65</v>
      </c>
      <c r="V314" s="1" t="s">
        <v>91</v>
      </c>
      <c r="W314" s="1" t="s">
        <v>91</v>
      </c>
      <c r="X314" s="1" t="s">
        <v>91</v>
      </c>
      <c r="Y314" s="1" t="s">
        <v>172</v>
      </c>
      <c r="Z314" s="1" t="s">
        <v>146</v>
      </c>
      <c r="AA314" s="1" t="s">
        <v>71</v>
      </c>
      <c r="AB314" s="1" t="s">
        <v>72</v>
      </c>
      <c r="AC314" s="1" t="s">
        <v>66</v>
      </c>
      <c r="AD314" s="1" t="s">
        <v>73</v>
      </c>
      <c r="AE314" s="1" t="s">
        <v>74</v>
      </c>
      <c r="AF314" s="1" t="s">
        <v>75</v>
      </c>
      <c r="AG314" s="1" t="s">
        <v>76</v>
      </c>
      <c r="AH314" s="1" t="s">
        <v>196</v>
      </c>
      <c r="AI314" s="1" t="s">
        <v>120</v>
      </c>
    </row>
    <row r="315" spans="1:35" ht="13.2" x14ac:dyDescent="0.25">
      <c r="A315" s="2">
        <v>44616.512523460653</v>
      </c>
      <c r="B315" s="1" t="s">
        <v>102</v>
      </c>
      <c r="C315" s="1" t="s">
        <v>36</v>
      </c>
      <c r="D315" s="1" t="s">
        <v>60</v>
      </c>
      <c r="E315" s="1">
        <v>2</v>
      </c>
      <c r="F315" s="1">
        <v>6</v>
      </c>
      <c r="G315" s="1" t="s">
        <v>38</v>
      </c>
      <c r="H315" s="1" t="s">
        <v>39</v>
      </c>
      <c r="I315" s="1" t="s">
        <v>89</v>
      </c>
      <c r="J315" s="1" t="s">
        <v>140</v>
      </c>
      <c r="K315" s="1" t="s">
        <v>71</v>
      </c>
      <c r="L315" s="1">
        <v>3</v>
      </c>
      <c r="M315" s="1">
        <v>5</v>
      </c>
      <c r="N315" s="1">
        <v>3</v>
      </c>
      <c r="O315" s="1">
        <v>5</v>
      </c>
      <c r="P315" s="1">
        <v>5</v>
      </c>
      <c r="Q315" s="1">
        <v>1</v>
      </c>
      <c r="R315" s="1" t="s">
        <v>122</v>
      </c>
      <c r="S315" s="1" t="s">
        <v>67</v>
      </c>
      <c r="T315" s="1" t="s">
        <v>67</v>
      </c>
      <c r="U315" s="1" t="s">
        <v>67</v>
      </c>
      <c r="V315" s="1" t="s">
        <v>65</v>
      </c>
      <c r="W315" s="1" t="s">
        <v>67</v>
      </c>
      <c r="X315" s="1" t="s">
        <v>91</v>
      </c>
      <c r="Y315" s="1" t="s">
        <v>82</v>
      </c>
      <c r="Z315" s="1" t="s">
        <v>107</v>
      </c>
      <c r="AA315" s="1" t="s">
        <v>98</v>
      </c>
      <c r="AB315" s="1" t="s">
        <v>72</v>
      </c>
      <c r="AC315" s="1" t="s">
        <v>65</v>
      </c>
      <c r="AD315" s="1" t="s">
        <v>85</v>
      </c>
      <c r="AE315" s="1" t="s">
        <v>165</v>
      </c>
      <c r="AF315" s="1" t="s">
        <v>75</v>
      </c>
      <c r="AG315" s="1" t="s">
        <v>76</v>
      </c>
      <c r="AH315" s="1" t="s">
        <v>556</v>
      </c>
      <c r="AI315" s="1" t="s">
        <v>467</v>
      </c>
    </row>
    <row r="316" spans="1:35" ht="13.2" x14ac:dyDescent="0.25">
      <c r="A316" s="2">
        <v>44616.513527152776</v>
      </c>
      <c r="B316" s="1" t="s">
        <v>133</v>
      </c>
      <c r="C316" s="1" t="s">
        <v>183</v>
      </c>
      <c r="D316" s="1" t="s">
        <v>60</v>
      </c>
      <c r="E316" s="1">
        <v>4</v>
      </c>
      <c r="F316" s="1">
        <v>2</v>
      </c>
      <c r="G316" s="1" t="s">
        <v>341</v>
      </c>
      <c r="H316" s="1" t="s">
        <v>320</v>
      </c>
      <c r="I316" s="1" t="s">
        <v>62</v>
      </c>
      <c r="J316" s="1" t="s">
        <v>557</v>
      </c>
      <c r="K316" s="1" t="s">
        <v>558</v>
      </c>
      <c r="L316" s="1">
        <v>3</v>
      </c>
      <c r="M316" s="1">
        <v>3</v>
      </c>
      <c r="N316" s="1">
        <v>3</v>
      </c>
      <c r="O316" s="1">
        <v>3</v>
      </c>
      <c r="P316" s="1">
        <v>2</v>
      </c>
      <c r="Q316" s="1">
        <v>3</v>
      </c>
      <c r="R316" s="1" t="s">
        <v>68</v>
      </c>
      <c r="S316" s="1" t="s">
        <v>68</v>
      </c>
      <c r="T316" s="1" t="s">
        <v>68</v>
      </c>
      <c r="U316" s="1" t="s">
        <v>68</v>
      </c>
      <c r="V316" s="1" t="s">
        <v>68</v>
      </c>
      <c r="W316" s="1" t="s">
        <v>91</v>
      </c>
      <c r="X316" s="1" t="s">
        <v>91</v>
      </c>
      <c r="Y316" s="1" t="s">
        <v>119</v>
      </c>
      <c r="Z316" s="1" t="s">
        <v>107</v>
      </c>
      <c r="AA316" s="1" t="s">
        <v>149</v>
      </c>
      <c r="AB316" s="1" t="s">
        <v>72</v>
      </c>
      <c r="AC316" s="1" t="s">
        <v>93</v>
      </c>
      <c r="AD316" s="1" t="s">
        <v>73</v>
      </c>
      <c r="AE316" s="1" t="s">
        <v>114</v>
      </c>
      <c r="AF316" s="1" t="s">
        <v>117</v>
      </c>
      <c r="AG316" s="1" t="s">
        <v>76</v>
      </c>
      <c r="AH316" s="1" t="s">
        <v>119</v>
      </c>
      <c r="AI316" s="1" t="s">
        <v>171</v>
      </c>
    </row>
    <row r="317" spans="1:35" ht="13.2" x14ac:dyDescent="0.25">
      <c r="A317" s="2">
        <v>44616.517161608797</v>
      </c>
      <c r="B317" s="1" t="s">
        <v>35</v>
      </c>
      <c r="C317" s="1" t="s">
        <v>36</v>
      </c>
      <c r="D317" s="1" t="s">
        <v>37</v>
      </c>
      <c r="E317" s="1">
        <v>3</v>
      </c>
      <c r="F317" s="1">
        <v>3</v>
      </c>
      <c r="G317" s="1" t="s">
        <v>142</v>
      </c>
      <c r="H317" s="1" t="s">
        <v>301</v>
      </c>
      <c r="I317" s="1" t="s">
        <v>413</v>
      </c>
      <c r="J317" s="1" t="s">
        <v>559</v>
      </c>
      <c r="K317" s="1" t="s">
        <v>487</v>
      </c>
      <c r="L317" s="1">
        <v>3</v>
      </c>
      <c r="M317" s="1">
        <v>5</v>
      </c>
      <c r="N317" s="1">
        <v>3</v>
      </c>
      <c r="O317" s="1">
        <v>3</v>
      </c>
      <c r="P317" s="1">
        <v>3</v>
      </c>
      <c r="Q317" s="1">
        <v>3</v>
      </c>
      <c r="R317" s="1" t="s">
        <v>91</v>
      </c>
      <c r="S317" s="1" t="s">
        <v>91</v>
      </c>
      <c r="T317" s="1" t="s">
        <v>91</v>
      </c>
      <c r="U317" s="1" t="s">
        <v>66</v>
      </c>
      <c r="V317" s="1" t="s">
        <v>91</v>
      </c>
      <c r="W317" s="1" t="s">
        <v>91</v>
      </c>
      <c r="X317" s="1" t="s">
        <v>66</v>
      </c>
      <c r="Y317" s="1" t="s">
        <v>148</v>
      </c>
      <c r="Z317" s="1" t="s">
        <v>70</v>
      </c>
      <c r="AA317" s="1" t="s">
        <v>285</v>
      </c>
      <c r="AB317" s="1" t="s">
        <v>72</v>
      </c>
      <c r="AC317" s="1" t="s">
        <v>66</v>
      </c>
      <c r="AD317" s="1" t="s">
        <v>73</v>
      </c>
      <c r="AE317" s="1" t="s">
        <v>128</v>
      </c>
      <c r="AF317" s="1" t="s">
        <v>75</v>
      </c>
      <c r="AG317" s="1" t="s">
        <v>76</v>
      </c>
      <c r="AH317" s="1" t="s">
        <v>77</v>
      </c>
      <c r="AI317" s="1" t="s">
        <v>94</v>
      </c>
    </row>
    <row r="318" spans="1:35" ht="13.2" x14ac:dyDescent="0.25">
      <c r="A318" s="2">
        <v>44616.518173240736</v>
      </c>
      <c r="B318" s="1" t="s">
        <v>59</v>
      </c>
      <c r="C318" s="1" t="s">
        <v>36</v>
      </c>
      <c r="D318" s="1" t="s">
        <v>37</v>
      </c>
      <c r="E318" s="1">
        <v>1</v>
      </c>
      <c r="F318" s="1">
        <v>5</v>
      </c>
      <c r="G318" s="1" t="s">
        <v>88</v>
      </c>
      <c r="H318" s="1" t="s">
        <v>39</v>
      </c>
      <c r="I318" s="1" t="s">
        <v>104</v>
      </c>
      <c r="J318" s="1" t="s">
        <v>63</v>
      </c>
      <c r="K318" s="1" t="s">
        <v>71</v>
      </c>
      <c r="L318" s="1">
        <v>3</v>
      </c>
      <c r="M318" s="1">
        <v>5</v>
      </c>
      <c r="N318" s="1">
        <v>3</v>
      </c>
      <c r="O318" s="1">
        <v>2</v>
      </c>
      <c r="P318" s="1">
        <v>4</v>
      </c>
      <c r="Q318" s="1">
        <v>2</v>
      </c>
      <c r="R318" s="1" t="s">
        <v>68</v>
      </c>
      <c r="S318" s="1" t="s">
        <v>91</v>
      </c>
      <c r="T318" s="1" t="s">
        <v>91</v>
      </c>
      <c r="U318" s="1" t="s">
        <v>68</v>
      </c>
      <c r="V318" s="1" t="s">
        <v>91</v>
      </c>
      <c r="W318" s="1" t="s">
        <v>68</v>
      </c>
      <c r="X318" s="1" t="s">
        <v>91</v>
      </c>
      <c r="Y318" s="1" t="s">
        <v>148</v>
      </c>
      <c r="Z318" s="1" t="s">
        <v>158</v>
      </c>
      <c r="AA318" s="1" t="s">
        <v>71</v>
      </c>
      <c r="AB318" s="1" t="s">
        <v>72</v>
      </c>
      <c r="AC318" s="1" t="s">
        <v>66</v>
      </c>
      <c r="AD318" s="1" t="s">
        <v>73</v>
      </c>
      <c r="AE318" s="1" t="s">
        <v>128</v>
      </c>
      <c r="AF318" s="1" t="s">
        <v>75</v>
      </c>
      <c r="AG318" s="1" t="s">
        <v>76</v>
      </c>
      <c r="AH318" s="1" t="s">
        <v>100</v>
      </c>
      <c r="AI318" s="1" t="s">
        <v>87</v>
      </c>
    </row>
    <row r="319" spans="1:35" ht="13.2" x14ac:dyDescent="0.25">
      <c r="A319" s="2">
        <v>44616.522009328706</v>
      </c>
      <c r="B319" s="1" t="s">
        <v>59</v>
      </c>
      <c r="C319" s="1" t="s">
        <v>36</v>
      </c>
      <c r="D319" s="1" t="s">
        <v>60</v>
      </c>
      <c r="E319" s="1">
        <v>1</v>
      </c>
      <c r="F319" s="1" t="s">
        <v>79</v>
      </c>
      <c r="G319" s="1" t="s">
        <v>181</v>
      </c>
      <c r="H319" s="1" t="s">
        <v>39</v>
      </c>
      <c r="I319" s="1" t="s">
        <v>111</v>
      </c>
      <c r="J319" s="1" t="s">
        <v>140</v>
      </c>
      <c r="K319" s="1" t="s">
        <v>71</v>
      </c>
      <c r="L319" s="1">
        <v>5</v>
      </c>
      <c r="M319" s="1">
        <v>1</v>
      </c>
      <c r="N319" s="1">
        <v>4</v>
      </c>
      <c r="O319" s="1">
        <v>4</v>
      </c>
      <c r="P319" s="1">
        <v>5</v>
      </c>
      <c r="Q319" s="1">
        <v>4</v>
      </c>
      <c r="R319" s="1" t="s">
        <v>66</v>
      </c>
      <c r="S319" s="1" t="s">
        <v>65</v>
      </c>
      <c r="T319" s="1" t="s">
        <v>65</v>
      </c>
      <c r="U319" s="1" t="s">
        <v>65</v>
      </c>
      <c r="V319" s="1" t="s">
        <v>65</v>
      </c>
      <c r="W319" s="1" t="s">
        <v>66</v>
      </c>
      <c r="X319" s="1" t="s">
        <v>66</v>
      </c>
      <c r="Y319" s="1" t="s">
        <v>113</v>
      </c>
      <c r="Z319" s="1" t="s">
        <v>107</v>
      </c>
      <c r="AA319" s="1" t="s">
        <v>71</v>
      </c>
      <c r="AB319" s="1" t="s">
        <v>55</v>
      </c>
      <c r="AC319" s="1" t="s">
        <v>67</v>
      </c>
      <c r="AD319" s="1" t="s">
        <v>85</v>
      </c>
      <c r="AE319" s="1" t="s">
        <v>180</v>
      </c>
      <c r="AF319" s="1" t="s">
        <v>213</v>
      </c>
      <c r="AG319" s="1" t="s">
        <v>51</v>
      </c>
      <c r="AH319" s="1" t="s">
        <v>69</v>
      </c>
      <c r="AI319" s="1" t="s">
        <v>101</v>
      </c>
    </row>
    <row r="320" spans="1:35" ht="13.2" x14ac:dyDescent="0.25">
      <c r="A320" s="2">
        <v>44616.524271967588</v>
      </c>
      <c r="B320" s="1" t="s">
        <v>59</v>
      </c>
      <c r="C320" s="1" t="s">
        <v>36</v>
      </c>
      <c r="D320" s="1" t="s">
        <v>60</v>
      </c>
      <c r="E320" s="1">
        <v>1</v>
      </c>
      <c r="F320" s="1">
        <v>3</v>
      </c>
      <c r="G320" s="1" t="s">
        <v>38</v>
      </c>
      <c r="H320" s="1" t="s">
        <v>39</v>
      </c>
      <c r="I320" s="1" t="s">
        <v>40</v>
      </c>
      <c r="J320" s="1" t="s">
        <v>205</v>
      </c>
      <c r="K320" s="1" t="s">
        <v>346</v>
      </c>
      <c r="L320" s="1">
        <v>5</v>
      </c>
      <c r="M320" s="1">
        <v>5</v>
      </c>
      <c r="N320" s="1">
        <v>5</v>
      </c>
      <c r="O320" s="1">
        <v>5</v>
      </c>
      <c r="P320" s="1">
        <v>5</v>
      </c>
      <c r="Q320" s="1">
        <v>5</v>
      </c>
      <c r="R320" s="1" t="s">
        <v>67</v>
      </c>
      <c r="S320" s="1" t="s">
        <v>91</v>
      </c>
      <c r="T320" s="1" t="s">
        <v>91</v>
      </c>
      <c r="U320" s="1" t="s">
        <v>91</v>
      </c>
      <c r="V320" s="1" t="s">
        <v>67</v>
      </c>
      <c r="W320" s="1" t="s">
        <v>67</v>
      </c>
      <c r="X320" s="1" t="s">
        <v>91</v>
      </c>
      <c r="Y320" s="1" t="s">
        <v>131</v>
      </c>
      <c r="Z320" s="1" t="s">
        <v>49</v>
      </c>
      <c r="AA320" s="1" t="s">
        <v>285</v>
      </c>
      <c r="AB320" s="1">
        <v>4000</v>
      </c>
      <c r="AC320" s="1" t="s">
        <v>93</v>
      </c>
      <c r="AD320" s="1">
        <v>4000</v>
      </c>
      <c r="AE320" s="1" t="s">
        <v>74</v>
      </c>
      <c r="AF320" s="1" t="s">
        <v>75</v>
      </c>
      <c r="AG320" s="1" t="s">
        <v>76</v>
      </c>
      <c r="AH320" s="1" t="s">
        <v>69</v>
      </c>
      <c r="AI320" s="1" t="s">
        <v>94</v>
      </c>
    </row>
    <row r="321" spans="1:35" ht="13.2" x14ac:dyDescent="0.25">
      <c r="A321" s="2">
        <v>44616.524342673612</v>
      </c>
      <c r="B321" s="1" t="s">
        <v>35</v>
      </c>
      <c r="C321" s="1" t="s">
        <v>36</v>
      </c>
      <c r="D321" s="1" t="s">
        <v>60</v>
      </c>
      <c r="E321" s="1">
        <v>2</v>
      </c>
      <c r="F321" s="1">
        <v>3</v>
      </c>
      <c r="G321" s="1" t="s">
        <v>88</v>
      </c>
      <c r="H321" s="1" t="s">
        <v>39</v>
      </c>
      <c r="I321" s="1" t="s">
        <v>89</v>
      </c>
      <c r="J321" s="1" t="s">
        <v>176</v>
      </c>
      <c r="K321" s="1" t="s">
        <v>71</v>
      </c>
      <c r="L321" s="1">
        <v>3</v>
      </c>
      <c r="M321" s="1">
        <v>5</v>
      </c>
      <c r="N321" s="1">
        <v>4</v>
      </c>
      <c r="O321" s="1">
        <v>1</v>
      </c>
      <c r="P321" s="1">
        <v>3</v>
      </c>
      <c r="Q321" s="1">
        <v>1</v>
      </c>
      <c r="R321" s="1" t="s">
        <v>67</v>
      </c>
      <c r="S321" s="1" t="s">
        <v>91</v>
      </c>
      <c r="T321" s="1" t="s">
        <v>91</v>
      </c>
      <c r="U321" s="1" t="s">
        <v>65</v>
      </c>
      <c r="V321" s="1" t="s">
        <v>91</v>
      </c>
      <c r="W321" s="1" t="s">
        <v>91</v>
      </c>
      <c r="X321" s="1" t="s">
        <v>91</v>
      </c>
      <c r="Y321" s="1" t="s">
        <v>82</v>
      </c>
      <c r="Z321" s="1" t="s">
        <v>158</v>
      </c>
      <c r="AA321" s="1" t="s">
        <v>71</v>
      </c>
      <c r="AB321" s="1" t="s">
        <v>72</v>
      </c>
      <c r="AC321" s="1" t="s">
        <v>66</v>
      </c>
      <c r="AD321" s="1" t="s">
        <v>73</v>
      </c>
      <c r="AE321" s="1" t="s">
        <v>74</v>
      </c>
      <c r="AF321" s="1" t="s">
        <v>117</v>
      </c>
      <c r="AG321" s="1" t="s">
        <v>51</v>
      </c>
      <c r="AH321" s="1" t="s">
        <v>69</v>
      </c>
      <c r="AI321" s="1" t="s">
        <v>228</v>
      </c>
    </row>
    <row r="322" spans="1:35" ht="13.2" x14ac:dyDescent="0.25">
      <c r="A322" s="2">
        <v>44616.525878206019</v>
      </c>
      <c r="B322" s="1" t="s">
        <v>59</v>
      </c>
      <c r="C322" s="1" t="s">
        <v>36</v>
      </c>
      <c r="D322" s="1" t="s">
        <v>37</v>
      </c>
      <c r="E322" s="1">
        <v>1</v>
      </c>
      <c r="F322" s="1">
        <v>3</v>
      </c>
      <c r="G322" s="1" t="s">
        <v>88</v>
      </c>
      <c r="H322" s="1" t="s">
        <v>61</v>
      </c>
      <c r="I322" s="1" t="s">
        <v>89</v>
      </c>
      <c r="J322" s="1" t="s">
        <v>63</v>
      </c>
      <c r="K322" s="1" t="s">
        <v>71</v>
      </c>
      <c r="L322" s="1">
        <v>4</v>
      </c>
      <c r="M322" s="1">
        <v>5</v>
      </c>
      <c r="N322" s="1">
        <v>4</v>
      </c>
      <c r="O322" s="1">
        <v>4</v>
      </c>
      <c r="P322" s="1">
        <v>5</v>
      </c>
      <c r="Q322" s="1">
        <v>3</v>
      </c>
      <c r="R322" s="1" t="s">
        <v>66</v>
      </c>
      <c r="S322" s="1" t="s">
        <v>91</v>
      </c>
      <c r="T322" s="1" t="s">
        <v>91</v>
      </c>
      <c r="U322" s="1" t="s">
        <v>67</v>
      </c>
      <c r="V322" s="1" t="s">
        <v>91</v>
      </c>
      <c r="W322" s="1" t="s">
        <v>91</v>
      </c>
      <c r="X322" s="1" t="s">
        <v>91</v>
      </c>
      <c r="Y322" s="1" t="s">
        <v>113</v>
      </c>
      <c r="Z322" s="1" t="s">
        <v>83</v>
      </c>
      <c r="AA322" s="1" t="s">
        <v>71</v>
      </c>
      <c r="AB322" s="1" t="s">
        <v>72</v>
      </c>
      <c r="AC322" s="1" t="s">
        <v>66</v>
      </c>
      <c r="AD322" s="1" t="s">
        <v>73</v>
      </c>
      <c r="AE322" s="1" t="s">
        <v>54</v>
      </c>
      <c r="AF322" s="1" t="s">
        <v>75</v>
      </c>
      <c r="AG322" s="1" t="s">
        <v>76</v>
      </c>
      <c r="AH322" s="1" t="s">
        <v>69</v>
      </c>
      <c r="AI322" s="1" t="s">
        <v>169</v>
      </c>
    </row>
    <row r="323" spans="1:35" ht="13.2" x14ac:dyDescent="0.25">
      <c r="A323" s="2">
        <v>44616.527396689809</v>
      </c>
      <c r="B323" s="1" t="s">
        <v>150</v>
      </c>
      <c r="C323" s="1" t="s">
        <v>134</v>
      </c>
      <c r="D323" s="1" t="s">
        <v>60</v>
      </c>
      <c r="E323" s="1">
        <v>4</v>
      </c>
      <c r="F323" s="1">
        <v>2</v>
      </c>
      <c r="G323" s="1" t="s">
        <v>407</v>
      </c>
      <c r="H323" s="1" t="s">
        <v>115</v>
      </c>
      <c r="I323" s="1" t="s">
        <v>62</v>
      </c>
      <c r="J323" s="1" t="s">
        <v>363</v>
      </c>
      <c r="K323" s="1" t="s">
        <v>329</v>
      </c>
      <c r="L323" s="1">
        <v>4</v>
      </c>
      <c r="M323" s="1">
        <v>4</v>
      </c>
      <c r="N323" s="1">
        <v>3</v>
      </c>
      <c r="O323" s="1">
        <v>4</v>
      </c>
      <c r="P323" s="1">
        <v>4</v>
      </c>
      <c r="Q323" s="1">
        <v>1</v>
      </c>
      <c r="R323" s="1" t="s">
        <v>67</v>
      </c>
      <c r="S323" s="1" t="s">
        <v>66</v>
      </c>
      <c r="T323" s="1" t="s">
        <v>91</v>
      </c>
      <c r="U323" s="1" t="s">
        <v>68</v>
      </c>
      <c r="V323" s="1" t="s">
        <v>68</v>
      </c>
      <c r="W323" s="1" t="s">
        <v>66</v>
      </c>
      <c r="X323" s="1" t="s">
        <v>68</v>
      </c>
      <c r="Y323" s="1" t="s">
        <v>392</v>
      </c>
      <c r="Z323" s="1" t="s">
        <v>127</v>
      </c>
      <c r="AA323" s="1" t="s">
        <v>149</v>
      </c>
      <c r="AB323" s="1" t="s">
        <v>55</v>
      </c>
      <c r="AC323" s="1" t="s">
        <v>66</v>
      </c>
      <c r="AD323" s="1" t="s">
        <v>73</v>
      </c>
      <c r="AE323" s="1" t="s">
        <v>74</v>
      </c>
      <c r="AF323" s="1" t="s">
        <v>75</v>
      </c>
      <c r="AG323" s="1" t="s">
        <v>76</v>
      </c>
      <c r="AH323" s="1" t="s">
        <v>163</v>
      </c>
      <c r="AI323" s="1" t="s">
        <v>386</v>
      </c>
    </row>
    <row r="324" spans="1:35" ht="13.2" x14ac:dyDescent="0.25">
      <c r="A324" s="2">
        <v>44616.530247164352</v>
      </c>
      <c r="B324" s="1" t="s">
        <v>59</v>
      </c>
      <c r="C324" s="1" t="s">
        <v>36</v>
      </c>
      <c r="D324" s="1" t="s">
        <v>37</v>
      </c>
      <c r="E324" s="1">
        <v>1</v>
      </c>
      <c r="F324" s="1">
        <v>1</v>
      </c>
      <c r="G324" s="1" t="s">
        <v>38</v>
      </c>
      <c r="H324" s="1" t="s">
        <v>115</v>
      </c>
      <c r="I324" s="1" t="s">
        <v>62</v>
      </c>
      <c r="J324" s="1" t="s">
        <v>63</v>
      </c>
      <c r="K324" s="1" t="s">
        <v>64</v>
      </c>
      <c r="L324" s="1">
        <v>5</v>
      </c>
      <c r="M324" s="1">
        <v>5</v>
      </c>
      <c r="N324" s="1">
        <v>5</v>
      </c>
      <c r="O324" s="1">
        <v>5</v>
      </c>
      <c r="P324" s="1">
        <v>5</v>
      </c>
      <c r="Q324" s="1">
        <v>5</v>
      </c>
      <c r="R324" s="1" t="s">
        <v>67</v>
      </c>
      <c r="S324" s="1" t="s">
        <v>91</v>
      </c>
      <c r="T324" s="1" t="s">
        <v>91</v>
      </c>
      <c r="U324" s="1" t="s">
        <v>65</v>
      </c>
      <c r="V324" s="1" t="s">
        <v>91</v>
      </c>
      <c r="W324" s="1" t="s">
        <v>91</v>
      </c>
      <c r="X324" s="1" t="s">
        <v>91</v>
      </c>
      <c r="Y324" s="1" t="s">
        <v>113</v>
      </c>
      <c r="Z324" s="1" t="s">
        <v>124</v>
      </c>
      <c r="AA324" s="1" t="s">
        <v>98</v>
      </c>
      <c r="AB324" s="1" t="s">
        <v>72</v>
      </c>
      <c r="AC324" s="1" t="s">
        <v>65</v>
      </c>
      <c r="AD324" s="1" t="s">
        <v>73</v>
      </c>
      <c r="AE324" s="1" t="s">
        <v>128</v>
      </c>
      <c r="AF324" s="1" t="s">
        <v>75</v>
      </c>
      <c r="AG324" s="1" t="s">
        <v>76</v>
      </c>
      <c r="AH324" s="1" t="s">
        <v>194</v>
      </c>
      <c r="AI324" s="1" t="s">
        <v>101</v>
      </c>
    </row>
    <row r="325" spans="1:35" ht="13.2" x14ac:dyDescent="0.25">
      <c r="A325" s="2">
        <v>44616.535266030092</v>
      </c>
      <c r="B325" s="1" t="s">
        <v>102</v>
      </c>
      <c r="C325" s="1" t="s">
        <v>36</v>
      </c>
      <c r="D325" s="1" t="s">
        <v>60</v>
      </c>
      <c r="E325" s="1">
        <v>1</v>
      </c>
      <c r="F325" s="1">
        <v>1</v>
      </c>
      <c r="G325" s="1" t="s">
        <v>38</v>
      </c>
      <c r="H325" s="1" t="s">
        <v>61</v>
      </c>
      <c r="I325" s="1" t="s">
        <v>62</v>
      </c>
      <c r="J325" s="1" t="s">
        <v>116</v>
      </c>
      <c r="K325" s="1" t="s">
        <v>71</v>
      </c>
      <c r="L325" s="1">
        <v>2</v>
      </c>
      <c r="M325" s="1">
        <v>2</v>
      </c>
      <c r="N325" s="1">
        <v>2</v>
      </c>
      <c r="O325" s="1">
        <v>2</v>
      </c>
      <c r="P325" s="1">
        <v>2</v>
      </c>
      <c r="Q325" s="1">
        <v>2</v>
      </c>
      <c r="R325" s="1" t="s">
        <v>68</v>
      </c>
      <c r="S325" s="1" t="s">
        <v>68</v>
      </c>
      <c r="T325" s="1" t="s">
        <v>68</v>
      </c>
      <c r="U325" s="1" t="s">
        <v>68</v>
      </c>
      <c r="V325" s="1" t="s">
        <v>68</v>
      </c>
      <c r="W325" s="1" t="s">
        <v>91</v>
      </c>
      <c r="X325" s="1" t="s">
        <v>91</v>
      </c>
      <c r="Y325" s="1" t="s">
        <v>113</v>
      </c>
      <c r="Z325" s="1" t="s">
        <v>107</v>
      </c>
      <c r="AA325" s="1" t="s">
        <v>71</v>
      </c>
      <c r="AB325" s="1" t="s">
        <v>72</v>
      </c>
      <c r="AC325" s="1" t="s">
        <v>93</v>
      </c>
      <c r="AD325" s="1" t="s">
        <v>73</v>
      </c>
      <c r="AE325" s="1" t="s">
        <v>128</v>
      </c>
      <c r="AF325" s="1" t="s">
        <v>75</v>
      </c>
      <c r="AG325" s="1" t="s">
        <v>76</v>
      </c>
      <c r="AH325" s="1" t="s">
        <v>69</v>
      </c>
      <c r="AI325" s="1" t="s">
        <v>101</v>
      </c>
    </row>
    <row r="326" spans="1:35" ht="13.2" x14ac:dyDescent="0.25">
      <c r="A326" s="2">
        <v>44616.537572025467</v>
      </c>
      <c r="B326" s="1" t="s">
        <v>102</v>
      </c>
      <c r="C326" s="1" t="s">
        <v>151</v>
      </c>
      <c r="D326" s="1" t="s">
        <v>60</v>
      </c>
      <c r="E326" s="1">
        <v>2</v>
      </c>
      <c r="F326" s="1" t="s">
        <v>79</v>
      </c>
      <c r="G326" s="1" t="s">
        <v>560</v>
      </c>
      <c r="H326" s="1" t="s">
        <v>39</v>
      </c>
      <c r="I326" s="1" t="s">
        <v>111</v>
      </c>
      <c r="J326" s="1" t="s">
        <v>176</v>
      </c>
      <c r="K326" s="1" t="s">
        <v>71</v>
      </c>
      <c r="L326" s="1">
        <v>3</v>
      </c>
      <c r="M326" s="1">
        <v>1</v>
      </c>
      <c r="N326" s="1">
        <v>2</v>
      </c>
      <c r="O326" s="1">
        <v>2</v>
      </c>
      <c r="P326" s="1">
        <v>4</v>
      </c>
      <c r="Q326" s="1">
        <v>2</v>
      </c>
      <c r="R326" s="1" t="s">
        <v>67</v>
      </c>
      <c r="S326" s="1" t="s">
        <v>91</v>
      </c>
      <c r="T326" s="1" t="s">
        <v>91</v>
      </c>
      <c r="U326" s="1" t="s">
        <v>68</v>
      </c>
      <c r="V326" s="1" t="s">
        <v>91</v>
      </c>
      <c r="W326" s="1" t="s">
        <v>91</v>
      </c>
      <c r="X326" s="1" t="s">
        <v>561</v>
      </c>
      <c r="Y326" s="1" t="s">
        <v>113</v>
      </c>
      <c r="Z326" s="1" t="s">
        <v>141</v>
      </c>
      <c r="AA326" s="1" t="s">
        <v>71</v>
      </c>
      <c r="AB326" s="1" t="s">
        <v>72</v>
      </c>
      <c r="AC326" s="1" t="s">
        <v>93</v>
      </c>
      <c r="AD326" s="1" t="s">
        <v>73</v>
      </c>
      <c r="AE326" s="1" t="s">
        <v>108</v>
      </c>
      <c r="AF326" s="1" t="s">
        <v>75</v>
      </c>
      <c r="AG326" s="1" t="s">
        <v>76</v>
      </c>
      <c r="AH326" s="1" t="s">
        <v>69</v>
      </c>
      <c r="AI326" s="1" t="s">
        <v>78</v>
      </c>
    </row>
    <row r="327" spans="1:35" ht="13.2" x14ac:dyDescent="0.25">
      <c r="A327" s="2">
        <v>44616.538887280098</v>
      </c>
      <c r="B327" s="1" t="s">
        <v>59</v>
      </c>
      <c r="C327" s="1" t="s">
        <v>134</v>
      </c>
      <c r="D327" s="1" t="s">
        <v>60</v>
      </c>
      <c r="E327" s="1">
        <v>2</v>
      </c>
      <c r="F327" s="1">
        <v>6</v>
      </c>
      <c r="G327" s="1" t="s">
        <v>181</v>
      </c>
      <c r="H327" s="1" t="s">
        <v>39</v>
      </c>
      <c r="I327" s="1" t="s">
        <v>40</v>
      </c>
      <c r="J327" s="1" t="s">
        <v>176</v>
      </c>
      <c r="K327" s="1" t="s">
        <v>71</v>
      </c>
      <c r="L327" s="1">
        <v>3</v>
      </c>
      <c r="M327" s="1">
        <v>5</v>
      </c>
      <c r="N327" s="1">
        <v>3</v>
      </c>
      <c r="O327" s="1">
        <v>4</v>
      </c>
      <c r="P327" s="1">
        <v>4</v>
      </c>
      <c r="Q327" s="1">
        <v>1</v>
      </c>
      <c r="R327" s="1" t="s">
        <v>67</v>
      </c>
      <c r="S327" s="1" t="s">
        <v>67</v>
      </c>
      <c r="T327" s="1" t="s">
        <v>91</v>
      </c>
      <c r="U327" s="1" t="s">
        <v>67</v>
      </c>
      <c r="V327" s="1" t="s">
        <v>91</v>
      </c>
      <c r="W327" s="1" t="s">
        <v>91</v>
      </c>
      <c r="X327" s="1" t="s">
        <v>66</v>
      </c>
      <c r="Y327" s="1" t="s">
        <v>131</v>
      </c>
      <c r="Z327" s="1" t="s">
        <v>124</v>
      </c>
      <c r="AA327" s="1" t="s">
        <v>98</v>
      </c>
      <c r="AB327" s="1" t="s">
        <v>72</v>
      </c>
      <c r="AC327" s="1" t="s">
        <v>93</v>
      </c>
      <c r="AD327" s="1" t="s">
        <v>73</v>
      </c>
      <c r="AE327" s="1" t="s">
        <v>165</v>
      </c>
      <c r="AF327" s="1" t="s">
        <v>75</v>
      </c>
      <c r="AG327" s="1" t="s">
        <v>76</v>
      </c>
      <c r="AH327" s="1" t="s">
        <v>100</v>
      </c>
      <c r="AI327" s="1" t="s">
        <v>94</v>
      </c>
    </row>
    <row r="328" spans="1:35" ht="13.2" x14ac:dyDescent="0.25">
      <c r="A328" s="2">
        <v>44616.543502083332</v>
      </c>
      <c r="B328" s="1" t="s">
        <v>35</v>
      </c>
      <c r="C328" s="1" t="s">
        <v>36</v>
      </c>
      <c r="D328" s="1" t="s">
        <v>37</v>
      </c>
      <c r="E328" s="1">
        <v>1</v>
      </c>
      <c r="F328" s="1">
        <v>3</v>
      </c>
      <c r="G328" s="1" t="s">
        <v>88</v>
      </c>
      <c r="H328" s="1" t="s">
        <v>39</v>
      </c>
      <c r="I328" s="1" t="s">
        <v>111</v>
      </c>
      <c r="J328" s="1" t="s">
        <v>241</v>
      </c>
      <c r="K328" s="1" t="s">
        <v>71</v>
      </c>
      <c r="L328" s="1">
        <v>4</v>
      </c>
      <c r="M328" s="1">
        <v>1</v>
      </c>
      <c r="N328" s="1">
        <v>4</v>
      </c>
      <c r="O328" s="1">
        <v>3</v>
      </c>
      <c r="P328" s="1">
        <v>3</v>
      </c>
      <c r="Q328" s="1">
        <v>3</v>
      </c>
      <c r="R328" s="1" t="s">
        <v>66</v>
      </c>
      <c r="S328" s="1" t="s">
        <v>67</v>
      </c>
      <c r="T328" s="1" t="s">
        <v>67</v>
      </c>
      <c r="U328" s="1" t="s">
        <v>67</v>
      </c>
      <c r="V328" s="1" t="s">
        <v>67</v>
      </c>
      <c r="W328" s="1" t="s">
        <v>67</v>
      </c>
      <c r="X328" s="1" t="s">
        <v>65</v>
      </c>
      <c r="Y328" s="1" t="s">
        <v>131</v>
      </c>
      <c r="Z328" s="1" t="s">
        <v>158</v>
      </c>
      <c r="AA328" s="1" t="s">
        <v>71</v>
      </c>
      <c r="AB328" s="1" t="s">
        <v>72</v>
      </c>
      <c r="AC328" s="1">
        <v>800</v>
      </c>
      <c r="AD328" s="1" t="s">
        <v>73</v>
      </c>
      <c r="AE328" s="1" t="s">
        <v>108</v>
      </c>
      <c r="AF328" s="1" t="s">
        <v>75</v>
      </c>
      <c r="AG328" s="1" t="s">
        <v>76</v>
      </c>
      <c r="AH328" s="1" t="s">
        <v>69</v>
      </c>
      <c r="AI328" s="1" t="s">
        <v>87</v>
      </c>
    </row>
    <row r="329" spans="1:35" ht="13.2" x14ac:dyDescent="0.25">
      <c r="A329" s="2">
        <v>44616.552172233802</v>
      </c>
      <c r="B329" s="1" t="s">
        <v>35</v>
      </c>
      <c r="C329" s="1" t="s">
        <v>36</v>
      </c>
      <c r="D329" s="1" t="s">
        <v>60</v>
      </c>
      <c r="E329" s="1">
        <v>2</v>
      </c>
      <c r="F329" s="1">
        <v>2</v>
      </c>
      <c r="G329" s="1" t="s">
        <v>38</v>
      </c>
      <c r="H329" s="1" t="s">
        <v>39</v>
      </c>
      <c r="I329" s="1" t="s">
        <v>62</v>
      </c>
      <c r="J329" s="1" t="s">
        <v>270</v>
      </c>
      <c r="K329" s="1" t="s">
        <v>71</v>
      </c>
      <c r="L329" s="1">
        <v>3</v>
      </c>
      <c r="M329" s="1">
        <v>5</v>
      </c>
      <c r="N329" s="1">
        <v>5</v>
      </c>
      <c r="O329" s="1">
        <v>5</v>
      </c>
      <c r="P329" s="1">
        <v>5</v>
      </c>
      <c r="Q329" s="1">
        <v>3</v>
      </c>
      <c r="R329" s="1" t="s">
        <v>67</v>
      </c>
      <c r="S329" s="1" t="s">
        <v>67</v>
      </c>
      <c r="T329" s="1" t="s">
        <v>67</v>
      </c>
      <c r="U329" s="1" t="s">
        <v>65</v>
      </c>
      <c r="V329" s="1" t="s">
        <v>65</v>
      </c>
      <c r="W329" s="1" t="s">
        <v>91</v>
      </c>
      <c r="X329" s="1" t="s">
        <v>91</v>
      </c>
      <c r="Y329" s="1" t="s">
        <v>562</v>
      </c>
      <c r="Z329" s="1" t="s">
        <v>70</v>
      </c>
      <c r="AA329" s="1" t="s">
        <v>177</v>
      </c>
      <c r="AB329" s="3">
        <v>3500</v>
      </c>
      <c r="AC329" s="1" t="s">
        <v>67</v>
      </c>
      <c r="AD329" s="1">
        <v>5000</v>
      </c>
      <c r="AE329" s="1" t="s">
        <v>128</v>
      </c>
      <c r="AF329" s="1" t="s">
        <v>75</v>
      </c>
      <c r="AG329" s="1" t="s">
        <v>76</v>
      </c>
      <c r="AH329" s="1" t="s">
        <v>69</v>
      </c>
      <c r="AI329" s="1" t="s">
        <v>215</v>
      </c>
    </row>
    <row r="330" spans="1:35" ht="13.2" x14ac:dyDescent="0.25">
      <c r="A330" s="2">
        <v>44616.552595624999</v>
      </c>
      <c r="B330" s="1" t="s">
        <v>59</v>
      </c>
      <c r="C330" s="1" t="s">
        <v>36</v>
      </c>
      <c r="D330" s="1" t="s">
        <v>37</v>
      </c>
      <c r="E330" s="1">
        <v>1</v>
      </c>
      <c r="F330" s="1">
        <v>4</v>
      </c>
      <c r="G330" s="1" t="s">
        <v>38</v>
      </c>
      <c r="H330" s="1" t="s">
        <v>39</v>
      </c>
      <c r="I330" s="1" t="s">
        <v>111</v>
      </c>
      <c r="J330" s="1" t="s">
        <v>63</v>
      </c>
      <c r="K330" s="1" t="s">
        <v>71</v>
      </c>
      <c r="L330" s="1">
        <v>5</v>
      </c>
      <c r="M330" s="1">
        <v>5</v>
      </c>
      <c r="N330" s="1">
        <v>5</v>
      </c>
      <c r="O330" s="1">
        <v>5</v>
      </c>
      <c r="P330" s="1">
        <v>5</v>
      </c>
      <c r="Q330" s="1">
        <v>5</v>
      </c>
      <c r="R330" s="1" t="s">
        <v>68</v>
      </c>
      <c r="S330" s="1" t="s">
        <v>68</v>
      </c>
      <c r="T330" s="1" t="s">
        <v>68</v>
      </c>
      <c r="U330" s="1" t="s">
        <v>66</v>
      </c>
      <c r="V330" s="1" t="s">
        <v>91</v>
      </c>
      <c r="W330" s="1" t="s">
        <v>91</v>
      </c>
      <c r="X330" s="1" t="s">
        <v>91</v>
      </c>
      <c r="Y330" s="1" t="s">
        <v>471</v>
      </c>
      <c r="Z330" s="1" t="s">
        <v>298</v>
      </c>
      <c r="AA330" s="1" t="s">
        <v>71</v>
      </c>
      <c r="AB330" s="1" t="s">
        <v>72</v>
      </c>
      <c r="AC330" s="1" t="s">
        <v>93</v>
      </c>
      <c r="AD330" s="1" t="s">
        <v>85</v>
      </c>
      <c r="AE330" s="1" t="s">
        <v>128</v>
      </c>
      <c r="AF330" s="1" t="s">
        <v>75</v>
      </c>
      <c r="AG330" s="1" t="s">
        <v>76</v>
      </c>
      <c r="AH330" s="1" t="s">
        <v>563</v>
      </c>
      <c r="AI330" s="1" t="s">
        <v>94</v>
      </c>
    </row>
    <row r="331" spans="1:35" ht="13.2" x14ac:dyDescent="0.25">
      <c r="A331" s="2">
        <v>44616.558152048616</v>
      </c>
      <c r="B331" s="1" t="s">
        <v>133</v>
      </c>
      <c r="C331" s="1" t="s">
        <v>151</v>
      </c>
      <c r="D331" s="1" t="s">
        <v>60</v>
      </c>
      <c r="E331" s="1">
        <v>4</v>
      </c>
      <c r="F331" s="1">
        <v>2</v>
      </c>
      <c r="G331" s="1" t="s">
        <v>488</v>
      </c>
      <c r="H331" s="1" t="s">
        <v>61</v>
      </c>
      <c r="I331" s="1" t="s">
        <v>62</v>
      </c>
      <c r="J331" s="1" t="s">
        <v>440</v>
      </c>
      <c r="K331" s="1" t="s">
        <v>564</v>
      </c>
      <c r="L331" s="1">
        <v>3</v>
      </c>
      <c r="M331" s="1">
        <v>3</v>
      </c>
      <c r="N331" s="1">
        <v>4</v>
      </c>
      <c r="O331" s="1">
        <v>4</v>
      </c>
      <c r="P331" s="1">
        <v>5</v>
      </c>
      <c r="Q331" s="1">
        <v>4</v>
      </c>
      <c r="R331" s="1" t="s">
        <v>66</v>
      </c>
      <c r="S331" s="1" t="s">
        <v>68</v>
      </c>
      <c r="T331" s="1" t="s">
        <v>67</v>
      </c>
      <c r="U331" s="1" t="s">
        <v>66</v>
      </c>
      <c r="V331" s="1" t="s">
        <v>65</v>
      </c>
      <c r="W331" s="1" t="s">
        <v>66</v>
      </c>
      <c r="X331" s="1" t="s">
        <v>68</v>
      </c>
      <c r="Y331" s="1" t="s">
        <v>156</v>
      </c>
      <c r="Z331" s="1" t="s">
        <v>124</v>
      </c>
      <c r="AA331" s="1" t="s">
        <v>149</v>
      </c>
      <c r="AB331" s="1" t="s">
        <v>55</v>
      </c>
      <c r="AC331" s="1" t="s">
        <v>93</v>
      </c>
      <c r="AD331" s="1" t="s">
        <v>73</v>
      </c>
      <c r="AE331" s="1" t="s">
        <v>114</v>
      </c>
      <c r="AF331" s="1" t="s">
        <v>75</v>
      </c>
      <c r="AG331" s="1" t="s">
        <v>76</v>
      </c>
      <c r="AH331" s="1" t="s">
        <v>232</v>
      </c>
      <c r="AI331" s="1" t="s">
        <v>120</v>
      </c>
    </row>
    <row r="332" spans="1:35" ht="13.2" x14ac:dyDescent="0.25">
      <c r="A332" s="2">
        <v>44616.559870046302</v>
      </c>
      <c r="B332" s="1" t="s">
        <v>35</v>
      </c>
      <c r="C332" s="1" t="s">
        <v>151</v>
      </c>
      <c r="D332" s="1" t="s">
        <v>60</v>
      </c>
      <c r="E332" s="1">
        <v>2</v>
      </c>
      <c r="F332" s="1">
        <v>4</v>
      </c>
      <c r="G332" s="1" t="s">
        <v>565</v>
      </c>
      <c r="H332" s="1" t="s">
        <v>39</v>
      </c>
      <c r="I332" s="1" t="s">
        <v>62</v>
      </c>
      <c r="J332" s="1" t="s">
        <v>81</v>
      </c>
      <c r="K332" s="1" t="s">
        <v>71</v>
      </c>
      <c r="L332" s="1">
        <v>5</v>
      </c>
      <c r="M332" s="1">
        <v>5</v>
      </c>
      <c r="N332" s="1">
        <v>5</v>
      </c>
      <c r="O332" s="1">
        <v>5</v>
      </c>
      <c r="P332" s="1">
        <v>5</v>
      </c>
      <c r="Q332" s="1">
        <v>1</v>
      </c>
      <c r="R332" s="1" t="s">
        <v>68</v>
      </c>
      <c r="S332" s="1" t="s">
        <v>68</v>
      </c>
      <c r="T332" s="1" t="s">
        <v>68</v>
      </c>
      <c r="U332" s="1" t="s">
        <v>68</v>
      </c>
      <c r="V332" s="1" t="s">
        <v>66</v>
      </c>
      <c r="W332" s="1" t="s">
        <v>66</v>
      </c>
      <c r="X332" s="1" t="s">
        <v>68</v>
      </c>
      <c r="Y332" s="1" t="s">
        <v>113</v>
      </c>
      <c r="Z332" s="1" t="s">
        <v>83</v>
      </c>
      <c r="AA332" s="1" t="s">
        <v>71</v>
      </c>
      <c r="AB332" s="1" t="s">
        <v>72</v>
      </c>
      <c r="AC332" s="1" t="s">
        <v>93</v>
      </c>
      <c r="AD332" s="1" t="s">
        <v>73</v>
      </c>
      <c r="AE332" s="1" t="s">
        <v>128</v>
      </c>
      <c r="AF332" s="1" t="s">
        <v>75</v>
      </c>
      <c r="AG332" s="1" t="s">
        <v>76</v>
      </c>
      <c r="AH332" s="1" t="s">
        <v>69</v>
      </c>
      <c r="AI332" s="1" t="s">
        <v>228</v>
      </c>
    </row>
    <row r="333" spans="1:35" ht="13.2" x14ac:dyDescent="0.25">
      <c r="A333" s="2">
        <v>44616.567372962963</v>
      </c>
      <c r="B333" s="1" t="s">
        <v>102</v>
      </c>
      <c r="C333" s="1" t="s">
        <v>36</v>
      </c>
      <c r="D333" s="1" t="s">
        <v>60</v>
      </c>
      <c r="E333" s="1">
        <v>3</v>
      </c>
      <c r="F333" s="1">
        <v>2</v>
      </c>
      <c r="G333" s="1" t="s">
        <v>38</v>
      </c>
      <c r="H333" s="1" t="s">
        <v>61</v>
      </c>
      <c r="I333" s="1" t="s">
        <v>62</v>
      </c>
      <c r="J333" s="1" t="s">
        <v>147</v>
      </c>
      <c r="K333" s="1" t="s">
        <v>126</v>
      </c>
      <c r="L333" s="1">
        <v>2</v>
      </c>
      <c r="M333" s="1">
        <v>4</v>
      </c>
      <c r="N333" s="1">
        <v>4</v>
      </c>
      <c r="O333" s="1">
        <v>4</v>
      </c>
      <c r="P333" s="1">
        <v>4</v>
      </c>
      <c r="Q333" s="1">
        <v>4</v>
      </c>
      <c r="R333" s="1" t="s">
        <v>122</v>
      </c>
      <c r="S333" s="1" t="s">
        <v>91</v>
      </c>
      <c r="T333" s="1" t="s">
        <v>143</v>
      </c>
      <c r="U333" s="1" t="s">
        <v>122</v>
      </c>
      <c r="V333" s="1" t="s">
        <v>91</v>
      </c>
      <c r="W333" s="1" t="s">
        <v>91</v>
      </c>
      <c r="X333" s="1" t="s">
        <v>91</v>
      </c>
      <c r="Y333" s="1" t="s">
        <v>148</v>
      </c>
      <c r="Z333" s="1" t="s">
        <v>298</v>
      </c>
      <c r="AA333" s="1" t="s">
        <v>566</v>
      </c>
      <c r="AB333" s="1" t="s">
        <v>55</v>
      </c>
      <c r="AC333" s="1" t="s">
        <v>67</v>
      </c>
      <c r="AD333" s="3">
        <v>3500</v>
      </c>
      <c r="AE333" s="1" t="s">
        <v>165</v>
      </c>
      <c r="AF333" s="1" t="s">
        <v>213</v>
      </c>
      <c r="AG333" s="1" t="s">
        <v>76</v>
      </c>
      <c r="AH333" s="1" t="s">
        <v>178</v>
      </c>
      <c r="AI333" s="1" t="s">
        <v>101</v>
      </c>
    </row>
    <row r="334" spans="1:35" ht="13.2" x14ac:dyDescent="0.25">
      <c r="A334" s="2">
        <v>44616.567425428242</v>
      </c>
      <c r="B334" s="1" t="s">
        <v>102</v>
      </c>
      <c r="C334" s="1" t="s">
        <v>183</v>
      </c>
      <c r="D334" s="1" t="s">
        <v>60</v>
      </c>
      <c r="E334" s="1">
        <v>4</v>
      </c>
      <c r="F334" s="1">
        <v>3</v>
      </c>
      <c r="G334" s="1" t="s">
        <v>567</v>
      </c>
      <c r="H334" s="1" t="s">
        <v>61</v>
      </c>
      <c r="I334" s="1" t="s">
        <v>62</v>
      </c>
      <c r="J334" s="1" t="s">
        <v>176</v>
      </c>
      <c r="K334" s="1" t="s">
        <v>71</v>
      </c>
      <c r="L334" s="1">
        <v>4</v>
      </c>
      <c r="M334" s="1">
        <v>4</v>
      </c>
      <c r="N334" s="1">
        <v>4</v>
      </c>
      <c r="O334" s="1">
        <v>4</v>
      </c>
      <c r="P334" s="1">
        <v>4</v>
      </c>
      <c r="Q334" s="1">
        <v>4</v>
      </c>
      <c r="R334" s="1" t="s">
        <v>68</v>
      </c>
      <c r="S334" s="1" t="s">
        <v>68</v>
      </c>
      <c r="T334" s="1" t="s">
        <v>68</v>
      </c>
      <c r="U334" s="1" t="s">
        <v>66</v>
      </c>
      <c r="V334" s="1" t="s">
        <v>66</v>
      </c>
      <c r="W334" s="1" t="s">
        <v>66</v>
      </c>
      <c r="X334" s="1" t="s">
        <v>66</v>
      </c>
      <c r="Y334" s="1" t="s">
        <v>113</v>
      </c>
      <c r="Z334" s="1" t="s">
        <v>107</v>
      </c>
      <c r="AA334" s="1" t="s">
        <v>71</v>
      </c>
      <c r="AB334" s="1" t="s">
        <v>72</v>
      </c>
      <c r="AC334" s="1" t="s">
        <v>93</v>
      </c>
      <c r="AD334" s="1" t="s">
        <v>73</v>
      </c>
      <c r="AE334" s="1" t="s">
        <v>114</v>
      </c>
      <c r="AF334" s="1" t="s">
        <v>75</v>
      </c>
      <c r="AG334" s="1" t="s">
        <v>76</v>
      </c>
      <c r="AH334" s="1" t="s">
        <v>199</v>
      </c>
      <c r="AI334" s="1" t="s">
        <v>87</v>
      </c>
    </row>
    <row r="335" spans="1:35" ht="13.2" x14ac:dyDescent="0.25">
      <c r="A335" s="2">
        <v>44616.567577395836</v>
      </c>
      <c r="B335" s="1" t="s">
        <v>35</v>
      </c>
      <c r="C335" s="1" t="s">
        <v>36</v>
      </c>
      <c r="D335" s="1" t="s">
        <v>60</v>
      </c>
      <c r="E335" s="1">
        <v>2</v>
      </c>
      <c r="F335" s="1">
        <v>3</v>
      </c>
      <c r="G335" s="1" t="s">
        <v>262</v>
      </c>
      <c r="H335" s="1" t="s">
        <v>61</v>
      </c>
      <c r="I335" s="1" t="s">
        <v>62</v>
      </c>
      <c r="J335" s="1" t="s">
        <v>270</v>
      </c>
      <c r="K335" s="1" t="s">
        <v>64</v>
      </c>
      <c r="L335" s="1">
        <v>5</v>
      </c>
      <c r="M335" s="1">
        <v>5</v>
      </c>
      <c r="N335" s="1">
        <v>5</v>
      </c>
      <c r="O335" s="1">
        <v>4</v>
      </c>
      <c r="P335" s="1">
        <v>5</v>
      </c>
      <c r="Q335" s="1">
        <v>4</v>
      </c>
      <c r="R335" s="1" t="s">
        <v>67</v>
      </c>
      <c r="S335" s="1" t="s">
        <v>65</v>
      </c>
      <c r="T335" s="1" t="s">
        <v>122</v>
      </c>
      <c r="U335" s="1" t="s">
        <v>65</v>
      </c>
      <c r="V335" s="1" t="s">
        <v>91</v>
      </c>
      <c r="W335" s="1" t="s">
        <v>91</v>
      </c>
      <c r="X335" s="1" t="s">
        <v>91</v>
      </c>
      <c r="Y335" s="1" t="s">
        <v>92</v>
      </c>
      <c r="Z335" s="1" t="s">
        <v>158</v>
      </c>
      <c r="AA335" s="1" t="s">
        <v>71</v>
      </c>
      <c r="AB335" s="1" t="s">
        <v>72</v>
      </c>
      <c r="AC335" s="1" t="s">
        <v>122</v>
      </c>
      <c r="AD335" s="1" t="s">
        <v>73</v>
      </c>
      <c r="AE335" s="1" t="s">
        <v>128</v>
      </c>
      <c r="AF335" s="1" t="s">
        <v>75</v>
      </c>
      <c r="AG335" s="1" t="s">
        <v>76</v>
      </c>
      <c r="AH335" s="1" t="s">
        <v>100</v>
      </c>
      <c r="AI335" s="1" t="s">
        <v>87</v>
      </c>
    </row>
    <row r="336" spans="1:35" ht="13.2" x14ac:dyDescent="0.25">
      <c r="A336" s="2">
        <v>44616.567861527779</v>
      </c>
      <c r="B336" s="1" t="s">
        <v>35</v>
      </c>
      <c r="C336" s="1" t="s">
        <v>36</v>
      </c>
      <c r="D336" s="1" t="s">
        <v>37</v>
      </c>
      <c r="E336" s="1">
        <v>2</v>
      </c>
      <c r="F336" s="1">
        <v>2</v>
      </c>
      <c r="G336" s="1" t="s">
        <v>568</v>
      </c>
      <c r="H336" s="1" t="s">
        <v>39</v>
      </c>
      <c r="I336" s="1" t="s">
        <v>89</v>
      </c>
      <c r="J336" s="1" t="s">
        <v>310</v>
      </c>
      <c r="K336" s="1" t="s">
        <v>71</v>
      </c>
      <c r="L336" s="1">
        <v>2</v>
      </c>
      <c r="M336" s="1">
        <v>3</v>
      </c>
      <c r="N336" s="1">
        <v>2</v>
      </c>
      <c r="O336" s="1">
        <v>1</v>
      </c>
      <c r="P336" s="1">
        <v>2</v>
      </c>
      <c r="Q336" s="1">
        <v>2</v>
      </c>
      <c r="R336" s="1" t="s">
        <v>67</v>
      </c>
      <c r="S336" s="1" t="s">
        <v>66</v>
      </c>
      <c r="T336" s="1" t="s">
        <v>67</v>
      </c>
      <c r="U336" s="1" t="s">
        <v>143</v>
      </c>
      <c r="V336" s="1" t="s">
        <v>67</v>
      </c>
      <c r="W336" s="1" t="s">
        <v>66</v>
      </c>
      <c r="X336" s="1" t="s">
        <v>91</v>
      </c>
      <c r="Y336" s="1" t="s">
        <v>131</v>
      </c>
      <c r="Z336" s="1" t="s">
        <v>124</v>
      </c>
      <c r="AA336" s="1" t="s">
        <v>71</v>
      </c>
      <c r="AB336" s="1" t="s">
        <v>72</v>
      </c>
      <c r="AC336" s="1" t="s">
        <v>93</v>
      </c>
      <c r="AD336" s="1" t="s">
        <v>73</v>
      </c>
      <c r="AE336" s="1" t="s">
        <v>128</v>
      </c>
      <c r="AF336" s="1" t="s">
        <v>75</v>
      </c>
      <c r="AG336" s="1" t="s">
        <v>76</v>
      </c>
      <c r="AH336" s="1" t="s">
        <v>69</v>
      </c>
      <c r="AI336" s="1" t="s">
        <v>263</v>
      </c>
    </row>
    <row r="337" spans="1:35" ht="13.2" x14ac:dyDescent="0.25">
      <c r="A337" s="2">
        <v>44616.569593333334</v>
      </c>
      <c r="B337" s="1" t="s">
        <v>35</v>
      </c>
      <c r="C337" s="1" t="s">
        <v>36</v>
      </c>
      <c r="D337" s="1" t="s">
        <v>37</v>
      </c>
      <c r="E337" s="1">
        <v>1</v>
      </c>
      <c r="F337" s="1">
        <v>1</v>
      </c>
      <c r="G337" s="1" t="s">
        <v>142</v>
      </c>
      <c r="H337" s="1" t="s">
        <v>39</v>
      </c>
      <c r="I337" s="1" t="s">
        <v>62</v>
      </c>
      <c r="J337" s="1" t="s">
        <v>258</v>
      </c>
      <c r="K337" s="1" t="s">
        <v>71</v>
      </c>
      <c r="L337" s="1">
        <v>3</v>
      </c>
      <c r="M337" s="1">
        <v>5</v>
      </c>
      <c r="N337" s="1">
        <v>3</v>
      </c>
      <c r="O337" s="1">
        <v>3</v>
      </c>
      <c r="P337" s="1">
        <v>5</v>
      </c>
      <c r="Q337" s="1">
        <v>3</v>
      </c>
      <c r="R337" s="1" t="s">
        <v>66</v>
      </c>
      <c r="S337" s="1" t="s">
        <v>66</v>
      </c>
      <c r="T337" s="1" t="s">
        <v>66</v>
      </c>
      <c r="U337" s="1" t="s">
        <v>66</v>
      </c>
      <c r="V337" s="1" t="s">
        <v>66</v>
      </c>
      <c r="W337" s="1" t="s">
        <v>66</v>
      </c>
      <c r="X337" s="1" t="s">
        <v>66</v>
      </c>
      <c r="Y337" s="1" t="s">
        <v>227</v>
      </c>
      <c r="Z337" s="1" t="s">
        <v>107</v>
      </c>
      <c r="AA337" s="1" t="s">
        <v>71</v>
      </c>
      <c r="AB337" s="1" t="s">
        <v>72</v>
      </c>
      <c r="AC337" s="1" t="s">
        <v>93</v>
      </c>
      <c r="AD337" s="1" t="s">
        <v>73</v>
      </c>
      <c r="AE337" s="1" t="s">
        <v>99</v>
      </c>
      <c r="AF337" s="1" t="s">
        <v>75</v>
      </c>
      <c r="AG337" s="1" t="s">
        <v>76</v>
      </c>
      <c r="AH337" s="1" t="s">
        <v>69</v>
      </c>
      <c r="AI337" s="1" t="s">
        <v>87</v>
      </c>
    </row>
    <row r="338" spans="1:35" ht="13.2" x14ac:dyDescent="0.25">
      <c r="A338" s="2">
        <v>44616.574452465276</v>
      </c>
      <c r="B338" s="1" t="s">
        <v>59</v>
      </c>
      <c r="C338" s="1" t="s">
        <v>36</v>
      </c>
      <c r="D338" s="1" t="s">
        <v>37</v>
      </c>
      <c r="E338" s="1">
        <v>4</v>
      </c>
      <c r="F338" s="1">
        <v>4</v>
      </c>
      <c r="G338" s="1" t="s">
        <v>38</v>
      </c>
      <c r="H338" s="1" t="s">
        <v>39</v>
      </c>
      <c r="I338" s="1" t="s">
        <v>89</v>
      </c>
      <c r="J338" s="1" t="s">
        <v>125</v>
      </c>
      <c r="K338" s="1" t="s">
        <v>569</v>
      </c>
      <c r="L338" s="1">
        <v>2</v>
      </c>
      <c r="M338" s="1">
        <v>3</v>
      </c>
      <c r="N338" s="1">
        <v>5</v>
      </c>
      <c r="O338" s="1">
        <v>5</v>
      </c>
      <c r="P338" s="1">
        <v>5</v>
      </c>
      <c r="Q338" s="1">
        <v>2</v>
      </c>
      <c r="R338" s="1" t="s">
        <v>67</v>
      </c>
      <c r="S338" s="1" t="s">
        <v>91</v>
      </c>
      <c r="T338" s="1" t="s">
        <v>91</v>
      </c>
      <c r="U338" s="1" t="s">
        <v>68</v>
      </c>
      <c r="V338" s="1" t="s">
        <v>91</v>
      </c>
      <c r="W338" s="1" t="s">
        <v>91</v>
      </c>
      <c r="X338" s="1" t="s">
        <v>91</v>
      </c>
      <c r="Y338" s="1" t="s">
        <v>369</v>
      </c>
      <c r="Z338" s="1" t="s">
        <v>70</v>
      </c>
      <c r="AA338" s="1" t="s">
        <v>149</v>
      </c>
      <c r="AB338" s="1" t="s">
        <v>72</v>
      </c>
      <c r="AC338" s="1" t="s">
        <v>122</v>
      </c>
      <c r="AD338" s="1" t="s">
        <v>85</v>
      </c>
      <c r="AE338" s="1" t="s">
        <v>74</v>
      </c>
      <c r="AF338" s="1" t="s">
        <v>75</v>
      </c>
      <c r="AG338" s="1" t="s">
        <v>76</v>
      </c>
      <c r="AH338" s="1" t="s">
        <v>119</v>
      </c>
      <c r="AI338" s="1" t="s">
        <v>101</v>
      </c>
    </row>
    <row r="339" spans="1:35" ht="13.2" x14ac:dyDescent="0.25">
      <c r="A339" s="2">
        <v>44616.575162974535</v>
      </c>
      <c r="B339" s="1" t="s">
        <v>35</v>
      </c>
      <c r="C339" s="1" t="s">
        <v>36</v>
      </c>
      <c r="D339" s="1" t="s">
        <v>37</v>
      </c>
      <c r="E339" s="1">
        <v>1</v>
      </c>
      <c r="F339" s="1">
        <v>1</v>
      </c>
      <c r="G339" s="1" t="s">
        <v>38</v>
      </c>
      <c r="H339" s="1" t="s">
        <v>61</v>
      </c>
      <c r="I339" s="1" t="s">
        <v>62</v>
      </c>
      <c r="J339" s="1" t="s">
        <v>310</v>
      </c>
      <c r="K339" s="1" t="s">
        <v>329</v>
      </c>
      <c r="L339" s="1">
        <v>4</v>
      </c>
      <c r="M339" s="1">
        <v>5</v>
      </c>
      <c r="N339" s="1">
        <v>4</v>
      </c>
      <c r="O339" s="1">
        <v>4</v>
      </c>
      <c r="P339" s="1">
        <v>5</v>
      </c>
      <c r="Q339" s="1">
        <v>4</v>
      </c>
      <c r="R339" s="1" t="s">
        <v>68</v>
      </c>
      <c r="S339" s="1" t="s">
        <v>68</v>
      </c>
      <c r="T339" s="1" t="s">
        <v>66</v>
      </c>
      <c r="U339" s="1" t="s">
        <v>68</v>
      </c>
      <c r="V339" s="1" t="s">
        <v>68</v>
      </c>
      <c r="W339" s="1" t="s">
        <v>68</v>
      </c>
      <c r="X339" s="1" t="s">
        <v>91</v>
      </c>
      <c r="Y339" s="1" t="s">
        <v>238</v>
      </c>
      <c r="Z339" s="1" t="s">
        <v>70</v>
      </c>
      <c r="AA339" s="1" t="s">
        <v>149</v>
      </c>
      <c r="AB339" s="1" t="s">
        <v>137</v>
      </c>
      <c r="AC339" s="1" t="s">
        <v>93</v>
      </c>
      <c r="AD339" s="1" t="s">
        <v>85</v>
      </c>
      <c r="AE339" s="1" t="s">
        <v>54</v>
      </c>
      <c r="AF339" s="1" t="s">
        <v>190</v>
      </c>
      <c r="AG339" s="1" t="s">
        <v>76</v>
      </c>
      <c r="AH339" s="1" t="s">
        <v>232</v>
      </c>
      <c r="AI339" s="1" t="s">
        <v>169</v>
      </c>
    </row>
    <row r="340" spans="1:35" ht="13.2" x14ac:dyDescent="0.25">
      <c r="A340" s="2">
        <v>44616.582387361108</v>
      </c>
      <c r="B340" s="1" t="s">
        <v>35</v>
      </c>
      <c r="C340" s="1" t="s">
        <v>151</v>
      </c>
      <c r="D340" s="1" t="s">
        <v>37</v>
      </c>
      <c r="E340" s="1">
        <v>3</v>
      </c>
      <c r="F340" s="1">
        <v>3</v>
      </c>
      <c r="G340" s="1" t="s">
        <v>570</v>
      </c>
      <c r="H340" s="1" t="s">
        <v>39</v>
      </c>
      <c r="I340" s="1" t="s">
        <v>62</v>
      </c>
      <c r="J340" s="1" t="s">
        <v>486</v>
      </c>
      <c r="K340" s="1" t="s">
        <v>558</v>
      </c>
      <c r="L340" s="1">
        <v>1</v>
      </c>
      <c r="M340" s="1">
        <v>1</v>
      </c>
      <c r="N340" s="1">
        <v>1</v>
      </c>
      <c r="O340" s="1">
        <v>1</v>
      </c>
      <c r="P340" s="1">
        <v>5</v>
      </c>
      <c r="Q340" s="1">
        <v>1</v>
      </c>
      <c r="R340" s="1" t="s">
        <v>65</v>
      </c>
      <c r="S340" s="1" t="s">
        <v>67</v>
      </c>
      <c r="T340" s="1" t="s">
        <v>67</v>
      </c>
      <c r="U340" s="1" t="s">
        <v>65</v>
      </c>
      <c r="V340" s="1" t="s">
        <v>67</v>
      </c>
      <c r="W340" s="1" t="s">
        <v>67</v>
      </c>
      <c r="X340" s="1" t="s">
        <v>67</v>
      </c>
      <c r="Y340" s="1" t="s">
        <v>438</v>
      </c>
      <c r="Z340" s="1" t="s">
        <v>70</v>
      </c>
      <c r="AA340" s="1" t="s">
        <v>149</v>
      </c>
      <c r="AB340" s="1" t="s">
        <v>164</v>
      </c>
      <c r="AC340" s="1" t="s">
        <v>65</v>
      </c>
      <c r="AD340" s="1" t="s">
        <v>281</v>
      </c>
      <c r="AE340" s="1" t="s">
        <v>54</v>
      </c>
      <c r="AF340" s="1" t="s">
        <v>190</v>
      </c>
      <c r="AG340" s="1" t="s">
        <v>85</v>
      </c>
      <c r="AH340" s="1" t="s">
        <v>199</v>
      </c>
      <c r="AI340" s="1" t="s">
        <v>87</v>
      </c>
    </row>
    <row r="341" spans="1:35" ht="13.2" x14ac:dyDescent="0.25">
      <c r="A341" s="2">
        <v>44616.582993310185</v>
      </c>
      <c r="B341" s="1" t="s">
        <v>102</v>
      </c>
      <c r="C341" s="1" t="s">
        <v>36</v>
      </c>
      <c r="D341" s="1" t="s">
        <v>37</v>
      </c>
      <c r="E341" s="1">
        <v>2</v>
      </c>
      <c r="F341" s="1">
        <v>2</v>
      </c>
      <c r="G341" s="1" t="s">
        <v>410</v>
      </c>
      <c r="H341" s="1" t="s">
        <v>39</v>
      </c>
      <c r="I341" s="1" t="s">
        <v>62</v>
      </c>
      <c r="J341" s="1" t="s">
        <v>121</v>
      </c>
      <c r="K341" s="1" t="s">
        <v>284</v>
      </c>
      <c r="L341" s="1">
        <v>1</v>
      </c>
      <c r="M341" s="1">
        <v>5</v>
      </c>
      <c r="N341" s="1">
        <v>5</v>
      </c>
      <c r="O341" s="1">
        <v>5</v>
      </c>
      <c r="P341" s="1">
        <v>5</v>
      </c>
      <c r="Q341" s="1">
        <v>1</v>
      </c>
      <c r="R341" s="1" t="s">
        <v>67</v>
      </c>
      <c r="S341" s="1" t="s">
        <v>66</v>
      </c>
      <c r="T341" s="1" t="s">
        <v>91</v>
      </c>
      <c r="U341" s="1" t="s">
        <v>66</v>
      </c>
      <c r="V341" s="1" t="s">
        <v>91</v>
      </c>
      <c r="W341" s="1" t="s">
        <v>91</v>
      </c>
      <c r="X341" s="1" t="s">
        <v>91</v>
      </c>
      <c r="Y341" s="1" t="s">
        <v>156</v>
      </c>
      <c r="Z341" s="1" t="s">
        <v>70</v>
      </c>
      <c r="AA341" s="1" t="s">
        <v>71</v>
      </c>
      <c r="AB341" s="1" t="s">
        <v>55</v>
      </c>
      <c r="AC341" s="1" t="s">
        <v>93</v>
      </c>
      <c r="AD341" s="1" t="s">
        <v>85</v>
      </c>
      <c r="AE341" s="1" t="s">
        <v>99</v>
      </c>
      <c r="AF341" s="1" t="s">
        <v>117</v>
      </c>
      <c r="AG341" s="1" t="s">
        <v>137</v>
      </c>
      <c r="AH341" s="1" t="s">
        <v>191</v>
      </c>
      <c r="AI341" s="1" t="s">
        <v>120</v>
      </c>
    </row>
    <row r="342" spans="1:35" ht="13.2" x14ac:dyDescent="0.25">
      <c r="A342" s="2">
        <v>44616.586602974538</v>
      </c>
      <c r="B342" s="1" t="s">
        <v>35</v>
      </c>
      <c r="C342" s="1" t="s">
        <v>151</v>
      </c>
      <c r="D342" s="1" t="s">
        <v>37</v>
      </c>
      <c r="E342" s="1">
        <v>3</v>
      </c>
      <c r="F342" s="1">
        <v>4</v>
      </c>
      <c r="G342" s="1" t="s">
        <v>571</v>
      </c>
      <c r="H342" s="1" t="s">
        <v>39</v>
      </c>
      <c r="I342" s="1" t="s">
        <v>104</v>
      </c>
      <c r="J342" s="1" t="s">
        <v>572</v>
      </c>
      <c r="K342" s="1" t="s">
        <v>161</v>
      </c>
      <c r="L342" s="1">
        <v>4</v>
      </c>
      <c r="M342" s="1">
        <v>5</v>
      </c>
      <c r="N342" s="1">
        <v>5</v>
      </c>
      <c r="O342" s="1">
        <v>4</v>
      </c>
      <c r="P342" s="1">
        <v>5</v>
      </c>
      <c r="Q342" s="1">
        <v>3</v>
      </c>
      <c r="R342" s="1" t="s">
        <v>66</v>
      </c>
      <c r="S342" s="1" t="s">
        <v>67</v>
      </c>
      <c r="T342" s="1" t="s">
        <v>91</v>
      </c>
      <c r="U342" s="1" t="s">
        <v>66</v>
      </c>
      <c r="V342" s="1" t="s">
        <v>67</v>
      </c>
      <c r="W342" s="1" t="s">
        <v>66</v>
      </c>
      <c r="X342" s="1" t="s">
        <v>66</v>
      </c>
      <c r="Y342" s="1" t="s">
        <v>82</v>
      </c>
      <c r="Z342" s="1" t="s">
        <v>83</v>
      </c>
      <c r="AA342" s="1" t="s">
        <v>370</v>
      </c>
      <c r="AB342" s="1" t="s">
        <v>55</v>
      </c>
      <c r="AC342" s="1" t="s">
        <v>66</v>
      </c>
      <c r="AD342" s="1" t="s">
        <v>73</v>
      </c>
      <c r="AE342" s="1" t="s">
        <v>180</v>
      </c>
      <c r="AF342" s="1" t="s">
        <v>75</v>
      </c>
      <c r="AG342" s="1" t="s">
        <v>76</v>
      </c>
      <c r="AH342" s="1" t="s">
        <v>100</v>
      </c>
      <c r="AI342" s="1" t="s">
        <v>87</v>
      </c>
    </row>
    <row r="343" spans="1:35" ht="13.2" x14ac:dyDescent="0.25">
      <c r="A343" s="2">
        <v>44616.5924949537</v>
      </c>
      <c r="B343" s="1" t="s">
        <v>35</v>
      </c>
      <c r="C343" s="1" t="s">
        <v>36</v>
      </c>
      <c r="D343" s="1" t="s">
        <v>60</v>
      </c>
      <c r="E343" s="1">
        <v>1</v>
      </c>
      <c r="F343" s="1">
        <v>4</v>
      </c>
      <c r="G343" s="1" t="s">
        <v>573</v>
      </c>
      <c r="H343" s="1" t="s">
        <v>39</v>
      </c>
      <c r="I343" s="1" t="s">
        <v>40</v>
      </c>
      <c r="J343" s="1" t="s">
        <v>241</v>
      </c>
      <c r="K343" s="1" t="s">
        <v>64</v>
      </c>
      <c r="L343" s="1">
        <v>5</v>
      </c>
      <c r="M343" s="1">
        <v>4</v>
      </c>
      <c r="N343" s="1">
        <v>5</v>
      </c>
      <c r="O343" s="1">
        <v>3</v>
      </c>
      <c r="P343" s="1">
        <v>5</v>
      </c>
      <c r="Q343" s="1">
        <v>3</v>
      </c>
      <c r="R343" s="1" t="s">
        <v>66</v>
      </c>
      <c r="S343" s="1" t="s">
        <v>67</v>
      </c>
      <c r="T343" s="1" t="s">
        <v>68</v>
      </c>
      <c r="U343" s="1" t="s">
        <v>67</v>
      </c>
      <c r="V343" s="1" t="s">
        <v>68</v>
      </c>
      <c r="W343" s="1" t="s">
        <v>91</v>
      </c>
      <c r="X343" s="1" t="s">
        <v>91</v>
      </c>
      <c r="Y343" s="1" t="s">
        <v>131</v>
      </c>
      <c r="Z343" s="1" t="s">
        <v>107</v>
      </c>
      <c r="AA343" s="1" t="s">
        <v>98</v>
      </c>
      <c r="AB343" s="1" t="s">
        <v>72</v>
      </c>
      <c r="AC343" s="1" t="s">
        <v>66</v>
      </c>
      <c r="AD343" s="1" t="s">
        <v>73</v>
      </c>
      <c r="AE343" s="1" t="s">
        <v>114</v>
      </c>
      <c r="AF343" s="1" t="s">
        <v>75</v>
      </c>
      <c r="AG343" s="1" t="s">
        <v>76</v>
      </c>
      <c r="AH343" s="1" t="s">
        <v>353</v>
      </c>
      <c r="AI343" s="1" t="s">
        <v>574</v>
      </c>
    </row>
    <row r="344" spans="1:35" ht="13.2" x14ac:dyDescent="0.25">
      <c r="A344" s="2">
        <v>44616.592804791668</v>
      </c>
      <c r="B344" s="1" t="s">
        <v>35</v>
      </c>
      <c r="C344" s="1" t="s">
        <v>36</v>
      </c>
      <c r="D344" s="1" t="s">
        <v>37</v>
      </c>
      <c r="E344" s="1">
        <v>3</v>
      </c>
      <c r="F344" s="1">
        <v>1</v>
      </c>
      <c r="G344" s="1" t="s">
        <v>38</v>
      </c>
      <c r="H344" s="1" t="s">
        <v>39</v>
      </c>
      <c r="I344" s="1" t="s">
        <v>104</v>
      </c>
      <c r="J344" s="1" t="s">
        <v>155</v>
      </c>
      <c r="K344" s="1" t="s">
        <v>71</v>
      </c>
      <c r="L344" s="1">
        <v>3</v>
      </c>
      <c r="M344" s="1">
        <v>4</v>
      </c>
      <c r="N344" s="1">
        <v>5</v>
      </c>
      <c r="O344" s="1">
        <v>3</v>
      </c>
      <c r="P344" s="1">
        <v>4</v>
      </c>
      <c r="Q344" s="1">
        <v>1</v>
      </c>
      <c r="R344" s="1" t="s">
        <v>68</v>
      </c>
      <c r="S344" s="1" t="s">
        <v>68</v>
      </c>
      <c r="T344" s="1" t="s">
        <v>66</v>
      </c>
      <c r="U344" s="1" t="s">
        <v>66</v>
      </c>
      <c r="V344" s="1" t="s">
        <v>91</v>
      </c>
      <c r="W344" s="1" t="s">
        <v>91</v>
      </c>
      <c r="X344" s="1" t="s">
        <v>91</v>
      </c>
      <c r="Y344" s="1" t="s">
        <v>575</v>
      </c>
      <c r="Z344" s="1" t="s">
        <v>158</v>
      </c>
      <c r="AA344" s="1" t="s">
        <v>98</v>
      </c>
      <c r="AB344" s="1" t="s">
        <v>72</v>
      </c>
      <c r="AC344" s="1" t="s">
        <v>66</v>
      </c>
      <c r="AD344" s="1" t="s">
        <v>73</v>
      </c>
      <c r="AE344" s="1" t="s">
        <v>74</v>
      </c>
      <c r="AF344" s="1" t="s">
        <v>75</v>
      </c>
      <c r="AG344" s="1" t="s">
        <v>76</v>
      </c>
      <c r="AH344" s="1" t="s">
        <v>100</v>
      </c>
      <c r="AI344" s="1" t="s">
        <v>228</v>
      </c>
    </row>
    <row r="345" spans="1:35" ht="13.2" x14ac:dyDescent="0.25">
      <c r="A345" s="2">
        <v>44616.594839201389</v>
      </c>
      <c r="B345" s="1" t="s">
        <v>35</v>
      </c>
      <c r="C345" s="1" t="s">
        <v>36</v>
      </c>
      <c r="D345" s="1" t="s">
        <v>60</v>
      </c>
      <c r="E345" s="1">
        <v>2</v>
      </c>
      <c r="F345" s="1">
        <v>5</v>
      </c>
      <c r="G345" s="1" t="s">
        <v>181</v>
      </c>
      <c r="H345" s="1" t="s">
        <v>115</v>
      </c>
      <c r="I345" s="1" t="s">
        <v>62</v>
      </c>
      <c r="J345" s="1" t="s">
        <v>81</v>
      </c>
      <c r="K345" s="1" t="s">
        <v>64</v>
      </c>
      <c r="L345" s="1">
        <v>3</v>
      </c>
      <c r="M345" s="1">
        <v>5</v>
      </c>
      <c r="N345" s="1">
        <v>4</v>
      </c>
      <c r="O345" s="1">
        <v>4</v>
      </c>
      <c r="P345" s="1">
        <v>5</v>
      </c>
      <c r="Q345" s="1">
        <v>4</v>
      </c>
      <c r="R345" s="1" t="s">
        <v>68</v>
      </c>
      <c r="S345" s="1" t="s">
        <v>91</v>
      </c>
      <c r="T345" s="1" t="s">
        <v>91</v>
      </c>
      <c r="U345" s="1" t="s">
        <v>68</v>
      </c>
      <c r="V345" s="1" t="s">
        <v>66</v>
      </c>
      <c r="W345" s="1" t="s">
        <v>66</v>
      </c>
      <c r="X345" s="1" t="s">
        <v>91</v>
      </c>
      <c r="Y345" s="1" t="s">
        <v>156</v>
      </c>
      <c r="Z345" s="1" t="s">
        <v>298</v>
      </c>
      <c r="AA345" s="1" t="s">
        <v>576</v>
      </c>
      <c r="AB345" s="1" t="s">
        <v>72</v>
      </c>
      <c r="AC345" s="1" t="s">
        <v>93</v>
      </c>
      <c r="AD345" s="1" t="s">
        <v>577</v>
      </c>
      <c r="AE345" s="1" t="s">
        <v>114</v>
      </c>
      <c r="AF345" s="1" t="s">
        <v>117</v>
      </c>
      <c r="AG345" s="1" t="s">
        <v>578</v>
      </c>
      <c r="AH345" s="1" t="s">
        <v>100</v>
      </c>
      <c r="AI345" s="1" t="s">
        <v>169</v>
      </c>
    </row>
    <row r="346" spans="1:35" ht="13.2" x14ac:dyDescent="0.25">
      <c r="A346" s="2">
        <v>44616.59643336806</v>
      </c>
      <c r="B346" s="1" t="s">
        <v>133</v>
      </c>
      <c r="C346" s="1" t="s">
        <v>151</v>
      </c>
      <c r="D346" s="1" t="s">
        <v>37</v>
      </c>
      <c r="E346" s="1">
        <v>6</v>
      </c>
      <c r="F346" s="1">
        <v>5</v>
      </c>
      <c r="G346" s="1" t="s">
        <v>579</v>
      </c>
      <c r="H346" s="1" t="s">
        <v>115</v>
      </c>
      <c r="I346" s="1" t="s">
        <v>62</v>
      </c>
      <c r="J346" s="1" t="s">
        <v>379</v>
      </c>
      <c r="K346" s="1" t="s">
        <v>71</v>
      </c>
      <c r="L346" s="1">
        <v>5</v>
      </c>
      <c r="M346" s="1">
        <v>2</v>
      </c>
      <c r="N346" s="1">
        <v>5</v>
      </c>
      <c r="O346" s="1">
        <v>3</v>
      </c>
      <c r="P346" s="1">
        <v>5</v>
      </c>
      <c r="Q346" s="1">
        <v>4</v>
      </c>
      <c r="R346" s="1" t="s">
        <v>67</v>
      </c>
      <c r="S346" s="1" t="s">
        <v>91</v>
      </c>
      <c r="T346" s="1" t="s">
        <v>67</v>
      </c>
      <c r="U346" s="1" t="s">
        <v>91</v>
      </c>
      <c r="V346" s="1" t="s">
        <v>91</v>
      </c>
      <c r="W346" s="1" t="s">
        <v>91</v>
      </c>
      <c r="X346" s="1" t="s">
        <v>68</v>
      </c>
      <c r="Y346" s="1" t="s">
        <v>216</v>
      </c>
      <c r="Z346" s="1" t="s">
        <v>124</v>
      </c>
      <c r="AA346" s="1" t="s">
        <v>71</v>
      </c>
      <c r="AB346" s="1" t="s">
        <v>55</v>
      </c>
      <c r="AC346" s="1" t="s">
        <v>65</v>
      </c>
      <c r="AD346" s="1" t="s">
        <v>73</v>
      </c>
      <c r="AE346" s="1" t="s">
        <v>128</v>
      </c>
      <c r="AF346" s="1" t="s">
        <v>75</v>
      </c>
      <c r="AG346" s="1" t="s">
        <v>76</v>
      </c>
      <c r="AH346" s="1" t="s">
        <v>100</v>
      </c>
      <c r="AI346" s="1" t="s">
        <v>87</v>
      </c>
    </row>
    <row r="347" spans="1:35" ht="13.2" x14ac:dyDescent="0.25">
      <c r="A347" s="2">
        <v>44616.59864556713</v>
      </c>
      <c r="B347" s="1" t="s">
        <v>133</v>
      </c>
      <c r="C347" s="1" t="s">
        <v>134</v>
      </c>
      <c r="D347" s="1" t="s">
        <v>60</v>
      </c>
      <c r="E347" s="1">
        <v>4</v>
      </c>
      <c r="F347" s="1">
        <v>3</v>
      </c>
      <c r="G347" s="1" t="s">
        <v>262</v>
      </c>
      <c r="H347" s="1" t="s">
        <v>61</v>
      </c>
      <c r="I347" s="1" t="s">
        <v>62</v>
      </c>
      <c r="J347" s="1" t="s">
        <v>130</v>
      </c>
      <c r="K347" s="1" t="s">
        <v>71</v>
      </c>
      <c r="L347" s="1">
        <v>4</v>
      </c>
      <c r="M347" s="1">
        <v>5</v>
      </c>
      <c r="N347" s="1">
        <v>5</v>
      </c>
      <c r="O347" s="1">
        <v>2</v>
      </c>
      <c r="P347" s="1">
        <v>5</v>
      </c>
      <c r="Q347" s="1">
        <v>5</v>
      </c>
      <c r="R347" s="1" t="s">
        <v>91</v>
      </c>
      <c r="S347" s="1" t="s">
        <v>91</v>
      </c>
      <c r="T347" s="1" t="s">
        <v>91</v>
      </c>
      <c r="U347" s="1" t="s">
        <v>68</v>
      </c>
      <c r="V347" s="1" t="s">
        <v>91</v>
      </c>
      <c r="W347" s="1" t="s">
        <v>68</v>
      </c>
      <c r="X347" s="1" t="s">
        <v>91</v>
      </c>
      <c r="Y347" s="1" t="s">
        <v>69</v>
      </c>
      <c r="Z347" s="1" t="s">
        <v>70</v>
      </c>
      <c r="AA347" s="1" t="s">
        <v>98</v>
      </c>
      <c r="AB347" s="1" t="s">
        <v>72</v>
      </c>
      <c r="AC347" s="1" t="s">
        <v>66</v>
      </c>
      <c r="AD347" s="1" t="s">
        <v>73</v>
      </c>
      <c r="AE347" s="1" t="s">
        <v>74</v>
      </c>
      <c r="AF347" s="1" t="s">
        <v>75</v>
      </c>
      <c r="AG347" s="1" t="s">
        <v>76</v>
      </c>
      <c r="AH347" s="1" t="s">
        <v>69</v>
      </c>
      <c r="AI347" s="1" t="s">
        <v>87</v>
      </c>
    </row>
    <row r="348" spans="1:35" ht="13.2" x14ac:dyDescent="0.25">
      <c r="A348" s="2">
        <v>44616.598813680554</v>
      </c>
      <c r="B348" s="1" t="s">
        <v>59</v>
      </c>
      <c r="C348" s="1" t="s">
        <v>36</v>
      </c>
      <c r="D348" s="1" t="s">
        <v>60</v>
      </c>
      <c r="E348" s="1">
        <v>1</v>
      </c>
      <c r="F348" s="1">
        <v>4</v>
      </c>
      <c r="G348" s="1" t="s">
        <v>38</v>
      </c>
      <c r="H348" s="1" t="s">
        <v>39</v>
      </c>
      <c r="I348" s="1" t="s">
        <v>104</v>
      </c>
      <c r="J348" s="1" t="s">
        <v>486</v>
      </c>
      <c r="K348" s="1" t="s">
        <v>71</v>
      </c>
      <c r="L348" s="1">
        <v>3</v>
      </c>
      <c r="M348" s="1">
        <v>1</v>
      </c>
      <c r="N348" s="1">
        <v>3</v>
      </c>
      <c r="O348" s="1">
        <v>4</v>
      </c>
      <c r="P348" s="1">
        <v>5</v>
      </c>
      <c r="Q348" s="1">
        <v>2</v>
      </c>
      <c r="R348" s="1" t="s">
        <v>65</v>
      </c>
      <c r="S348" s="1" t="s">
        <v>122</v>
      </c>
      <c r="T348" s="1" t="s">
        <v>122</v>
      </c>
      <c r="U348" s="1" t="s">
        <v>143</v>
      </c>
      <c r="V348" s="1" t="s">
        <v>293</v>
      </c>
      <c r="W348" s="1" t="s">
        <v>122</v>
      </c>
      <c r="X348" s="1" t="s">
        <v>143</v>
      </c>
      <c r="Y348" s="1" t="s">
        <v>92</v>
      </c>
      <c r="Z348" s="1" t="s">
        <v>49</v>
      </c>
      <c r="AA348" s="1" t="s">
        <v>71</v>
      </c>
      <c r="AB348" s="1" t="s">
        <v>164</v>
      </c>
      <c r="AC348" s="1" t="s">
        <v>67</v>
      </c>
      <c r="AD348" s="1" t="s">
        <v>85</v>
      </c>
      <c r="AE348" s="1" t="s">
        <v>128</v>
      </c>
      <c r="AF348" s="1" t="s">
        <v>75</v>
      </c>
      <c r="AG348" s="1" t="s">
        <v>76</v>
      </c>
      <c r="AH348" s="1" t="s">
        <v>239</v>
      </c>
      <c r="AI348" s="1" t="s">
        <v>94</v>
      </c>
    </row>
    <row r="349" spans="1:35" ht="13.2" x14ac:dyDescent="0.25">
      <c r="A349" s="2">
        <v>44616.599552222222</v>
      </c>
      <c r="B349" s="1" t="s">
        <v>133</v>
      </c>
      <c r="C349" s="1" t="s">
        <v>183</v>
      </c>
      <c r="D349" s="1" t="s">
        <v>37</v>
      </c>
      <c r="E349" s="1">
        <v>3</v>
      </c>
      <c r="F349" s="1">
        <v>4</v>
      </c>
      <c r="G349" s="1" t="s">
        <v>580</v>
      </c>
      <c r="H349" s="1" t="s">
        <v>39</v>
      </c>
      <c r="I349" s="1" t="s">
        <v>62</v>
      </c>
      <c r="J349" s="1" t="s">
        <v>381</v>
      </c>
      <c r="K349" s="1" t="s">
        <v>145</v>
      </c>
      <c r="L349" s="1">
        <v>4</v>
      </c>
      <c r="M349" s="1">
        <v>3</v>
      </c>
      <c r="N349" s="1">
        <v>5</v>
      </c>
      <c r="O349" s="1">
        <v>5</v>
      </c>
      <c r="P349" s="1">
        <v>5</v>
      </c>
      <c r="Q349" s="1">
        <v>1</v>
      </c>
      <c r="R349" s="1" t="s">
        <v>66</v>
      </c>
      <c r="S349" s="1" t="s">
        <v>66</v>
      </c>
      <c r="T349" s="1" t="s">
        <v>66</v>
      </c>
      <c r="U349" s="1" t="s">
        <v>66</v>
      </c>
      <c r="V349" s="1" t="s">
        <v>66</v>
      </c>
      <c r="W349" s="1" t="s">
        <v>66</v>
      </c>
      <c r="X349" s="1" t="s">
        <v>66</v>
      </c>
      <c r="Y349" s="1" t="s">
        <v>216</v>
      </c>
      <c r="Z349" s="1" t="s">
        <v>298</v>
      </c>
      <c r="AA349" s="1" t="s">
        <v>149</v>
      </c>
      <c r="AB349" s="1" t="s">
        <v>72</v>
      </c>
      <c r="AC349" s="1" t="s">
        <v>66</v>
      </c>
      <c r="AD349" s="1" t="s">
        <v>73</v>
      </c>
      <c r="AE349" s="1" t="s">
        <v>108</v>
      </c>
      <c r="AF349" s="1" t="s">
        <v>75</v>
      </c>
      <c r="AG349" s="1" t="s">
        <v>76</v>
      </c>
      <c r="AH349" s="1" t="s">
        <v>100</v>
      </c>
      <c r="AI349" s="1" t="s">
        <v>101</v>
      </c>
    </row>
    <row r="350" spans="1:35" ht="13.2" x14ac:dyDescent="0.25">
      <c r="A350" s="2">
        <v>44616.601026168981</v>
      </c>
      <c r="B350" s="1" t="s">
        <v>133</v>
      </c>
      <c r="C350" s="1" t="s">
        <v>183</v>
      </c>
      <c r="D350" s="1" t="s">
        <v>37</v>
      </c>
      <c r="E350" s="1">
        <v>4</v>
      </c>
      <c r="F350" s="1">
        <v>3</v>
      </c>
      <c r="G350" s="1" t="s">
        <v>581</v>
      </c>
      <c r="H350" s="1" t="s">
        <v>39</v>
      </c>
      <c r="I350" s="1" t="s">
        <v>62</v>
      </c>
      <c r="J350" s="1" t="s">
        <v>379</v>
      </c>
      <c r="K350" s="1" t="s">
        <v>71</v>
      </c>
      <c r="L350" s="1">
        <v>2</v>
      </c>
      <c r="M350" s="1">
        <v>3</v>
      </c>
      <c r="N350" s="1">
        <v>4</v>
      </c>
      <c r="O350" s="1">
        <v>2</v>
      </c>
      <c r="P350" s="1">
        <v>4</v>
      </c>
      <c r="Q350" s="1">
        <v>2</v>
      </c>
      <c r="R350" s="1" t="s">
        <v>66</v>
      </c>
      <c r="S350" s="1" t="s">
        <v>67</v>
      </c>
      <c r="T350" s="1" t="s">
        <v>66</v>
      </c>
      <c r="U350" s="1" t="s">
        <v>67</v>
      </c>
      <c r="V350" s="1" t="s">
        <v>91</v>
      </c>
      <c r="W350" s="1" t="s">
        <v>91</v>
      </c>
      <c r="X350" s="1" t="s">
        <v>67</v>
      </c>
      <c r="Y350" s="1" t="s">
        <v>119</v>
      </c>
      <c r="Z350" s="1" t="s">
        <v>141</v>
      </c>
      <c r="AA350" s="1" t="s">
        <v>71</v>
      </c>
      <c r="AB350" s="1" t="s">
        <v>72</v>
      </c>
      <c r="AC350" s="1" t="s">
        <v>66</v>
      </c>
      <c r="AD350" s="1" t="s">
        <v>85</v>
      </c>
      <c r="AE350" s="1" t="s">
        <v>180</v>
      </c>
      <c r="AF350" s="1" t="s">
        <v>75</v>
      </c>
      <c r="AG350" s="1" t="s">
        <v>76</v>
      </c>
      <c r="AH350" s="1" t="s">
        <v>119</v>
      </c>
      <c r="AI350" s="1" t="s">
        <v>101</v>
      </c>
    </row>
    <row r="351" spans="1:35" ht="13.2" x14ac:dyDescent="0.25">
      <c r="A351" s="2">
        <v>44616.603093645834</v>
      </c>
      <c r="B351" s="1" t="s">
        <v>35</v>
      </c>
      <c r="C351" s="1" t="s">
        <v>134</v>
      </c>
      <c r="D351" s="1" t="s">
        <v>60</v>
      </c>
      <c r="E351" s="1">
        <v>4</v>
      </c>
      <c r="F351" s="1">
        <v>2</v>
      </c>
      <c r="G351" s="1" t="s">
        <v>426</v>
      </c>
      <c r="H351" s="1" t="s">
        <v>39</v>
      </c>
      <c r="I351" s="1" t="s">
        <v>104</v>
      </c>
      <c r="J351" s="1" t="s">
        <v>325</v>
      </c>
      <c r="K351" s="1" t="s">
        <v>71</v>
      </c>
      <c r="L351" s="1">
        <v>5</v>
      </c>
      <c r="M351" s="1">
        <v>5</v>
      </c>
      <c r="N351" s="1">
        <v>5</v>
      </c>
      <c r="O351" s="1">
        <v>5</v>
      </c>
      <c r="P351" s="1">
        <v>5</v>
      </c>
      <c r="Q351" s="1">
        <v>5</v>
      </c>
      <c r="R351" s="1" t="s">
        <v>67</v>
      </c>
      <c r="S351" s="1" t="s">
        <v>67</v>
      </c>
      <c r="T351" s="1" t="s">
        <v>65</v>
      </c>
      <c r="U351" s="1" t="s">
        <v>67</v>
      </c>
      <c r="V351" s="1" t="s">
        <v>67</v>
      </c>
      <c r="W351" s="1" t="s">
        <v>65</v>
      </c>
      <c r="X351" s="1" t="s">
        <v>65</v>
      </c>
      <c r="Y351" s="1" t="s">
        <v>113</v>
      </c>
      <c r="Z351" s="1" t="s">
        <v>70</v>
      </c>
      <c r="AA351" s="1" t="s">
        <v>71</v>
      </c>
      <c r="AB351" s="1" t="s">
        <v>72</v>
      </c>
      <c r="AC351" s="1" t="s">
        <v>93</v>
      </c>
      <c r="AD351" s="1" t="s">
        <v>73</v>
      </c>
      <c r="AE351" s="1" t="s">
        <v>108</v>
      </c>
      <c r="AF351" s="1" t="s">
        <v>75</v>
      </c>
      <c r="AG351" s="1" t="s">
        <v>76</v>
      </c>
      <c r="AH351" s="1" t="s">
        <v>69</v>
      </c>
      <c r="AI351" s="1" t="s">
        <v>582</v>
      </c>
    </row>
    <row r="352" spans="1:35" ht="13.2" x14ac:dyDescent="0.25">
      <c r="A352" s="2">
        <v>44616.604745960649</v>
      </c>
      <c r="B352" s="1" t="s">
        <v>35</v>
      </c>
      <c r="C352" s="1" t="s">
        <v>36</v>
      </c>
      <c r="D352" s="1" t="s">
        <v>60</v>
      </c>
      <c r="E352" s="1">
        <v>3</v>
      </c>
      <c r="F352" s="1">
        <v>1</v>
      </c>
      <c r="G352" s="1" t="s">
        <v>548</v>
      </c>
      <c r="H352" s="1" t="s">
        <v>61</v>
      </c>
      <c r="I352" s="1" t="s">
        <v>62</v>
      </c>
      <c r="J352" s="1" t="s">
        <v>147</v>
      </c>
      <c r="K352" s="1" t="s">
        <v>346</v>
      </c>
      <c r="L352" s="1">
        <v>3</v>
      </c>
      <c r="M352" s="1">
        <v>5</v>
      </c>
      <c r="N352" s="1">
        <v>4</v>
      </c>
      <c r="O352" s="1">
        <v>4</v>
      </c>
      <c r="P352" s="1">
        <v>5</v>
      </c>
      <c r="Q352" s="1">
        <v>3</v>
      </c>
      <c r="R352" s="1" t="s">
        <v>66</v>
      </c>
      <c r="S352" s="1" t="s">
        <v>66</v>
      </c>
      <c r="T352" s="1" t="s">
        <v>67</v>
      </c>
      <c r="U352" s="1" t="s">
        <v>67</v>
      </c>
      <c r="V352" s="1" t="s">
        <v>67</v>
      </c>
      <c r="W352" s="1" t="s">
        <v>66</v>
      </c>
      <c r="X352" s="1" t="s">
        <v>66</v>
      </c>
      <c r="Y352" s="1" t="s">
        <v>97</v>
      </c>
      <c r="Z352" s="1" t="s">
        <v>124</v>
      </c>
      <c r="AA352" s="1" t="s">
        <v>583</v>
      </c>
      <c r="AB352" s="1" t="s">
        <v>55</v>
      </c>
      <c r="AC352" s="1" t="s">
        <v>66</v>
      </c>
      <c r="AD352" s="1" t="s">
        <v>85</v>
      </c>
      <c r="AE352" s="1" t="s">
        <v>165</v>
      </c>
      <c r="AF352" s="1" t="s">
        <v>117</v>
      </c>
      <c r="AG352" s="1" t="s">
        <v>137</v>
      </c>
      <c r="AH352" s="1" t="s">
        <v>109</v>
      </c>
      <c r="AI352" s="1" t="s">
        <v>101</v>
      </c>
    </row>
    <row r="353" spans="1:35" ht="13.2" x14ac:dyDescent="0.25">
      <c r="A353" s="2">
        <v>44616.605713796293</v>
      </c>
      <c r="B353" s="1" t="s">
        <v>133</v>
      </c>
      <c r="C353" s="1" t="s">
        <v>151</v>
      </c>
      <c r="D353" s="1" t="s">
        <v>37</v>
      </c>
      <c r="E353" s="1">
        <v>3</v>
      </c>
      <c r="F353" s="1">
        <v>5</v>
      </c>
      <c r="G353" s="1" t="s">
        <v>262</v>
      </c>
      <c r="H353" s="1" t="s">
        <v>115</v>
      </c>
      <c r="I353" s="1" t="s">
        <v>89</v>
      </c>
      <c r="J353" s="1" t="s">
        <v>431</v>
      </c>
      <c r="K353" s="1" t="s">
        <v>161</v>
      </c>
      <c r="L353" s="1">
        <v>2</v>
      </c>
      <c r="M353" s="1">
        <v>3</v>
      </c>
      <c r="N353" s="1">
        <v>2</v>
      </c>
      <c r="O353" s="1">
        <v>2</v>
      </c>
      <c r="P353" s="1">
        <v>3</v>
      </c>
      <c r="Q353" s="1">
        <v>1</v>
      </c>
      <c r="R353" s="1" t="s">
        <v>68</v>
      </c>
      <c r="S353" s="1" t="s">
        <v>68</v>
      </c>
      <c r="T353" s="1" t="s">
        <v>68</v>
      </c>
      <c r="U353" s="1" t="s">
        <v>68</v>
      </c>
      <c r="V353" s="1" t="s">
        <v>68</v>
      </c>
      <c r="W353" s="1" t="s">
        <v>68</v>
      </c>
      <c r="X353" s="1" t="s">
        <v>91</v>
      </c>
      <c r="Y353" s="1" t="s">
        <v>113</v>
      </c>
      <c r="Z353" s="1" t="s">
        <v>298</v>
      </c>
      <c r="AA353" s="1" t="s">
        <v>71</v>
      </c>
      <c r="AB353" s="1" t="s">
        <v>72</v>
      </c>
      <c r="AC353" s="1" t="s">
        <v>93</v>
      </c>
      <c r="AD353" s="1" t="s">
        <v>73</v>
      </c>
      <c r="AE353" s="1" t="s">
        <v>108</v>
      </c>
      <c r="AF353" s="1" t="s">
        <v>117</v>
      </c>
      <c r="AG353" s="1" t="s">
        <v>137</v>
      </c>
      <c r="AH353" s="1" t="s">
        <v>163</v>
      </c>
      <c r="AI353" s="1" t="s">
        <v>171</v>
      </c>
    </row>
    <row r="354" spans="1:35" ht="13.2" x14ac:dyDescent="0.25">
      <c r="A354" s="2">
        <v>44616.611131365746</v>
      </c>
      <c r="B354" s="1" t="s">
        <v>59</v>
      </c>
      <c r="C354" s="1" t="s">
        <v>166</v>
      </c>
      <c r="D354" s="1" t="s">
        <v>60</v>
      </c>
      <c r="E354" s="1">
        <v>3</v>
      </c>
      <c r="F354" s="1">
        <v>6</v>
      </c>
      <c r="G354" s="1" t="s">
        <v>38</v>
      </c>
      <c r="H354" s="1" t="s">
        <v>39</v>
      </c>
      <c r="I354" s="1" t="s">
        <v>104</v>
      </c>
      <c r="J354" s="1" t="s">
        <v>96</v>
      </c>
      <c r="K354" s="1" t="s">
        <v>161</v>
      </c>
      <c r="L354" s="1">
        <v>3</v>
      </c>
      <c r="M354" s="1">
        <v>5</v>
      </c>
      <c r="N354" s="1">
        <v>5</v>
      </c>
      <c r="O354" s="1">
        <v>3</v>
      </c>
      <c r="P354" s="1">
        <v>5</v>
      </c>
      <c r="Q354" s="1">
        <v>2</v>
      </c>
      <c r="R354" s="1" t="s">
        <v>91</v>
      </c>
      <c r="S354" s="1" t="s">
        <v>65</v>
      </c>
      <c r="T354" s="1" t="s">
        <v>91</v>
      </c>
      <c r="U354" s="1" t="s">
        <v>65</v>
      </c>
      <c r="V354" s="1" t="s">
        <v>91</v>
      </c>
      <c r="W354" s="1" t="s">
        <v>91</v>
      </c>
      <c r="X354" s="1" t="s">
        <v>91</v>
      </c>
      <c r="Y354" s="1" t="s">
        <v>97</v>
      </c>
      <c r="Z354" s="1" t="s">
        <v>146</v>
      </c>
      <c r="AA354" s="1" t="s">
        <v>436</v>
      </c>
      <c r="AB354" s="1" t="s">
        <v>55</v>
      </c>
      <c r="AC354" s="1" t="s">
        <v>93</v>
      </c>
      <c r="AD354" s="1" t="s">
        <v>85</v>
      </c>
      <c r="AE354" s="1" t="s">
        <v>114</v>
      </c>
      <c r="AF354" s="1" t="s">
        <v>117</v>
      </c>
      <c r="AG354" s="1" t="s">
        <v>137</v>
      </c>
      <c r="AH354" s="1" t="s">
        <v>191</v>
      </c>
      <c r="AI354" s="1" t="s">
        <v>58</v>
      </c>
    </row>
    <row r="355" spans="1:35" ht="13.2" x14ac:dyDescent="0.25">
      <c r="A355" s="2">
        <v>44616.611499699073</v>
      </c>
      <c r="B355" s="1" t="s">
        <v>59</v>
      </c>
      <c r="C355" s="1" t="s">
        <v>36</v>
      </c>
      <c r="D355" s="1" t="s">
        <v>37</v>
      </c>
      <c r="E355" s="1">
        <v>2</v>
      </c>
      <c r="F355" s="1">
        <v>1</v>
      </c>
      <c r="G355" s="1" t="s">
        <v>584</v>
      </c>
      <c r="H355" s="1" t="s">
        <v>39</v>
      </c>
      <c r="I355" s="1" t="s">
        <v>62</v>
      </c>
      <c r="J355" s="1" t="s">
        <v>155</v>
      </c>
      <c r="K355" s="1" t="s">
        <v>71</v>
      </c>
      <c r="L355" s="1">
        <v>5</v>
      </c>
      <c r="M355" s="1">
        <v>4</v>
      </c>
      <c r="N355" s="1">
        <v>5</v>
      </c>
      <c r="O355" s="1">
        <v>5</v>
      </c>
      <c r="P355" s="1">
        <v>5</v>
      </c>
      <c r="Q355" s="1">
        <v>4</v>
      </c>
      <c r="R355" s="1" t="s">
        <v>65</v>
      </c>
      <c r="S355" s="1" t="s">
        <v>66</v>
      </c>
      <c r="T355" s="1" t="s">
        <v>65</v>
      </c>
      <c r="U355" s="1" t="s">
        <v>67</v>
      </c>
      <c r="V355" s="1" t="s">
        <v>65</v>
      </c>
      <c r="W355" s="1" t="s">
        <v>67</v>
      </c>
      <c r="X355" s="1" t="s">
        <v>65</v>
      </c>
      <c r="Y355" s="1" t="s">
        <v>131</v>
      </c>
      <c r="Z355" s="1" t="s">
        <v>298</v>
      </c>
      <c r="AA355" s="1" t="s">
        <v>71</v>
      </c>
      <c r="AB355" s="1" t="s">
        <v>72</v>
      </c>
      <c r="AC355" s="1" t="s">
        <v>65</v>
      </c>
      <c r="AD355" s="1" t="s">
        <v>73</v>
      </c>
      <c r="AE355" s="1" t="s">
        <v>128</v>
      </c>
      <c r="AF355" s="1" t="s">
        <v>75</v>
      </c>
      <c r="AG355" s="1" t="s">
        <v>76</v>
      </c>
      <c r="AH355" s="1" t="s">
        <v>100</v>
      </c>
      <c r="AI355" s="1" t="s">
        <v>101</v>
      </c>
    </row>
    <row r="356" spans="1:35" ht="13.2" x14ac:dyDescent="0.25">
      <c r="A356" s="2">
        <v>44616.612521331015</v>
      </c>
      <c r="B356" s="1" t="s">
        <v>150</v>
      </c>
      <c r="C356" s="1" t="s">
        <v>36</v>
      </c>
      <c r="D356" s="1" t="s">
        <v>60</v>
      </c>
      <c r="E356" s="1">
        <v>2</v>
      </c>
      <c r="F356" s="1">
        <v>4</v>
      </c>
      <c r="G356" s="1" t="s">
        <v>38</v>
      </c>
      <c r="H356" s="1" t="s">
        <v>39</v>
      </c>
      <c r="I356" s="1" t="s">
        <v>62</v>
      </c>
      <c r="J356" s="1" t="s">
        <v>96</v>
      </c>
      <c r="K356" s="1" t="s">
        <v>71</v>
      </c>
      <c r="L356" s="1">
        <v>3</v>
      </c>
      <c r="M356" s="1">
        <v>5</v>
      </c>
      <c r="N356" s="1">
        <v>5</v>
      </c>
      <c r="O356" s="1">
        <v>3</v>
      </c>
      <c r="P356" s="1">
        <v>5</v>
      </c>
      <c r="Q356" s="1">
        <v>1</v>
      </c>
      <c r="R356" s="1" t="s">
        <v>68</v>
      </c>
      <c r="S356" s="1" t="s">
        <v>68</v>
      </c>
      <c r="T356" s="1" t="s">
        <v>91</v>
      </c>
      <c r="U356" s="1" t="s">
        <v>91</v>
      </c>
      <c r="V356" s="1" t="s">
        <v>91</v>
      </c>
      <c r="W356" s="1" t="s">
        <v>91</v>
      </c>
      <c r="X356" s="1" t="s">
        <v>91</v>
      </c>
      <c r="Y356" s="1" t="s">
        <v>119</v>
      </c>
      <c r="Z356" s="1" t="s">
        <v>235</v>
      </c>
      <c r="AA356" s="1" t="s">
        <v>71</v>
      </c>
      <c r="AB356" s="1" t="s">
        <v>72</v>
      </c>
      <c r="AC356" s="1" t="s">
        <v>93</v>
      </c>
      <c r="AD356" s="1" t="s">
        <v>73</v>
      </c>
      <c r="AE356" s="1" t="s">
        <v>114</v>
      </c>
      <c r="AF356" s="1" t="s">
        <v>75</v>
      </c>
      <c r="AG356" s="1" t="s">
        <v>76</v>
      </c>
      <c r="AH356" s="1" t="s">
        <v>119</v>
      </c>
      <c r="AI356" s="1" t="s">
        <v>101</v>
      </c>
    </row>
    <row r="357" spans="1:35" ht="13.2" x14ac:dyDescent="0.25">
      <c r="A357" s="2">
        <v>44616.614402129635</v>
      </c>
      <c r="B357" s="1" t="s">
        <v>35</v>
      </c>
      <c r="C357" s="1" t="s">
        <v>36</v>
      </c>
      <c r="D357" s="1" t="s">
        <v>37</v>
      </c>
      <c r="E357" s="1">
        <v>1</v>
      </c>
      <c r="F357" s="1">
        <v>4</v>
      </c>
      <c r="G357" s="1" t="s">
        <v>585</v>
      </c>
      <c r="H357" s="1" t="s">
        <v>39</v>
      </c>
      <c r="I357" s="1" t="s">
        <v>89</v>
      </c>
      <c r="J357" s="1" t="s">
        <v>586</v>
      </c>
      <c r="K357" s="1" t="s">
        <v>71</v>
      </c>
      <c r="L357" s="1">
        <v>4</v>
      </c>
      <c r="M357" s="1">
        <v>5</v>
      </c>
      <c r="N357" s="1">
        <v>5</v>
      </c>
      <c r="O357" s="1">
        <v>5</v>
      </c>
      <c r="P357" s="1">
        <v>5</v>
      </c>
      <c r="Q357" s="1">
        <v>5</v>
      </c>
      <c r="R357" s="1" t="s">
        <v>67</v>
      </c>
      <c r="S357" s="1" t="s">
        <v>67</v>
      </c>
      <c r="T357" s="1" t="s">
        <v>67</v>
      </c>
      <c r="U357" s="1" t="s">
        <v>67</v>
      </c>
      <c r="V357" s="1" t="s">
        <v>65</v>
      </c>
      <c r="W357" s="1" t="s">
        <v>67</v>
      </c>
      <c r="X357" s="1" t="s">
        <v>65</v>
      </c>
      <c r="Y357" s="1" t="s">
        <v>131</v>
      </c>
      <c r="Z357" s="1" t="s">
        <v>70</v>
      </c>
      <c r="AA357" s="1" t="s">
        <v>98</v>
      </c>
      <c r="AB357" s="1" t="s">
        <v>72</v>
      </c>
      <c r="AC357" s="1" t="s">
        <v>67</v>
      </c>
      <c r="AD357" s="1" t="s">
        <v>73</v>
      </c>
      <c r="AE357" s="1" t="s">
        <v>114</v>
      </c>
      <c r="AF357" s="1" t="s">
        <v>75</v>
      </c>
      <c r="AG357" s="1" t="s">
        <v>76</v>
      </c>
      <c r="AH357" s="1" t="s">
        <v>69</v>
      </c>
      <c r="AI357" s="1" t="s">
        <v>340</v>
      </c>
    </row>
    <row r="358" spans="1:35" ht="13.2" x14ac:dyDescent="0.25">
      <c r="A358" s="2">
        <v>44616.614993634255</v>
      </c>
      <c r="B358" s="1" t="s">
        <v>59</v>
      </c>
      <c r="C358" s="1" t="s">
        <v>36</v>
      </c>
      <c r="D358" s="1" t="s">
        <v>37</v>
      </c>
      <c r="E358" s="1">
        <v>1</v>
      </c>
      <c r="F358" s="1">
        <v>3</v>
      </c>
      <c r="G358" s="1" t="s">
        <v>587</v>
      </c>
      <c r="H358" s="1" t="s">
        <v>39</v>
      </c>
      <c r="I358" s="1" t="s">
        <v>40</v>
      </c>
      <c r="J358" s="1" t="s">
        <v>121</v>
      </c>
      <c r="K358" s="1" t="s">
        <v>329</v>
      </c>
      <c r="L358" s="1">
        <v>5</v>
      </c>
      <c r="M358" s="1">
        <v>5</v>
      </c>
      <c r="N358" s="1">
        <v>5</v>
      </c>
      <c r="O358" s="1">
        <v>5</v>
      </c>
      <c r="P358" s="1">
        <v>5</v>
      </c>
      <c r="Q358" s="1">
        <v>3</v>
      </c>
      <c r="R358" s="1" t="s">
        <v>67</v>
      </c>
      <c r="S358" s="1" t="s">
        <v>65</v>
      </c>
      <c r="T358" s="1" t="s">
        <v>91</v>
      </c>
      <c r="U358" s="1" t="s">
        <v>65</v>
      </c>
      <c r="V358" s="1" t="s">
        <v>65</v>
      </c>
      <c r="W358" s="1" t="s">
        <v>91</v>
      </c>
      <c r="X358" s="1" t="s">
        <v>91</v>
      </c>
      <c r="Y358" s="1" t="s">
        <v>156</v>
      </c>
      <c r="Z358" s="1" t="s">
        <v>83</v>
      </c>
      <c r="AA358" s="1" t="s">
        <v>566</v>
      </c>
      <c r="AB358" s="1" t="s">
        <v>55</v>
      </c>
      <c r="AC358" s="1" t="s">
        <v>93</v>
      </c>
      <c r="AD358" s="1" t="s">
        <v>168</v>
      </c>
      <c r="AE358" s="1" t="s">
        <v>54</v>
      </c>
      <c r="AF358" s="1" t="s">
        <v>75</v>
      </c>
      <c r="AG358" s="1" t="s">
        <v>76</v>
      </c>
      <c r="AH358" s="1" t="s">
        <v>191</v>
      </c>
      <c r="AI358" s="1" t="s">
        <v>323</v>
      </c>
    </row>
    <row r="359" spans="1:35" ht="13.2" x14ac:dyDescent="0.25">
      <c r="A359" s="2">
        <v>44616.615622951387</v>
      </c>
      <c r="B359" s="1" t="s">
        <v>59</v>
      </c>
      <c r="C359" s="1" t="s">
        <v>36</v>
      </c>
      <c r="D359" s="1" t="s">
        <v>60</v>
      </c>
      <c r="E359" s="1">
        <v>2</v>
      </c>
      <c r="F359" s="1">
        <v>4</v>
      </c>
      <c r="G359" s="1" t="s">
        <v>88</v>
      </c>
      <c r="H359" s="1" t="s">
        <v>39</v>
      </c>
      <c r="I359" s="1" t="s">
        <v>62</v>
      </c>
      <c r="J359" s="1" t="s">
        <v>125</v>
      </c>
      <c r="K359" s="1" t="s">
        <v>260</v>
      </c>
      <c r="L359" s="1">
        <v>3</v>
      </c>
      <c r="M359" s="1">
        <v>5</v>
      </c>
      <c r="N359" s="1">
        <v>3</v>
      </c>
      <c r="O359" s="1">
        <v>4</v>
      </c>
      <c r="P359" s="1">
        <v>5</v>
      </c>
      <c r="Q359" s="1">
        <v>3</v>
      </c>
      <c r="R359" s="1" t="s">
        <v>66</v>
      </c>
      <c r="S359" s="1" t="s">
        <v>68</v>
      </c>
      <c r="T359" s="1" t="s">
        <v>91</v>
      </c>
      <c r="U359" s="1" t="s">
        <v>66</v>
      </c>
      <c r="V359" s="1" t="s">
        <v>66</v>
      </c>
      <c r="W359" s="1" t="s">
        <v>66</v>
      </c>
      <c r="X359" s="1" t="s">
        <v>91</v>
      </c>
      <c r="Y359" s="1" t="s">
        <v>189</v>
      </c>
      <c r="Z359" s="1" t="s">
        <v>202</v>
      </c>
      <c r="AA359" s="1" t="s">
        <v>71</v>
      </c>
      <c r="AB359" s="1" t="s">
        <v>55</v>
      </c>
      <c r="AC359" s="1" t="s">
        <v>93</v>
      </c>
      <c r="AD359" s="1" t="s">
        <v>73</v>
      </c>
      <c r="AE359" s="1" t="s">
        <v>165</v>
      </c>
      <c r="AF359" s="1" t="s">
        <v>75</v>
      </c>
      <c r="AG359" s="1" t="s">
        <v>76</v>
      </c>
      <c r="AH359" s="1" t="s">
        <v>191</v>
      </c>
      <c r="AI359" s="1" t="s">
        <v>101</v>
      </c>
    </row>
    <row r="360" spans="1:35" ht="13.2" x14ac:dyDescent="0.25">
      <c r="A360" s="2">
        <v>44616.616481018515</v>
      </c>
      <c r="B360" s="1" t="s">
        <v>59</v>
      </c>
      <c r="C360" s="1" t="s">
        <v>36</v>
      </c>
      <c r="D360" s="1" t="s">
        <v>60</v>
      </c>
      <c r="E360" s="1">
        <v>2</v>
      </c>
      <c r="F360" s="1">
        <v>2</v>
      </c>
      <c r="G360" s="1" t="s">
        <v>38</v>
      </c>
      <c r="H360" s="1" t="s">
        <v>61</v>
      </c>
      <c r="I360" s="1" t="s">
        <v>62</v>
      </c>
      <c r="J360" s="1" t="s">
        <v>234</v>
      </c>
      <c r="K360" s="1" t="s">
        <v>145</v>
      </c>
      <c r="L360" s="1">
        <v>3</v>
      </c>
      <c r="M360" s="1">
        <v>5</v>
      </c>
      <c r="N360" s="1">
        <v>5</v>
      </c>
      <c r="O360" s="1">
        <v>5</v>
      </c>
      <c r="P360" s="1">
        <v>4</v>
      </c>
      <c r="Q360" s="1">
        <v>2</v>
      </c>
      <c r="R360" s="1" t="s">
        <v>91</v>
      </c>
      <c r="S360" s="1" t="s">
        <v>91</v>
      </c>
      <c r="T360" s="1" t="s">
        <v>91</v>
      </c>
      <c r="U360" s="1" t="s">
        <v>68</v>
      </c>
      <c r="V360" s="1" t="s">
        <v>91</v>
      </c>
      <c r="W360" s="1" t="s">
        <v>66</v>
      </c>
      <c r="X360" s="1" t="s">
        <v>66</v>
      </c>
      <c r="Y360" s="1" t="s">
        <v>189</v>
      </c>
      <c r="Z360" s="1" t="s">
        <v>158</v>
      </c>
      <c r="AA360" s="1" t="s">
        <v>98</v>
      </c>
      <c r="AB360" s="1" t="s">
        <v>72</v>
      </c>
      <c r="AC360" s="1" t="s">
        <v>66</v>
      </c>
      <c r="AD360" s="1" t="s">
        <v>85</v>
      </c>
      <c r="AE360" s="1" t="s">
        <v>114</v>
      </c>
      <c r="AF360" s="1" t="s">
        <v>75</v>
      </c>
      <c r="AG360" s="1" t="s">
        <v>76</v>
      </c>
      <c r="AH360" s="1" t="s">
        <v>191</v>
      </c>
      <c r="AI360" s="1" t="s">
        <v>87</v>
      </c>
    </row>
    <row r="361" spans="1:35" ht="13.2" x14ac:dyDescent="0.25">
      <c r="A361" s="2">
        <v>44616.617355625</v>
      </c>
      <c r="B361" s="1" t="s">
        <v>102</v>
      </c>
      <c r="C361" s="1" t="s">
        <v>151</v>
      </c>
      <c r="D361" s="1" t="s">
        <v>60</v>
      </c>
      <c r="E361" s="1">
        <v>1</v>
      </c>
      <c r="F361" s="1">
        <v>3</v>
      </c>
      <c r="G361" s="1" t="s">
        <v>173</v>
      </c>
      <c r="H361" s="1" t="s">
        <v>39</v>
      </c>
      <c r="I361" s="1" t="s">
        <v>62</v>
      </c>
      <c r="J361" s="1" t="s">
        <v>258</v>
      </c>
      <c r="K361" s="1" t="s">
        <v>71</v>
      </c>
      <c r="L361" s="1">
        <v>5</v>
      </c>
      <c r="M361" s="1">
        <v>5</v>
      </c>
      <c r="N361" s="1">
        <v>5</v>
      </c>
      <c r="O361" s="1">
        <v>5</v>
      </c>
      <c r="P361" s="1">
        <v>5</v>
      </c>
      <c r="Q361" s="1">
        <v>5</v>
      </c>
      <c r="R361" s="1" t="s">
        <v>68</v>
      </c>
      <c r="S361" s="1" t="s">
        <v>91</v>
      </c>
      <c r="T361" s="1" t="s">
        <v>91</v>
      </c>
      <c r="U361" s="1" t="s">
        <v>91</v>
      </c>
      <c r="V361" s="1" t="s">
        <v>67</v>
      </c>
      <c r="W361" s="1" t="s">
        <v>91</v>
      </c>
      <c r="X361" s="1" t="s">
        <v>91</v>
      </c>
      <c r="Y361" s="1" t="s">
        <v>131</v>
      </c>
      <c r="Z361" s="1" t="s">
        <v>124</v>
      </c>
      <c r="AA361" s="1" t="s">
        <v>71</v>
      </c>
      <c r="AB361" s="1" t="s">
        <v>72</v>
      </c>
      <c r="AC361" s="1" t="s">
        <v>93</v>
      </c>
      <c r="AD361" s="1" t="s">
        <v>73</v>
      </c>
      <c r="AE361" s="1" t="s">
        <v>128</v>
      </c>
      <c r="AF361" s="1" t="s">
        <v>75</v>
      </c>
      <c r="AG361" s="1" t="s">
        <v>76</v>
      </c>
      <c r="AH361" s="1" t="s">
        <v>69</v>
      </c>
      <c r="AI361" s="1" t="s">
        <v>237</v>
      </c>
    </row>
    <row r="362" spans="1:35" ht="13.2" x14ac:dyDescent="0.25">
      <c r="A362" s="2">
        <v>44616.617505324073</v>
      </c>
      <c r="B362" s="1" t="s">
        <v>133</v>
      </c>
      <c r="C362" s="1" t="s">
        <v>134</v>
      </c>
      <c r="D362" s="1" t="s">
        <v>60</v>
      </c>
      <c r="E362" s="1">
        <v>3</v>
      </c>
      <c r="F362" s="1">
        <v>2</v>
      </c>
      <c r="G362" s="1" t="s">
        <v>463</v>
      </c>
      <c r="H362" s="1" t="s">
        <v>61</v>
      </c>
      <c r="I362" s="1" t="s">
        <v>62</v>
      </c>
      <c r="J362" s="1" t="s">
        <v>63</v>
      </c>
      <c r="K362" s="1" t="s">
        <v>71</v>
      </c>
      <c r="L362" s="1">
        <v>1</v>
      </c>
      <c r="M362" s="1">
        <v>5</v>
      </c>
      <c r="N362" s="1">
        <v>4</v>
      </c>
      <c r="O362" s="1">
        <v>4</v>
      </c>
      <c r="P362" s="1">
        <v>4</v>
      </c>
      <c r="Q362" s="1">
        <v>3</v>
      </c>
      <c r="R362" s="1" t="s">
        <v>67</v>
      </c>
      <c r="S362" s="1" t="s">
        <v>91</v>
      </c>
      <c r="T362" s="1" t="s">
        <v>91</v>
      </c>
      <c r="U362" s="1" t="s">
        <v>67</v>
      </c>
      <c r="V362" s="1" t="s">
        <v>91</v>
      </c>
      <c r="W362" s="1" t="s">
        <v>91</v>
      </c>
      <c r="X362" s="1" t="s">
        <v>91</v>
      </c>
      <c r="Y362" s="1" t="s">
        <v>82</v>
      </c>
      <c r="Z362" s="1" t="s">
        <v>70</v>
      </c>
      <c r="AA362" s="1" t="s">
        <v>71</v>
      </c>
      <c r="AB362" s="1" t="s">
        <v>72</v>
      </c>
      <c r="AC362" s="1" t="s">
        <v>93</v>
      </c>
      <c r="AD362" s="1" t="s">
        <v>73</v>
      </c>
      <c r="AE362" s="1" t="s">
        <v>128</v>
      </c>
      <c r="AF362" s="1" t="s">
        <v>75</v>
      </c>
      <c r="AG362" s="1" t="s">
        <v>76</v>
      </c>
      <c r="AH362" s="1" t="s">
        <v>187</v>
      </c>
      <c r="AI362" s="1" t="s">
        <v>120</v>
      </c>
    </row>
    <row r="363" spans="1:35" ht="13.2" x14ac:dyDescent="0.25">
      <c r="A363" s="2">
        <v>44616.618252384258</v>
      </c>
      <c r="B363" s="1" t="s">
        <v>59</v>
      </c>
      <c r="C363" s="1" t="s">
        <v>183</v>
      </c>
      <c r="D363" s="1" t="s">
        <v>37</v>
      </c>
      <c r="E363" s="1">
        <v>2</v>
      </c>
      <c r="F363" s="1">
        <v>4</v>
      </c>
      <c r="G363" s="1" t="s">
        <v>588</v>
      </c>
      <c r="H363" s="1" t="s">
        <v>39</v>
      </c>
      <c r="I363" s="1" t="s">
        <v>62</v>
      </c>
      <c r="J363" s="1" t="s">
        <v>440</v>
      </c>
      <c r="K363" s="1" t="s">
        <v>126</v>
      </c>
      <c r="L363" s="1">
        <v>3</v>
      </c>
      <c r="M363" s="1">
        <v>3</v>
      </c>
      <c r="N363" s="1">
        <v>3</v>
      </c>
      <c r="O363" s="1">
        <v>3</v>
      </c>
      <c r="P363" s="1">
        <v>3</v>
      </c>
      <c r="Q363" s="1">
        <v>3</v>
      </c>
      <c r="R363" s="1" t="s">
        <v>66</v>
      </c>
      <c r="S363" s="1" t="s">
        <v>66</v>
      </c>
      <c r="T363" s="1" t="s">
        <v>91</v>
      </c>
      <c r="U363" s="1" t="s">
        <v>68</v>
      </c>
      <c r="V363" s="1" t="s">
        <v>68</v>
      </c>
      <c r="W363" s="1" t="s">
        <v>66</v>
      </c>
      <c r="X363" s="1" t="s">
        <v>68</v>
      </c>
      <c r="Y363" s="1" t="s">
        <v>92</v>
      </c>
      <c r="Z363" s="1" t="s">
        <v>158</v>
      </c>
      <c r="AA363" s="1" t="s">
        <v>126</v>
      </c>
      <c r="AB363" s="1" t="s">
        <v>72</v>
      </c>
      <c r="AC363" s="1" t="s">
        <v>93</v>
      </c>
      <c r="AD363" s="1" t="s">
        <v>85</v>
      </c>
      <c r="AE363" s="1" t="s">
        <v>128</v>
      </c>
      <c r="AF363" s="1" t="s">
        <v>75</v>
      </c>
      <c r="AG363" s="1" t="s">
        <v>76</v>
      </c>
      <c r="AH363" s="1" t="s">
        <v>339</v>
      </c>
      <c r="AI363" s="1" t="s">
        <v>58</v>
      </c>
    </row>
    <row r="364" spans="1:35" ht="13.2" x14ac:dyDescent="0.25">
      <c r="A364" s="2">
        <v>44616.618591331018</v>
      </c>
      <c r="B364" s="1" t="s">
        <v>59</v>
      </c>
      <c r="C364" s="1" t="s">
        <v>36</v>
      </c>
      <c r="D364" s="1" t="s">
        <v>60</v>
      </c>
      <c r="E364" s="1">
        <v>2</v>
      </c>
      <c r="F364" s="1">
        <v>5</v>
      </c>
      <c r="G364" s="1" t="s">
        <v>38</v>
      </c>
      <c r="H364" s="1" t="s">
        <v>39</v>
      </c>
      <c r="I364" s="1" t="s">
        <v>62</v>
      </c>
      <c r="J364" s="1" t="s">
        <v>198</v>
      </c>
      <c r="K364" s="1" t="s">
        <v>71</v>
      </c>
      <c r="L364" s="1">
        <v>3</v>
      </c>
      <c r="M364" s="1">
        <v>4</v>
      </c>
      <c r="N364" s="1">
        <v>3</v>
      </c>
      <c r="O364" s="1">
        <v>4</v>
      </c>
      <c r="P364" s="1">
        <v>5</v>
      </c>
      <c r="Q364" s="1">
        <v>2</v>
      </c>
      <c r="R364" s="1" t="s">
        <v>66</v>
      </c>
      <c r="S364" s="1" t="s">
        <v>91</v>
      </c>
      <c r="T364" s="1" t="s">
        <v>91</v>
      </c>
      <c r="U364" s="1" t="s">
        <v>65</v>
      </c>
      <c r="V364" s="1" t="s">
        <v>65</v>
      </c>
      <c r="W364" s="1" t="s">
        <v>66</v>
      </c>
      <c r="X364" s="1" t="s">
        <v>91</v>
      </c>
      <c r="Y364" s="1" t="s">
        <v>92</v>
      </c>
      <c r="Z364" s="1" t="s">
        <v>146</v>
      </c>
      <c r="AA364" s="1" t="s">
        <v>71</v>
      </c>
      <c r="AB364" s="1" t="s">
        <v>72</v>
      </c>
      <c r="AC364" s="1" t="s">
        <v>67</v>
      </c>
      <c r="AD364" s="1" t="s">
        <v>73</v>
      </c>
      <c r="AE364" s="1" t="s">
        <v>114</v>
      </c>
      <c r="AF364" s="1" t="s">
        <v>75</v>
      </c>
      <c r="AG364" s="1" t="s">
        <v>76</v>
      </c>
      <c r="AH364" s="1" t="s">
        <v>100</v>
      </c>
      <c r="AI364" s="1" t="s">
        <v>94</v>
      </c>
    </row>
    <row r="365" spans="1:35" ht="13.2" x14ac:dyDescent="0.25">
      <c r="A365" s="2">
        <v>44616.621675011571</v>
      </c>
      <c r="B365" s="1" t="s">
        <v>35</v>
      </c>
      <c r="C365" s="1" t="s">
        <v>151</v>
      </c>
      <c r="D365" s="1" t="s">
        <v>60</v>
      </c>
      <c r="E365" s="1">
        <v>3</v>
      </c>
      <c r="F365" s="1">
        <v>4</v>
      </c>
      <c r="G365" s="1" t="s">
        <v>589</v>
      </c>
      <c r="H365" s="1" t="s">
        <v>39</v>
      </c>
      <c r="I365" s="1" t="s">
        <v>62</v>
      </c>
      <c r="J365" s="1" t="s">
        <v>590</v>
      </c>
      <c r="K365" s="1" t="s">
        <v>591</v>
      </c>
      <c r="L365" s="1">
        <v>3</v>
      </c>
      <c r="M365" s="1">
        <v>5</v>
      </c>
      <c r="N365" s="1">
        <v>4</v>
      </c>
      <c r="O365" s="1">
        <v>2</v>
      </c>
      <c r="P365" s="1">
        <v>3</v>
      </c>
      <c r="Q365" s="1">
        <v>1</v>
      </c>
      <c r="R365" s="1" t="s">
        <v>67</v>
      </c>
      <c r="S365" s="1" t="s">
        <v>66</v>
      </c>
      <c r="T365" s="1" t="s">
        <v>67</v>
      </c>
      <c r="U365" s="1" t="s">
        <v>67</v>
      </c>
      <c r="V365" s="1" t="s">
        <v>67</v>
      </c>
      <c r="W365" s="1" t="s">
        <v>67</v>
      </c>
      <c r="X365" s="1" t="s">
        <v>67</v>
      </c>
      <c r="Y365" s="1" t="s">
        <v>131</v>
      </c>
      <c r="Z365" s="1" t="s">
        <v>141</v>
      </c>
      <c r="AA365" s="1" t="s">
        <v>71</v>
      </c>
      <c r="AB365" s="1">
        <v>3500</v>
      </c>
      <c r="AC365" s="1" t="s">
        <v>93</v>
      </c>
      <c r="AD365" s="1">
        <v>3500</v>
      </c>
      <c r="AE365" s="1" t="s">
        <v>128</v>
      </c>
      <c r="AF365" s="1" t="s">
        <v>117</v>
      </c>
      <c r="AG365" s="1" t="s">
        <v>76</v>
      </c>
      <c r="AH365" s="1" t="s">
        <v>100</v>
      </c>
      <c r="AI365" s="1" t="s">
        <v>171</v>
      </c>
    </row>
    <row r="366" spans="1:35" ht="13.2" x14ac:dyDescent="0.25">
      <c r="A366" s="2">
        <v>44616.624086782409</v>
      </c>
      <c r="B366" s="1" t="s">
        <v>133</v>
      </c>
      <c r="C366" s="1" t="s">
        <v>151</v>
      </c>
      <c r="D366" s="1" t="s">
        <v>60</v>
      </c>
      <c r="E366" s="1">
        <v>3</v>
      </c>
      <c r="F366" s="1">
        <v>3</v>
      </c>
      <c r="G366" s="1" t="s">
        <v>592</v>
      </c>
      <c r="H366" s="1" t="s">
        <v>39</v>
      </c>
      <c r="I366" s="1" t="s">
        <v>62</v>
      </c>
      <c r="J366" s="1" t="s">
        <v>476</v>
      </c>
      <c r="K366" s="1" t="s">
        <v>64</v>
      </c>
      <c r="L366" s="1">
        <v>5</v>
      </c>
      <c r="M366" s="1">
        <v>2</v>
      </c>
      <c r="N366" s="1">
        <v>5</v>
      </c>
      <c r="O366" s="1">
        <v>4</v>
      </c>
      <c r="P366" s="1">
        <v>5</v>
      </c>
      <c r="Q366" s="1">
        <v>1</v>
      </c>
      <c r="R366" s="1" t="s">
        <v>67</v>
      </c>
      <c r="S366" s="1" t="s">
        <v>67</v>
      </c>
      <c r="T366" s="1" t="s">
        <v>91</v>
      </c>
      <c r="U366" s="1" t="s">
        <v>91</v>
      </c>
      <c r="V366" s="1" t="s">
        <v>66</v>
      </c>
      <c r="W366" s="1" t="s">
        <v>91</v>
      </c>
      <c r="X366" s="1" t="s">
        <v>67</v>
      </c>
      <c r="Y366" s="1" t="s">
        <v>131</v>
      </c>
      <c r="Z366" s="1" t="s">
        <v>70</v>
      </c>
      <c r="AA366" s="1" t="s">
        <v>98</v>
      </c>
      <c r="AB366" s="1" t="s">
        <v>72</v>
      </c>
      <c r="AC366" s="1" t="s">
        <v>67</v>
      </c>
      <c r="AD366" s="1" t="s">
        <v>73</v>
      </c>
      <c r="AE366" s="1" t="s">
        <v>180</v>
      </c>
      <c r="AF366" s="1" t="s">
        <v>75</v>
      </c>
      <c r="AG366" s="1" t="s">
        <v>76</v>
      </c>
      <c r="AH366" s="1" t="s">
        <v>100</v>
      </c>
      <c r="AI366" s="1" t="s">
        <v>87</v>
      </c>
    </row>
    <row r="367" spans="1:35" ht="13.2" x14ac:dyDescent="0.25">
      <c r="A367" s="2">
        <v>44616.626350590275</v>
      </c>
      <c r="B367" s="1" t="s">
        <v>102</v>
      </c>
      <c r="C367" s="1" t="s">
        <v>36</v>
      </c>
      <c r="D367" s="1" t="s">
        <v>60</v>
      </c>
      <c r="E367" s="1">
        <v>3</v>
      </c>
      <c r="F367" s="1">
        <v>3</v>
      </c>
      <c r="G367" s="1" t="s">
        <v>38</v>
      </c>
      <c r="H367" s="1" t="s">
        <v>39</v>
      </c>
      <c r="I367" s="1" t="s">
        <v>62</v>
      </c>
      <c r="J367" s="1" t="s">
        <v>176</v>
      </c>
      <c r="K367" s="1" t="s">
        <v>126</v>
      </c>
      <c r="L367" s="1">
        <v>5</v>
      </c>
      <c r="M367" s="1">
        <v>3</v>
      </c>
      <c r="N367" s="1">
        <v>5</v>
      </c>
      <c r="O367" s="1">
        <v>2</v>
      </c>
      <c r="P367" s="1">
        <v>5</v>
      </c>
      <c r="Q367" s="1">
        <v>2</v>
      </c>
      <c r="R367" s="1" t="s">
        <v>65</v>
      </c>
      <c r="S367" s="1" t="s">
        <v>91</v>
      </c>
      <c r="T367" s="1" t="s">
        <v>91</v>
      </c>
      <c r="U367" s="1" t="s">
        <v>65</v>
      </c>
      <c r="V367" s="1" t="s">
        <v>91</v>
      </c>
      <c r="W367" s="1" t="s">
        <v>91</v>
      </c>
      <c r="X367" s="1" t="s">
        <v>91</v>
      </c>
      <c r="Y367" s="1" t="s">
        <v>189</v>
      </c>
      <c r="Z367" s="1" t="s">
        <v>83</v>
      </c>
      <c r="AA367" s="1" t="s">
        <v>203</v>
      </c>
      <c r="AB367" s="1" t="s">
        <v>137</v>
      </c>
      <c r="AC367" s="1" t="s">
        <v>65</v>
      </c>
      <c r="AD367" s="1" t="s">
        <v>85</v>
      </c>
      <c r="AE367" s="1" t="s">
        <v>128</v>
      </c>
      <c r="AF367" s="1" t="s">
        <v>86</v>
      </c>
      <c r="AG367" s="1" t="s">
        <v>51</v>
      </c>
      <c r="AH367" s="1" t="s">
        <v>191</v>
      </c>
      <c r="AI367" s="1" t="s">
        <v>101</v>
      </c>
    </row>
    <row r="368" spans="1:35" ht="13.2" x14ac:dyDescent="0.25">
      <c r="A368" s="2">
        <v>44616.626713622682</v>
      </c>
      <c r="B368" s="1" t="s">
        <v>59</v>
      </c>
      <c r="C368" s="1" t="s">
        <v>36</v>
      </c>
      <c r="D368" s="1" t="s">
        <v>37</v>
      </c>
      <c r="E368" s="1">
        <v>2</v>
      </c>
      <c r="F368" s="1">
        <v>4</v>
      </c>
      <c r="G368" s="1" t="s">
        <v>38</v>
      </c>
      <c r="H368" s="1" t="s">
        <v>39</v>
      </c>
      <c r="I368" s="1" t="s">
        <v>62</v>
      </c>
      <c r="J368" s="1" t="s">
        <v>130</v>
      </c>
      <c r="K368" s="1" t="s">
        <v>71</v>
      </c>
      <c r="L368" s="1">
        <v>4</v>
      </c>
      <c r="M368" s="1">
        <v>2</v>
      </c>
      <c r="N368" s="1">
        <v>5</v>
      </c>
      <c r="O368" s="1">
        <v>5</v>
      </c>
      <c r="P368" s="1">
        <v>4</v>
      </c>
      <c r="Q368" s="1">
        <v>5</v>
      </c>
      <c r="R368" s="1" t="s">
        <v>91</v>
      </c>
      <c r="S368" s="1" t="s">
        <v>91</v>
      </c>
      <c r="T368" s="1" t="s">
        <v>91</v>
      </c>
      <c r="U368" s="1" t="s">
        <v>68</v>
      </c>
      <c r="V368" s="1" t="s">
        <v>91</v>
      </c>
      <c r="W368" s="1" t="s">
        <v>66</v>
      </c>
      <c r="X368" s="1" t="s">
        <v>91</v>
      </c>
      <c r="Y368" s="1" t="s">
        <v>48</v>
      </c>
      <c r="Z368" s="1" t="s">
        <v>146</v>
      </c>
      <c r="AA368" s="1" t="s">
        <v>285</v>
      </c>
      <c r="AB368" s="1" t="s">
        <v>72</v>
      </c>
      <c r="AC368" s="1" t="s">
        <v>93</v>
      </c>
      <c r="AD368" s="1" t="s">
        <v>73</v>
      </c>
      <c r="AE368" s="1" t="s">
        <v>74</v>
      </c>
      <c r="AF368" s="1" t="s">
        <v>117</v>
      </c>
      <c r="AG368" s="1" t="s">
        <v>76</v>
      </c>
      <c r="AH368" s="1" t="s">
        <v>191</v>
      </c>
      <c r="AI368" s="1" t="s">
        <v>94</v>
      </c>
    </row>
    <row r="369" spans="1:35" ht="13.2" x14ac:dyDescent="0.25">
      <c r="A369" s="2">
        <v>44616.629135914351</v>
      </c>
      <c r="B369" s="1" t="s">
        <v>35</v>
      </c>
      <c r="C369" s="1" t="s">
        <v>36</v>
      </c>
      <c r="D369" s="1" t="s">
        <v>60</v>
      </c>
      <c r="E369" s="1">
        <v>1</v>
      </c>
      <c r="F369" s="1">
        <v>6</v>
      </c>
      <c r="G369" s="1" t="s">
        <v>38</v>
      </c>
      <c r="H369" s="1" t="s">
        <v>39</v>
      </c>
      <c r="I369" s="1" t="s">
        <v>104</v>
      </c>
      <c r="J369" s="1" t="s">
        <v>379</v>
      </c>
      <c r="K369" s="1" t="s">
        <v>64</v>
      </c>
      <c r="L369" s="1">
        <v>4</v>
      </c>
      <c r="M369" s="1">
        <v>5</v>
      </c>
      <c r="N369" s="1">
        <v>4</v>
      </c>
      <c r="O369" s="1">
        <v>5</v>
      </c>
      <c r="P369" s="1">
        <v>5</v>
      </c>
      <c r="Q369" s="1">
        <v>4</v>
      </c>
      <c r="R369" s="1" t="s">
        <v>207</v>
      </c>
      <c r="S369" s="1" t="s">
        <v>91</v>
      </c>
      <c r="T369" s="1" t="s">
        <v>91</v>
      </c>
      <c r="U369" s="1" t="s">
        <v>143</v>
      </c>
      <c r="V369" s="1" t="s">
        <v>91</v>
      </c>
      <c r="W369" s="1" t="s">
        <v>91</v>
      </c>
      <c r="X369" s="1" t="s">
        <v>293</v>
      </c>
      <c r="Y369" s="1" t="s">
        <v>106</v>
      </c>
      <c r="Z369" s="1" t="s">
        <v>235</v>
      </c>
      <c r="AA369" s="1" t="s">
        <v>98</v>
      </c>
      <c r="AB369" s="1" t="s">
        <v>72</v>
      </c>
      <c r="AC369" s="1" t="s">
        <v>66</v>
      </c>
      <c r="AD369" s="1" t="s">
        <v>73</v>
      </c>
      <c r="AE369" s="1" t="s">
        <v>114</v>
      </c>
      <c r="AF369" s="1" t="s">
        <v>75</v>
      </c>
      <c r="AG369" s="1" t="s">
        <v>76</v>
      </c>
      <c r="AH369" s="1" t="s">
        <v>353</v>
      </c>
      <c r="AI369" s="1" t="s">
        <v>87</v>
      </c>
    </row>
    <row r="370" spans="1:35" ht="13.2" x14ac:dyDescent="0.25">
      <c r="A370" s="2">
        <v>44616.629288368058</v>
      </c>
      <c r="B370" s="1" t="s">
        <v>35</v>
      </c>
      <c r="C370" s="1" t="s">
        <v>151</v>
      </c>
      <c r="D370" s="1" t="s">
        <v>60</v>
      </c>
      <c r="E370" s="1">
        <v>5</v>
      </c>
      <c r="F370" s="1">
        <v>3</v>
      </c>
      <c r="G370" s="1" t="s">
        <v>593</v>
      </c>
      <c r="H370" s="1" t="s">
        <v>61</v>
      </c>
      <c r="I370" s="1" t="s">
        <v>62</v>
      </c>
      <c r="J370" s="1" t="s">
        <v>440</v>
      </c>
      <c r="K370" s="1" t="s">
        <v>594</v>
      </c>
      <c r="L370" s="1">
        <v>4</v>
      </c>
      <c r="M370" s="1">
        <v>4</v>
      </c>
      <c r="N370" s="1">
        <v>5</v>
      </c>
      <c r="O370" s="1">
        <v>5</v>
      </c>
      <c r="P370" s="1">
        <v>5</v>
      </c>
      <c r="Q370" s="1">
        <v>4</v>
      </c>
      <c r="R370" s="1" t="s">
        <v>68</v>
      </c>
      <c r="S370" s="1" t="s">
        <v>68</v>
      </c>
      <c r="T370" s="1" t="s">
        <v>91</v>
      </c>
      <c r="U370" s="1" t="s">
        <v>91</v>
      </c>
      <c r="V370" s="1" t="s">
        <v>68</v>
      </c>
      <c r="W370" s="1" t="s">
        <v>68</v>
      </c>
      <c r="X370" s="1" t="s">
        <v>68</v>
      </c>
      <c r="Y370" s="1" t="s">
        <v>119</v>
      </c>
      <c r="Z370" s="1" t="s">
        <v>127</v>
      </c>
      <c r="AA370" s="1" t="s">
        <v>149</v>
      </c>
      <c r="AB370" s="1" t="s">
        <v>137</v>
      </c>
      <c r="AC370" s="1" t="s">
        <v>93</v>
      </c>
      <c r="AD370" s="1" t="s">
        <v>281</v>
      </c>
      <c r="AE370" s="1" t="s">
        <v>165</v>
      </c>
      <c r="AF370" s="1" t="s">
        <v>595</v>
      </c>
      <c r="AG370" s="1" t="s">
        <v>85</v>
      </c>
      <c r="AH370" s="1" t="s">
        <v>119</v>
      </c>
      <c r="AI370" s="1" t="s">
        <v>228</v>
      </c>
    </row>
    <row r="371" spans="1:35" ht="13.2" x14ac:dyDescent="0.25">
      <c r="A371" s="2">
        <v>44616.630459143518</v>
      </c>
      <c r="B371" s="1" t="s">
        <v>133</v>
      </c>
      <c r="C371" s="1" t="s">
        <v>134</v>
      </c>
      <c r="D371" s="1" t="s">
        <v>60</v>
      </c>
      <c r="E371" s="1">
        <v>4</v>
      </c>
      <c r="F371" s="1">
        <v>2</v>
      </c>
      <c r="G371" s="1" t="s">
        <v>488</v>
      </c>
      <c r="H371" s="1" t="s">
        <v>39</v>
      </c>
      <c r="I371" s="1" t="s">
        <v>62</v>
      </c>
      <c r="J371" s="1" t="s">
        <v>242</v>
      </c>
      <c r="K371" s="1" t="s">
        <v>64</v>
      </c>
      <c r="L371" s="1">
        <v>3</v>
      </c>
      <c r="M371" s="1">
        <v>5</v>
      </c>
      <c r="N371" s="1">
        <v>4</v>
      </c>
      <c r="O371" s="1">
        <v>3</v>
      </c>
      <c r="P371" s="1">
        <v>4</v>
      </c>
      <c r="Q371" s="1">
        <v>1</v>
      </c>
      <c r="R371" s="1" t="s">
        <v>91</v>
      </c>
      <c r="S371" s="1" t="s">
        <v>65</v>
      </c>
      <c r="T371" s="1" t="s">
        <v>65</v>
      </c>
      <c r="U371" s="1" t="s">
        <v>65</v>
      </c>
      <c r="V371" s="1" t="s">
        <v>91</v>
      </c>
      <c r="W371" s="1" t="s">
        <v>66</v>
      </c>
      <c r="X371" s="1" t="s">
        <v>91</v>
      </c>
      <c r="Y371" s="1" t="s">
        <v>148</v>
      </c>
      <c r="Z371" s="1" t="s">
        <v>70</v>
      </c>
      <c r="AA371" s="1" t="s">
        <v>149</v>
      </c>
      <c r="AB371" s="1" t="s">
        <v>72</v>
      </c>
      <c r="AC371" s="1" t="s">
        <v>66</v>
      </c>
      <c r="AD371" s="1" t="s">
        <v>73</v>
      </c>
      <c r="AE371" s="1" t="s">
        <v>74</v>
      </c>
      <c r="AF371" s="1" t="s">
        <v>75</v>
      </c>
      <c r="AG371" s="1" t="s">
        <v>76</v>
      </c>
      <c r="AH371" s="1" t="s">
        <v>119</v>
      </c>
      <c r="AI371" s="1" t="s">
        <v>87</v>
      </c>
    </row>
    <row r="372" spans="1:35" ht="13.2" x14ac:dyDescent="0.25">
      <c r="A372" s="2">
        <v>44616.634765243056</v>
      </c>
      <c r="B372" s="1" t="s">
        <v>35</v>
      </c>
      <c r="C372" s="1" t="s">
        <v>36</v>
      </c>
      <c r="D372" s="1" t="s">
        <v>60</v>
      </c>
      <c r="E372" s="1">
        <v>2</v>
      </c>
      <c r="F372" s="1">
        <v>3</v>
      </c>
      <c r="G372" s="1" t="s">
        <v>596</v>
      </c>
      <c r="H372" s="1" t="s">
        <v>39</v>
      </c>
      <c r="I372" s="1" t="s">
        <v>62</v>
      </c>
      <c r="J372" s="1" t="s">
        <v>140</v>
      </c>
      <c r="K372" s="1" t="s">
        <v>64</v>
      </c>
      <c r="L372" s="1">
        <v>3</v>
      </c>
      <c r="M372" s="1">
        <v>3</v>
      </c>
      <c r="N372" s="1">
        <v>5</v>
      </c>
      <c r="O372" s="1">
        <v>5</v>
      </c>
      <c r="P372" s="1">
        <v>5</v>
      </c>
      <c r="Q372" s="1">
        <v>1</v>
      </c>
      <c r="R372" s="1" t="s">
        <v>91</v>
      </c>
      <c r="S372" s="1" t="s">
        <v>91</v>
      </c>
      <c r="T372" s="1" t="s">
        <v>68</v>
      </c>
      <c r="U372" s="1" t="s">
        <v>91</v>
      </c>
      <c r="V372" s="1" t="s">
        <v>91</v>
      </c>
      <c r="W372" s="1" t="s">
        <v>91</v>
      </c>
      <c r="X372" s="1" t="s">
        <v>91</v>
      </c>
      <c r="Y372" s="1" t="s">
        <v>419</v>
      </c>
      <c r="Z372" s="1" t="s">
        <v>70</v>
      </c>
      <c r="AA372" s="1" t="s">
        <v>71</v>
      </c>
      <c r="AB372" s="1" t="s">
        <v>72</v>
      </c>
      <c r="AC372" s="1" t="s">
        <v>93</v>
      </c>
      <c r="AD372" s="1" t="s">
        <v>73</v>
      </c>
      <c r="AE372" s="1" t="s">
        <v>246</v>
      </c>
      <c r="AF372" s="1" t="s">
        <v>75</v>
      </c>
      <c r="AG372" s="1" t="s">
        <v>76</v>
      </c>
      <c r="AH372" s="1" t="s">
        <v>191</v>
      </c>
      <c r="AI372" s="1" t="s">
        <v>101</v>
      </c>
    </row>
    <row r="373" spans="1:35" ht="13.2" x14ac:dyDescent="0.25">
      <c r="A373" s="2">
        <v>44616.63673528935</v>
      </c>
      <c r="B373" s="1" t="s">
        <v>59</v>
      </c>
      <c r="C373" s="1" t="s">
        <v>36</v>
      </c>
      <c r="D373" s="1" t="s">
        <v>60</v>
      </c>
      <c r="E373" s="1">
        <v>2</v>
      </c>
      <c r="F373" s="1">
        <v>3</v>
      </c>
      <c r="G373" s="1" t="s">
        <v>88</v>
      </c>
      <c r="H373" s="1" t="s">
        <v>115</v>
      </c>
      <c r="I373" s="1" t="s">
        <v>62</v>
      </c>
      <c r="J373" s="1" t="s">
        <v>597</v>
      </c>
      <c r="K373" s="1" t="s">
        <v>598</v>
      </c>
      <c r="L373" s="1">
        <v>4</v>
      </c>
      <c r="M373" s="1">
        <v>5</v>
      </c>
      <c r="N373" s="1">
        <v>5</v>
      </c>
      <c r="O373" s="1">
        <v>3</v>
      </c>
      <c r="P373" s="1">
        <v>3</v>
      </c>
      <c r="Q373" s="1">
        <v>1</v>
      </c>
      <c r="R373" s="1" t="s">
        <v>91</v>
      </c>
      <c r="S373" s="1" t="s">
        <v>91</v>
      </c>
      <c r="T373" s="1" t="s">
        <v>207</v>
      </c>
      <c r="U373" s="1" t="s">
        <v>207</v>
      </c>
      <c r="V373" s="1" t="s">
        <v>91</v>
      </c>
      <c r="W373" s="1" t="s">
        <v>91</v>
      </c>
      <c r="X373" s="1" t="s">
        <v>91</v>
      </c>
      <c r="Y373" s="1" t="s">
        <v>119</v>
      </c>
      <c r="Z373" s="1" t="s">
        <v>83</v>
      </c>
      <c r="AA373" s="1" t="s">
        <v>206</v>
      </c>
      <c r="AB373" s="1" t="s">
        <v>72</v>
      </c>
      <c r="AC373" s="1" t="s">
        <v>143</v>
      </c>
      <c r="AD373" s="1" t="s">
        <v>85</v>
      </c>
      <c r="AE373" s="1" t="s">
        <v>74</v>
      </c>
      <c r="AF373" s="1" t="s">
        <v>117</v>
      </c>
      <c r="AG373" s="1" t="s">
        <v>76</v>
      </c>
      <c r="AH373" s="1" t="s">
        <v>119</v>
      </c>
      <c r="AI373" s="1" t="s">
        <v>94</v>
      </c>
    </row>
    <row r="374" spans="1:35" ht="13.2" x14ac:dyDescent="0.25">
      <c r="A374" s="2">
        <v>44616.63797747685</v>
      </c>
      <c r="B374" s="1" t="s">
        <v>35</v>
      </c>
      <c r="C374" s="1" t="s">
        <v>36</v>
      </c>
      <c r="D374" s="1" t="s">
        <v>37</v>
      </c>
      <c r="E374" s="1">
        <v>2</v>
      </c>
      <c r="F374" s="1">
        <v>5</v>
      </c>
      <c r="G374" s="1" t="s">
        <v>38</v>
      </c>
      <c r="H374" s="1" t="s">
        <v>39</v>
      </c>
      <c r="I374" s="1" t="s">
        <v>89</v>
      </c>
      <c r="J374" s="1" t="s">
        <v>41</v>
      </c>
      <c r="K374" s="1" t="s">
        <v>71</v>
      </c>
      <c r="L374" s="1">
        <v>3</v>
      </c>
      <c r="M374" s="1">
        <v>5</v>
      </c>
      <c r="N374" s="1">
        <v>5</v>
      </c>
      <c r="O374" s="1">
        <v>5</v>
      </c>
      <c r="P374" s="1">
        <v>5</v>
      </c>
      <c r="Q374" s="1">
        <v>3</v>
      </c>
      <c r="R374" s="1" t="s">
        <v>68</v>
      </c>
      <c r="S374" s="1" t="s">
        <v>68</v>
      </c>
      <c r="T374" s="1" t="s">
        <v>68</v>
      </c>
      <c r="U374" s="1" t="s">
        <v>68</v>
      </c>
      <c r="V374" s="1" t="s">
        <v>68</v>
      </c>
      <c r="W374" s="1" t="s">
        <v>68</v>
      </c>
      <c r="X374" s="1" t="s">
        <v>68</v>
      </c>
      <c r="Y374" s="1" t="s">
        <v>189</v>
      </c>
      <c r="Z374" s="1" t="s">
        <v>298</v>
      </c>
      <c r="AA374" s="1" t="s">
        <v>71</v>
      </c>
      <c r="AB374" s="1" t="s">
        <v>72</v>
      </c>
      <c r="AC374" s="1" t="s">
        <v>93</v>
      </c>
      <c r="AD374" s="1" t="s">
        <v>73</v>
      </c>
      <c r="AE374" s="1" t="s">
        <v>180</v>
      </c>
      <c r="AF374" s="1" t="s">
        <v>75</v>
      </c>
      <c r="AG374" s="1" t="s">
        <v>76</v>
      </c>
      <c r="AH374" s="1" t="s">
        <v>77</v>
      </c>
      <c r="AI374" s="1" t="s">
        <v>87</v>
      </c>
    </row>
    <row r="375" spans="1:35" ht="13.2" x14ac:dyDescent="0.25">
      <c r="A375" s="2">
        <v>44616.639988564813</v>
      </c>
      <c r="B375" s="1" t="s">
        <v>102</v>
      </c>
      <c r="C375" s="1" t="s">
        <v>36</v>
      </c>
      <c r="D375" s="1" t="s">
        <v>37</v>
      </c>
      <c r="E375" s="1">
        <v>1</v>
      </c>
      <c r="F375" s="1">
        <v>6</v>
      </c>
      <c r="G375" s="1" t="s">
        <v>599</v>
      </c>
      <c r="H375" s="1" t="s">
        <v>39</v>
      </c>
      <c r="I375" s="1" t="s">
        <v>104</v>
      </c>
      <c r="J375" s="1" t="s">
        <v>116</v>
      </c>
      <c r="K375" s="1" t="s">
        <v>145</v>
      </c>
      <c r="L375" s="1">
        <v>3</v>
      </c>
      <c r="M375" s="1">
        <v>3</v>
      </c>
      <c r="N375" s="1">
        <v>3</v>
      </c>
      <c r="O375" s="1">
        <v>3</v>
      </c>
      <c r="P375" s="1">
        <v>3</v>
      </c>
      <c r="Q375" s="1">
        <v>3</v>
      </c>
      <c r="R375" s="1" t="s">
        <v>66</v>
      </c>
      <c r="S375" s="1" t="s">
        <v>66</v>
      </c>
      <c r="T375" s="1" t="s">
        <v>66</v>
      </c>
      <c r="U375" s="1" t="s">
        <v>66</v>
      </c>
      <c r="V375" s="1" t="s">
        <v>65</v>
      </c>
      <c r="W375" s="1" t="s">
        <v>122</v>
      </c>
      <c r="X375" s="1" t="s">
        <v>122</v>
      </c>
      <c r="Y375" s="1" t="s">
        <v>212</v>
      </c>
      <c r="Z375" s="1" t="s">
        <v>83</v>
      </c>
      <c r="AA375" s="1" t="s">
        <v>370</v>
      </c>
      <c r="AB375" s="1" t="s">
        <v>55</v>
      </c>
      <c r="AC375" s="1" t="s">
        <v>66</v>
      </c>
      <c r="AD375" s="1" t="s">
        <v>73</v>
      </c>
      <c r="AE375" s="1" t="s">
        <v>99</v>
      </c>
      <c r="AF375" s="1" t="s">
        <v>213</v>
      </c>
      <c r="AG375" s="1" t="s">
        <v>137</v>
      </c>
      <c r="AH375" s="1" t="s">
        <v>69</v>
      </c>
      <c r="AI375" s="1" t="s">
        <v>120</v>
      </c>
    </row>
    <row r="376" spans="1:35" ht="13.2" x14ac:dyDescent="0.25">
      <c r="A376" s="2">
        <v>44616.642800069443</v>
      </c>
      <c r="B376" s="1" t="s">
        <v>35</v>
      </c>
      <c r="C376" s="1" t="s">
        <v>183</v>
      </c>
      <c r="D376" s="1" t="s">
        <v>60</v>
      </c>
      <c r="E376" s="1">
        <v>3</v>
      </c>
      <c r="F376" s="1">
        <v>2</v>
      </c>
      <c r="G376" s="1" t="s">
        <v>192</v>
      </c>
      <c r="H376" s="1" t="s">
        <v>39</v>
      </c>
      <c r="I376" s="1" t="s">
        <v>62</v>
      </c>
      <c r="J376" s="1" t="s">
        <v>125</v>
      </c>
      <c r="K376" s="1" t="s">
        <v>71</v>
      </c>
      <c r="L376" s="1">
        <v>4</v>
      </c>
      <c r="M376" s="1">
        <v>5</v>
      </c>
      <c r="N376" s="1">
        <v>4</v>
      </c>
      <c r="O376" s="1">
        <v>4</v>
      </c>
      <c r="P376" s="1">
        <v>5</v>
      </c>
      <c r="Q376" s="1">
        <v>4</v>
      </c>
      <c r="R376" s="1" t="s">
        <v>68</v>
      </c>
      <c r="S376" s="1" t="s">
        <v>68</v>
      </c>
      <c r="T376" s="1" t="s">
        <v>68</v>
      </c>
      <c r="U376" s="1" t="s">
        <v>68</v>
      </c>
      <c r="V376" s="1" t="s">
        <v>68</v>
      </c>
      <c r="W376" s="1" t="s">
        <v>68</v>
      </c>
      <c r="X376" s="1" t="s">
        <v>68</v>
      </c>
      <c r="Y376" s="1" t="s">
        <v>69</v>
      </c>
      <c r="Z376" s="1" t="s">
        <v>600</v>
      </c>
      <c r="AA376" s="1" t="s">
        <v>71</v>
      </c>
      <c r="AB376" s="1" t="s">
        <v>72</v>
      </c>
      <c r="AC376" s="1" t="s">
        <v>93</v>
      </c>
      <c r="AD376" s="1" t="s">
        <v>73</v>
      </c>
      <c r="AE376" s="1" t="s">
        <v>128</v>
      </c>
      <c r="AF376" s="1" t="s">
        <v>75</v>
      </c>
      <c r="AG376" s="1" t="s">
        <v>76</v>
      </c>
      <c r="AH376" s="1" t="s">
        <v>69</v>
      </c>
      <c r="AI376" s="1" t="s">
        <v>58</v>
      </c>
    </row>
    <row r="377" spans="1:35" ht="13.2" x14ac:dyDescent="0.25">
      <c r="A377" s="2">
        <v>44616.652990208335</v>
      </c>
      <c r="B377" s="1" t="s">
        <v>59</v>
      </c>
      <c r="C377" s="1" t="s">
        <v>36</v>
      </c>
      <c r="D377" s="1" t="s">
        <v>60</v>
      </c>
      <c r="E377" s="1">
        <v>1</v>
      </c>
      <c r="F377" s="1">
        <v>5</v>
      </c>
      <c r="G377" s="1" t="s">
        <v>88</v>
      </c>
      <c r="H377" s="1" t="s">
        <v>39</v>
      </c>
      <c r="I377" s="1" t="s">
        <v>111</v>
      </c>
      <c r="J377" s="1" t="s">
        <v>176</v>
      </c>
      <c r="K377" s="1" t="s">
        <v>71</v>
      </c>
      <c r="L377" s="1">
        <v>2</v>
      </c>
      <c r="M377" s="1">
        <v>5</v>
      </c>
      <c r="N377" s="1">
        <v>5</v>
      </c>
      <c r="O377" s="1">
        <v>4</v>
      </c>
      <c r="P377" s="1">
        <v>5</v>
      </c>
      <c r="Q377" s="1">
        <v>3</v>
      </c>
      <c r="R377" s="1" t="s">
        <v>68</v>
      </c>
      <c r="S377" s="1" t="s">
        <v>91</v>
      </c>
      <c r="T377" s="1" t="s">
        <v>91</v>
      </c>
      <c r="U377" s="1" t="s">
        <v>91</v>
      </c>
      <c r="V377" s="1" t="s">
        <v>68</v>
      </c>
      <c r="W377" s="1" t="s">
        <v>91</v>
      </c>
      <c r="X377" s="1" t="s">
        <v>91</v>
      </c>
      <c r="Y377" s="1" t="s">
        <v>131</v>
      </c>
      <c r="Z377" s="1" t="s">
        <v>158</v>
      </c>
      <c r="AA377" s="1" t="s">
        <v>98</v>
      </c>
      <c r="AB377" s="1" t="s">
        <v>72</v>
      </c>
      <c r="AC377" s="1" t="s">
        <v>93</v>
      </c>
      <c r="AD377" s="1" t="s">
        <v>73</v>
      </c>
      <c r="AE377" s="1" t="s">
        <v>128</v>
      </c>
      <c r="AF377" s="1" t="s">
        <v>75</v>
      </c>
      <c r="AG377" s="1" t="s">
        <v>76</v>
      </c>
      <c r="AH377" s="1" t="s">
        <v>69</v>
      </c>
      <c r="AI377" s="1" t="s">
        <v>228</v>
      </c>
    </row>
    <row r="378" spans="1:35" ht="13.2" x14ac:dyDescent="0.25">
      <c r="A378" s="2">
        <v>44616.657628287037</v>
      </c>
      <c r="B378" s="1" t="s">
        <v>59</v>
      </c>
      <c r="C378" s="1" t="s">
        <v>36</v>
      </c>
      <c r="D378" s="1" t="s">
        <v>37</v>
      </c>
      <c r="E378" s="1">
        <v>1</v>
      </c>
      <c r="F378" s="1">
        <v>3</v>
      </c>
      <c r="G378" s="1" t="s">
        <v>88</v>
      </c>
      <c r="H378" s="1" t="s">
        <v>39</v>
      </c>
      <c r="I378" s="1" t="s">
        <v>89</v>
      </c>
      <c r="J378" s="1" t="s">
        <v>270</v>
      </c>
      <c r="K378" s="1" t="s">
        <v>284</v>
      </c>
      <c r="L378" s="1">
        <v>5</v>
      </c>
      <c r="M378" s="1">
        <v>5</v>
      </c>
      <c r="N378" s="1">
        <v>3</v>
      </c>
      <c r="O378" s="1">
        <v>1</v>
      </c>
      <c r="P378" s="1">
        <v>2</v>
      </c>
      <c r="Q378" s="1">
        <v>1</v>
      </c>
      <c r="R378" s="1" t="s">
        <v>68</v>
      </c>
      <c r="S378" s="1" t="s">
        <v>66</v>
      </c>
      <c r="T378" s="1" t="s">
        <v>68</v>
      </c>
      <c r="U378" s="1" t="s">
        <v>68</v>
      </c>
      <c r="V378" s="1" t="s">
        <v>66</v>
      </c>
      <c r="W378" s="1" t="s">
        <v>68</v>
      </c>
      <c r="X378" s="1" t="s">
        <v>91</v>
      </c>
      <c r="Y378" s="1" t="s">
        <v>97</v>
      </c>
      <c r="Z378" s="1" t="s">
        <v>158</v>
      </c>
      <c r="AA378" s="1" t="s">
        <v>422</v>
      </c>
      <c r="AB378" s="1" t="s">
        <v>55</v>
      </c>
      <c r="AC378" s="1" t="s">
        <v>93</v>
      </c>
      <c r="AD378" s="1" t="s">
        <v>85</v>
      </c>
      <c r="AE378" s="1" t="s">
        <v>165</v>
      </c>
      <c r="AF378" s="1" t="s">
        <v>117</v>
      </c>
      <c r="AG378" s="1" t="s">
        <v>76</v>
      </c>
      <c r="AH378" s="1" t="s">
        <v>194</v>
      </c>
      <c r="AI378" s="1" t="s">
        <v>87</v>
      </c>
    </row>
    <row r="379" spans="1:35" ht="13.2" x14ac:dyDescent="0.25">
      <c r="A379" s="2">
        <v>44616.661911701391</v>
      </c>
      <c r="B379" s="1" t="s">
        <v>35</v>
      </c>
      <c r="C379" s="1" t="s">
        <v>134</v>
      </c>
      <c r="D379" s="1" t="s">
        <v>60</v>
      </c>
      <c r="E379" s="1">
        <v>2</v>
      </c>
      <c r="F379" s="1">
        <v>2</v>
      </c>
      <c r="G379" s="1" t="s">
        <v>601</v>
      </c>
      <c r="H379" s="1" t="s">
        <v>115</v>
      </c>
      <c r="I379" s="1" t="s">
        <v>62</v>
      </c>
      <c r="J379" s="1" t="s">
        <v>81</v>
      </c>
      <c r="K379" s="1" t="s">
        <v>71</v>
      </c>
      <c r="L379" s="1">
        <v>4</v>
      </c>
      <c r="M379" s="1">
        <v>5</v>
      </c>
      <c r="N379" s="1">
        <v>4</v>
      </c>
      <c r="O379" s="1">
        <v>3</v>
      </c>
      <c r="P379" s="1">
        <v>4</v>
      </c>
      <c r="Q379" s="1">
        <v>4</v>
      </c>
      <c r="R379" s="1" t="s">
        <v>68</v>
      </c>
      <c r="S379" s="1" t="s">
        <v>66</v>
      </c>
      <c r="T379" s="1" t="s">
        <v>66</v>
      </c>
      <c r="U379" s="1" t="s">
        <v>66</v>
      </c>
      <c r="V379" s="1" t="s">
        <v>66</v>
      </c>
      <c r="W379" s="1" t="s">
        <v>68</v>
      </c>
      <c r="X379" s="1" t="s">
        <v>68</v>
      </c>
      <c r="Y379" s="1" t="s">
        <v>131</v>
      </c>
      <c r="Z379" s="1" t="s">
        <v>83</v>
      </c>
      <c r="AA379" s="1" t="s">
        <v>558</v>
      </c>
      <c r="AB379" s="1" t="s">
        <v>72</v>
      </c>
      <c r="AC379" s="1" t="s">
        <v>93</v>
      </c>
      <c r="AD379" s="1" t="s">
        <v>602</v>
      </c>
      <c r="AE379" s="1" t="s">
        <v>180</v>
      </c>
      <c r="AF379" s="1" t="s">
        <v>117</v>
      </c>
      <c r="AG379" s="1" t="s">
        <v>603</v>
      </c>
      <c r="AH379" s="1" t="s">
        <v>100</v>
      </c>
      <c r="AI379" s="1" t="s">
        <v>120</v>
      </c>
    </row>
    <row r="380" spans="1:35" ht="13.2" x14ac:dyDescent="0.25">
      <c r="A380" s="2">
        <v>44616.662282233796</v>
      </c>
      <c r="B380" s="1" t="s">
        <v>35</v>
      </c>
      <c r="C380" s="1" t="s">
        <v>36</v>
      </c>
      <c r="D380" s="1" t="s">
        <v>60</v>
      </c>
      <c r="E380" s="1">
        <v>2</v>
      </c>
      <c r="F380" s="1">
        <v>2</v>
      </c>
      <c r="G380" s="1" t="s">
        <v>88</v>
      </c>
      <c r="H380" s="1" t="s">
        <v>39</v>
      </c>
      <c r="I380" s="1" t="s">
        <v>89</v>
      </c>
      <c r="J380" s="1" t="s">
        <v>363</v>
      </c>
      <c r="K380" s="1" t="s">
        <v>64</v>
      </c>
      <c r="L380" s="1">
        <v>3</v>
      </c>
      <c r="M380" s="1">
        <v>5</v>
      </c>
      <c r="N380" s="1">
        <v>3</v>
      </c>
      <c r="O380" s="1">
        <v>5</v>
      </c>
      <c r="P380" s="1">
        <v>5</v>
      </c>
      <c r="Q380" s="1">
        <v>2</v>
      </c>
      <c r="R380" s="1" t="s">
        <v>67</v>
      </c>
      <c r="S380" s="1" t="s">
        <v>67</v>
      </c>
      <c r="T380" s="1" t="s">
        <v>67</v>
      </c>
      <c r="U380" s="1" t="s">
        <v>67</v>
      </c>
      <c r="V380" s="1" t="s">
        <v>67</v>
      </c>
      <c r="W380" s="1" t="s">
        <v>67</v>
      </c>
      <c r="X380" s="1" t="s">
        <v>67</v>
      </c>
      <c r="Y380" s="1" t="s">
        <v>148</v>
      </c>
      <c r="Z380" s="1" t="s">
        <v>70</v>
      </c>
      <c r="AA380" s="1" t="s">
        <v>98</v>
      </c>
      <c r="AB380" s="1" t="s">
        <v>72</v>
      </c>
      <c r="AC380" s="1" t="s">
        <v>93</v>
      </c>
      <c r="AD380" s="1" t="s">
        <v>73</v>
      </c>
      <c r="AE380" s="1" t="s">
        <v>165</v>
      </c>
      <c r="AF380" s="1" t="s">
        <v>75</v>
      </c>
      <c r="AG380" s="1" t="s">
        <v>76</v>
      </c>
      <c r="AH380" s="1" t="s">
        <v>247</v>
      </c>
      <c r="AI380" s="1" t="s">
        <v>101</v>
      </c>
    </row>
    <row r="381" spans="1:35" ht="13.2" x14ac:dyDescent="0.25">
      <c r="A381" s="2">
        <v>44616.662530069443</v>
      </c>
      <c r="B381" s="1" t="s">
        <v>35</v>
      </c>
      <c r="C381" s="1" t="s">
        <v>36</v>
      </c>
      <c r="D381" s="1" t="s">
        <v>37</v>
      </c>
      <c r="E381" s="1">
        <v>1</v>
      </c>
      <c r="F381" s="1">
        <v>4</v>
      </c>
      <c r="G381" s="1" t="s">
        <v>38</v>
      </c>
      <c r="H381" s="1" t="s">
        <v>39</v>
      </c>
      <c r="I381" s="1" t="s">
        <v>62</v>
      </c>
      <c r="J381" s="1" t="s">
        <v>176</v>
      </c>
      <c r="K381" s="1" t="s">
        <v>71</v>
      </c>
      <c r="L381" s="1">
        <v>5</v>
      </c>
      <c r="M381" s="1">
        <v>5</v>
      </c>
      <c r="N381" s="1">
        <v>3</v>
      </c>
      <c r="O381" s="1">
        <v>5</v>
      </c>
      <c r="P381" s="1">
        <v>5</v>
      </c>
      <c r="Q381" s="1">
        <v>1</v>
      </c>
      <c r="R381" s="1" t="s">
        <v>66</v>
      </c>
      <c r="S381" s="1" t="s">
        <v>91</v>
      </c>
      <c r="T381" s="1" t="s">
        <v>91</v>
      </c>
      <c r="U381" s="1" t="s">
        <v>91</v>
      </c>
      <c r="V381" s="1" t="s">
        <v>91</v>
      </c>
      <c r="W381" s="1" t="s">
        <v>91</v>
      </c>
      <c r="X381" s="1" t="s">
        <v>91</v>
      </c>
      <c r="Y381" s="1" t="s">
        <v>113</v>
      </c>
      <c r="Z381" s="1" t="s">
        <v>158</v>
      </c>
      <c r="AA381" s="1" t="s">
        <v>71</v>
      </c>
      <c r="AB381" s="1" t="s">
        <v>72</v>
      </c>
      <c r="AC381" s="1" t="s">
        <v>93</v>
      </c>
      <c r="AD381" s="1" t="s">
        <v>73</v>
      </c>
      <c r="AE381" s="1" t="s">
        <v>128</v>
      </c>
      <c r="AF381" s="1" t="s">
        <v>75</v>
      </c>
      <c r="AG381" s="1" t="s">
        <v>76</v>
      </c>
      <c r="AH381" s="1" t="s">
        <v>69</v>
      </c>
      <c r="AI381" s="1" t="s">
        <v>101</v>
      </c>
    </row>
    <row r="382" spans="1:35" ht="13.2" x14ac:dyDescent="0.25">
      <c r="A382" s="2">
        <v>44616.665963634259</v>
      </c>
      <c r="B382" s="1" t="s">
        <v>133</v>
      </c>
      <c r="C382" s="1" t="s">
        <v>151</v>
      </c>
      <c r="D382" s="1" t="s">
        <v>60</v>
      </c>
      <c r="E382" s="1">
        <v>4</v>
      </c>
      <c r="F382" s="1">
        <v>4</v>
      </c>
      <c r="G382" s="1" t="s">
        <v>604</v>
      </c>
      <c r="H382" s="1" t="s">
        <v>39</v>
      </c>
      <c r="I382" s="1" t="s">
        <v>89</v>
      </c>
      <c r="J382" s="1" t="s">
        <v>125</v>
      </c>
      <c r="K382" s="1" t="s">
        <v>211</v>
      </c>
      <c r="L382" s="1">
        <v>4</v>
      </c>
      <c r="M382" s="1">
        <v>4</v>
      </c>
      <c r="N382" s="1">
        <v>4</v>
      </c>
      <c r="O382" s="1">
        <v>4</v>
      </c>
      <c r="P382" s="1">
        <v>4</v>
      </c>
      <c r="Q382" s="1">
        <v>4</v>
      </c>
      <c r="R382" s="1" t="s">
        <v>65</v>
      </c>
      <c r="S382" s="1" t="s">
        <v>65</v>
      </c>
      <c r="T382" s="1" t="s">
        <v>91</v>
      </c>
      <c r="U382" s="1" t="s">
        <v>65</v>
      </c>
      <c r="V382" s="1" t="s">
        <v>65</v>
      </c>
      <c r="W382" s="1" t="s">
        <v>91</v>
      </c>
      <c r="X382" s="1" t="s">
        <v>91</v>
      </c>
      <c r="Y382" s="1" t="s">
        <v>292</v>
      </c>
      <c r="Z382" s="1" t="s">
        <v>70</v>
      </c>
      <c r="AA382" s="1" t="s">
        <v>211</v>
      </c>
      <c r="AB382" s="1" t="s">
        <v>55</v>
      </c>
      <c r="AC382" s="1" t="s">
        <v>65</v>
      </c>
      <c r="AD382" s="1" t="s">
        <v>85</v>
      </c>
      <c r="AE382" s="1" t="s">
        <v>128</v>
      </c>
      <c r="AF382" s="1" t="s">
        <v>190</v>
      </c>
      <c r="AG382" s="1" t="s">
        <v>76</v>
      </c>
      <c r="AH382" s="1" t="s">
        <v>239</v>
      </c>
      <c r="AI382" s="1" t="s">
        <v>94</v>
      </c>
    </row>
    <row r="383" spans="1:35" ht="13.2" x14ac:dyDescent="0.25">
      <c r="A383" s="2">
        <v>44616.673631817132</v>
      </c>
      <c r="B383" s="1" t="s">
        <v>102</v>
      </c>
      <c r="C383" s="1" t="s">
        <v>36</v>
      </c>
      <c r="D383" s="1" t="s">
        <v>37</v>
      </c>
      <c r="E383" s="1">
        <v>1</v>
      </c>
      <c r="F383" s="1">
        <v>1</v>
      </c>
      <c r="G383" s="1" t="s">
        <v>605</v>
      </c>
      <c r="H383" s="1" t="s">
        <v>39</v>
      </c>
      <c r="I383" s="1" t="s">
        <v>62</v>
      </c>
      <c r="J383" s="1" t="s">
        <v>290</v>
      </c>
      <c r="K383" s="1" t="s">
        <v>71</v>
      </c>
      <c r="L383" s="1">
        <v>5</v>
      </c>
      <c r="M383" s="1">
        <v>3</v>
      </c>
      <c r="N383" s="1">
        <v>4</v>
      </c>
      <c r="O383" s="1">
        <v>2</v>
      </c>
      <c r="P383" s="1">
        <v>5</v>
      </c>
      <c r="Q383" s="1">
        <v>4</v>
      </c>
      <c r="R383" s="1" t="s">
        <v>67</v>
      </c>
      <c r="S383" s="1" t="s">
        <v>65</v>
      </c>
      <c r="T383" s="1" t="s">
        <v>91</v>
      </c>
      <c r="U383" s="1" t="s">
        <v>67</v>
      </c>
      <c r="V383" s="1" t="s">
        <v>67</v>
      </c>
      <c r="W383" s="1" t="s">
        <v>67</v>
      </c>
      <c r="X383" s="1" t="s">
        <v>67</v>
      </c>
      <c r="Y383" s="1" t="s">
        <v>113</v>
      </c>
      <c r="Z383" s="1" t="s">
        <v>107</v>
      </c>
      <c r="AA383" s="1" t="s">
        <v>71</v>
      </c>
      <c r="AB383" s="1" t="s">
        <v>72</v>
      </c>
      <c r="AC383" s="1" t="s">
        <v>143</v>
      </c>
      <c r="AD383" s="1" t="s">
        <v>73</v>
      </c>
      <c r="AE383" s="1" t="s">
        <v>128</v>
      </c>
      <c r="AF383" s="1" t="s">
        <v>75</v>
      </c>
      <c r="AG383" s="1" t="s">
        <v>76</v>
      </c>
      <c r="AH383" s="1" t="s">
        <v>606</v>
      </c>
      <c r="AI383" s="1" t="s">
        <v>243</v>
      </c>
    </row>
    <row r="384" spans="1:35" ht="13.2" x14ac:dyDescent="0.25">
      <c r="A384" s="2">
        <v>44616.673834155095</v>
      </c>
      <c r="B384" s="1" t="s">
        <v>59</v>
      </c>
      <c r="C384" s="1" t="s">
        <v>36</v>
      </c>
      <c r="D384" s="1" t="s">
        <v>60</v>
      </c>
      <c r="E384" s="1">
        <v>1</v>
      </c>
      <c r="F384" s="1">
        <v>2</v>
      </c>
      <c r="G384" s="1" t="s">
        <v>38</v>
      </c>
      <c r="H384" s="1" t="s">
        <v>39</v>
      </c>
      <c r="I384" s="1" t="s">
        <v>62</v>
      </c>
      <c r="J384" s="1" t="s">
        <v>167</v>
      </c>
      <c r="K384" s="1" t="s">
        <v>329</v>
      </c>
      <c r="L384" s="1">
        <v>1</v>
      </c>
      <c r="M384" s="1">
        <v>5</v>
      </c>
      <c r="N384" s="1">
        <v>2</v>
      </c>
      <c r="O384" s="1">
        <v>3</v>
      </c>
      <c r="P384" s="1">
        <v>5</v>
      </c>
      <c r="Q384" s="1">
        <v>4</v>
      </c>
      <c r="R384" s="1" t="s">
        <v>66</v>
      </c>
      <c r="S384" s="1" t="s">
        <v>66</v>
      </c>
      <c r="T384" s="1" t="s">
        <v>66</v>
      </c>
      <c r="U384" s="1" t="s">
        <v>67</v>
      </c>
      <c r="V384" s="1" t="s">
        <v>91</v>
      </c>
      <c r="W384" s="1" t="s">
        <v>91</v>
      </c>
      <c r="X384" s="1" t="s">
        <v>91</v>
      </c>
      <c r="Y384" s="1" t="s">
        <v>216</v>
      </c>
      <c r="Z384" s="1" t="s">
        <v>83</v>
      </c>
      <c r="AA384" s="1" t="s">
        <v>98</v>
      </c>
      <c r="AB384" s="1" t="s">
        <v>51</v>
      </c>
      <c r="AC384" s="1" t="s">
        <v>66</v>
      </c>
      <c r="AD384" s="1" t="s">
        <v>73</v>
      </c>
      <c r="AE384" s="1" t="s">
        <v>99</v>
      </c>
      <c r="AF384" s="1" t="s">
        <v>75</v>
      </c>
      <c r="AG384" s="1" t="s">
        <v>137</v>
      </c>
      <c r="AH384" s="1" t="s">
        <v>187</v>
      </c>
      <c r="AI384" s="1" t="s">
        <v>101</v>
      </c>
    </row>
    <row r="385" spans="1:35" ht="13.2" x14ac:dyDescent="0.25">
      <c r="A385" s="2">
        <v>44616.679260844903</v>
      </c>
      <c r="B385" s="1" t="s">
        <v>102</v>
      </c>
      <c r="C385" s="1" t="s">
        <v>36</v>
      </c>
      <c r="D385" s="1" t="s">
        <v>37</v>
      </c>
      <c r="E385" s="1">
        <v>1</v>
      </c>
      <c r="F385" s="1">
        <v>5</v>
      </c>
      <c r="G385" s="1" t="s">
        <v>38</v>
      </c>
      <c r="H385" s="1" t="s">
        <v>61</v>
      </c>
      <c r="I385" s="1" t="s">
        <v>62</v>
      </c>
      <c r="J385" s="1" t="s">
        <v>140</v>
      </c>
      <c r="K385" s="1" t="s">
        <v>126</v>
      </c>
      <c r="L385" s="1">
        <v>5</v>
      </c>
      <c r="M385" s="1">
        <v>5</v>
      </c>
      <c r="N385" s="1">
        <v>5</v>
      </c>
      <c r="O385" s="1">
        <v>5</v>
      </c>
      <c r="P385" s="1">
        <v>5</v>
      </c>
      <c r="Q385" s="1">
        <v>3</v>
      </c>
      <c r="R385" s="1" t="s">
        <v>122</v>
      </c>
      <c r="S385" s="1" t="s">
        <v>143</v>
      </c>
      <c r="T385" s="1" t="s">
        <v>122</v>
      </c>
      <c r="U385" s="1" t="s">
        <v>143</v>
      </c>
      <c r="V385" s="1" t="s">
        <v>122</v>
      </c>
      <c r="W385" s="1" t="s">
        <v>91</v>
      </c>
      <c r="X385" s="1" t="s">
        <v>91</v>
      </c>
      <c r="Y385" s="1" t="s">
        <v>216</v>
      </c>
      <c r="Z385" s="1" t="s">
        <v>83</v>
      </c>
      <c r="AA385" s="1" t="s">
        <v>126</v>
      </c>
      <c r="AB385" s="1" t="s">
        <v>72</v>
      </c>
      <c r="AC385" s="1" t="s">
        <v>93</v>
      </c>
      <c r="AD385" s="1" t="s">
        <v>85</v>
      </c>
      <c r="AE385" s="1" t="s">
        <v>165</v>
      </c>
      <c r="AF385" s="1" t="s">
        <v>75</v>
      </c>
      <c r="AG385" s="1" t="s">
        <v>137</v>
      </c>
      <c r="AH385" s="1" t="s">
        <v>199</v>
      </c>
      <c r="AI385" s="1" t="s">
        <v>248</v>
      </c>
    </row>
    <row r="386" spans="1:35" ht="13.2" x14ac:dyDescent="0.25">
      <c r="A386" s="2">
        <v>44616.682240104172</v>
      </c>
      <c r="B386" s="1" t="s">
        <v>102</v>
      </c>
      <c r="C386" s="1" t="s">
        <v>36</v>
      </c>
      <c r="D386" s="1" t="s">
        <v>60</v>
      </c>
      <c r="E386" s="1">
        <v>2</v>
      </c>
      <c r="F386" s="1">
        <v>4</v>
      </c>
      <c r="G386" s="1" t="s">
        <v>607</v>
      </c>
      <c r="H386" s="1" t="s">
        <v>39</v>
      </c>
      <c r="I386" s="1" t="s">
        <v>89</v>
      </c>
      <c r="J386" s="1" t="s">
        <v>431</v>
      </c>
      <c r="K386" s="1" t="s">
        <v>329</v>
      </c>
      <c r="L386" s="1">
        <v>4</v>
      </c>
      <c r="M386" s="1">
        <v>5</v>
      </c>
      <c r="N386" s="1">
        <v>5</v>
      </c>
      <c r="O386" s="1">
        <v>4</v>
      </c>
      <c r="P386" s="1">
        <v>5</v>
      </c>
      <c r="Q386" s="1">
        <v>3</v>
      </c>
      <c r="R386" s="1" t="s">
        <v>68</v>
      </c>
      <c r="S386" s="1" t="s">
        <v>68</v>
      </c>
      <c r="T386" s="1" t="s">
        <v>91</v>
      </c>
      <c r="U386" s="1" t="s">
        <v>68</v>
      </c>
      <c r="V386" s="1" t="s">
        <v>68</v>
      </c>
      <c r="W386" s="1" t="s">
        <v>68</v>
      </c>
      <c r="X386" s="1" t="s">
        <v>91</v>
      </c>
      <c r="Y386" s="1" t="s">
        <v>119</v>
      </c>
      <c r="Z386" s="1" t="s">
        <v>70</v>
      </c>
      <c r="AA386" s="1" t="s">
        <v>206</v>
      </c>
      <c r="AB386" s="1" t="s">
        <v>51</v>
      </c>
      <c r="AC386" s="1" t="s">
        <v>66</v>
      </c>
      <c r="AD386" s="1" t="s">
        <v>85</v>
      </c>
      <c r="AE386" s="1" t="s">
        <v>165</v>
      </c>
      <c r="AF386" s="1" t="s">
        <v>55</v>
      </c>
      <c r="AG386" s="1" t="s">
        <v>76</v>
      </c>
      <c r="AH386" s="1" t="s">
        <v>100</v>
      </c>
      <c r="AI386" s="1" t="s">
        <v>87</v>
      </c>
    </row>
    <row r="387" spans="1:35" ht="13.2" x14ac:dyDescent="0.25">
      <c r="A387" s="2">
        <v>44616.68252696759</v>
      </c>
      <c r="B387" s="1" t="s">
        <v>35</v>
      </c>
      <c r="C387" s="1" t="s">
        <v>134</v>
      </c>
      <c r="D387" s="1" t="s">
        <v>60</v>
      </c>
      <c r="E387" s="1">
        <v>3</v>
      </c>
      <c r="F387" s="1">
        <v>3</v>
      </c>
      <c r="G387" s="1" t="s">
        <v>608</v>
      </c>
      <c r="H387" s="1" t="s">
        <v>115</v>
      </c>
      <c r="I387" s="1" t="s">
        <v>62</v>
      </c>
      <c r="J387" s="1" t="s">
        <v>90</v>
      </c>
      <c r="K387" s="1" t="s">
        <v>126</v>
      </c>
      <c r="L387" s="1">
        <v>4</v>
      </c>
      <c r="M387" s="1">
        <v>5</v>
      </c>
      <c r="N387" s="1">
        <v>4</v>
      </c>
      <c r="O387" s="1">
        <v>5</v>
      </c>
      <c r="P387" s="1">
        <v>5</v>
      </c>
      <c r="Q387" s="1">
        <v>4</v>
      </c>
      <c r="R387" s="1" t="s">
        <v>122</v>
      </c>
      <c r="S387" s="1" t="s">
        <v>122</v>
      </c>
      <c r="T387" s="1" t="s">
        <v>91</v>
      </c>
      <c r="U387" s="1" t="s">
        <v>122</v>
      </c>
      <c r="V387" s="1" t="s">
        <v>91</v>
      </c>
      <c r="W387" s="1" t="s">
        <v>122</v>
      </c>
      <c r="X387" s="1" t="s">
        <v>91</v>
      </c>
      <c r="Y387" s="1" t="s">
        <v>106</v>
      </c>
      <c r="Z387" s="1" t="s">
        <v>83</v>
      </c>
      <c r="AA387" s="1" t="s">
        <v>71</v>
      </c>
      <c r="AB387" s="1" t="s">
        <v>72</v>
      </c>
      <c r="AC387" s="1" t="s">
        <v>93</v>
      </c>
      <c r="AD387" s="1" t="s">
        <v>609</v>
      </c>
      <c r="AE387" s="1" t="s">
        <v>54</v>
      </c>
      <c r="AF387" s="1" t="s">
        <v>75</v>
      </c>
      <c r="AG387" s="1" t="s">
        <v>76</v>
      </c>
      <c r="AH387" s="1" t="s">
        <v>191</v>
      </c>
      <c r="AI387" s="1" t="s">
        <v>215</v>
      </c>
    </row>
    <row r="388" spans="1:35" ht="13.2" x14ac:dyDescent="0.25">
      <c r="A388" s="2">
        <v>44616.682789178245</v>
      </c>
      <c r="B388" s="1" t="s">
        <v>59</v>
      </c>
      <c r="C388" s="1" t="s">
        <v>36</v>
      </c>
      <c r="D388" s="1" t="s">
        <v>37</v>
      </c>
      <c r="E388" s="1">
        <v>3</v>
      </c>
      <c r="F388" s="1">
        <v>3</v>
      </c>
      <c r="G388" s="1" t="s">
        <v>181</v>
      </c>
      <c r="H388" s="1" t="s">
        <v>39</v>
      </c>
      <c r="I388" s="1" t="s">
        <v>62</v>
      </c>
      <c r="J388" s="1" t="s">
        <v>440</v>
      </c>
      <c r="K388" s="1" t="s">
        <v>64</v>
      </c>
      <c r="L388" s="1">
        <v>5</v>
      </c>
      <c r="M388" s="1">
        <v>5</v>
      </c>
      <c r="N388" s="1">
        <v>4</v>
      </c>
      <c r="O388" s="1">
        <v>4</v>
      </c>
      <c r="P388" s="1">
        <v>5</v>
      </c>
      <c r="Q388" s="1">
        <v>4</v>
      </c>
      <c r="R388" s="1" t="s">
        <v>91</v>
      </c>
      <c r="S388" s="1" t="s">
        <v>91</v>
      </c>
      <c r="T388" s="1" t="s">
        <v>91</v>
      </c>
      <c r="U388" s="1" t="s">
        <v>91</v>
      </c>
      <c r="V388" s="1" t="s">
        <v>66</v>
      </c>
      <c r="W388" s="1" t="s">
        <v>67</v>
      </c>
      <c r="X388" s="1" t="s">
        <v>68</v>
      </c>
      <c r="Y388" s="1" t="s">
        <v>92</v>
      </c>
      <c r="Z388" s="1" t="s">
        <v>70</v>
      </c>
      <c r="AA388" s="1" t="s">
        <v>98</v>
      </c>
      <c r="AB388" s="1" t="s">
        <v>72</v>
      </c>
      <c r="AC388" s="1" t="s">
        <v>67</v>
      </c>
      <c r="AD388" s="1" t="s">
        <v>73</v>
      </c>
      <c r="AE388" s="1" t="s">
        <v>246</v>
      </c>
      <c r="AF388" s="1" t="s">
        <v>75</v>
      </c>
      <c r="AG388" s="1" t="s">
        <v>76</v>
      </c>
      <c r="AH388" s="1" t="s">
        <v>610</v>
      </c>
      <c r="AI388" s="1" t="s">
        <v>58</v>
      </c>
    </row>
    <row r="389" spans="1:35" ht="13.2" x14ac:dyDescent="0.25">
      <c r="A389" s="2">
        <v>44616.683863217593</v>
      </c>
      <c r="B389" s="1" t="s">
        <v>35</v>
      </c>
      <c r="C389" s="1" t="s">
        <v>36</v>
      </c>
      <c r="D389" s="1" t="s">
        <v>60</v>
      </c>
      <c r="E389" s="1">
        <v>3</v>
      </c>
      <c r="F389" s="1">
        <v>4</v>
      </c>
      <c r="G389" s="1" t="s">
        <v>611</v>
      </c>
      <c r="H389" s="1" t="s">
        <v>39</v>
      </c>
      <c r="I389" s="1" t="s">
        <v>111</v>
      </c>
      <c r="J389" s="1" t="s">
        <v>310</v>
      </c>
      <c r="K389" s="1" t="s">
        <v>329</v>
      </c>
      <c r="L389" s="1">
        <v>5</v>
      </c>
      <c r="M389" s="1">
        <v>5</v>
      </c>
      <c r="N389" s="1">
        <v>5</v>
      </c>
      <c r="O389" s="1">
        <v>5</v>
      </c>
      <c r="P389" s="1">
        <v>5</v>
      </c>
      <c r="Q389" s="1">
        <v>2</v>
      </c>
      <c r="R389" s="1" t="s">
        <v>67</v>
      </c>
      <c r="S389" s="1" t="s">
        <v>67</v>
      </c>
      <c r="T389" s="1" t="s">
        <v>65</v>
      </c>
      <c r="U389" s="1" t="s">
        <v>67</v>
      </c>
      <c r="V389" s="1" t="s">
        <v>67</v>
      </c>
      <c r="W389" s="1" t="s">
        <v>65</v>
      </c>
      <c r="X389" s="1" t="s">
        <v>91</v>
      </c>
      <c r="Y389" s="1" t="s">
        <v>82</v>
      </c>
      <c r="Z389" s="1" t="s">
        <v>83</v>
      </c>
      <c r="AA389" s="1" t="s">
        <v>98</v>
      </c>
      <c r="AB389" s="1" t="s">
        <v>72</v>
      </c>
      <c r="AC389" s="1" t="s">
        <v>612</v>
      </c>
      <c r="AD389" s="1" t="s">
        <v>73</v>
      </c>
      <c r="AE389" s="1" t="s">
        <v>165</v>
      </c>
      <c r="AF389" s="1" t="s">
        <v>117</v>
      </c>
      <c r="AG389" s="1" t="s">
        <v>76</v>
      </c>
      <c r="AH389" s="1" t="s">
        <v>244</v>
      </c>
      <c r="AI389" s="1" t="s">
        <v>78</v>
      </c>
    </row>
    <row r="390" spans="1:35" ht="13.2" x14ac:dyDescent="0.25">
      <c r="A390" s="2">
        <v>44616.686952372685</v>
      </c>
      <c r="B390" s="1" t="s">
        <v>133</v>
      </c>
      <c r="C390" s="1" t="s">
        <v>151</v>
      </c>
      <c r="D390" s="1" t="s">
        <v>37</v>
      </c>
      <c r="E390" s="1">
        <v>2</v>
      </c>
      <c r="F390" s="1">
        <v>5</v>
      </c>
      <c r="G390" s="1" t="s">
        <v>613</v>
      </c>
      <c r="H390" s="1" t="s">
        <v>39</v>
      </c>
      <c r="I390" s="1" t="s">
        <v>89</v>
      </c>
      <c r="J390" s="1" t="s">
        <v>614</v>
      </c>
      <c r="K390" s="1" t="s">
        <v>64</v>
      </c>
      <c r="L390" s="1">
        <v>5</v>
      </c>
      <c r="M390" s="1">
        <v>5</v>
      </c>
      <c r="N390" s="1">
        <v>4</v>
      </c>
      <c r="O390" s="1">
        <v>4</v>
      </c>
      <c r="P390" s="1">
        <v>5</v>
      </c>
      <c r="Q390" s="1">
        <v>3</v>
      </c>
      <c r="R390" s="1" t="s">
        <v>68</v>
      </c>
      <c r="S390" s="1" t="s">
        <v>66</v>
      </c>
      <c r="T390" s="1" t="s">
        <v>66</v>
      </c>
      <c r="U390" s="1" t="s">
        <v>68</v>
      </c>
      <c r="V390" s="1" t="s">
        <v>91</v>
      </c>
      <c r="W390" s="1" t="s">
        <v>66</v>
      </c>
      <c r="X390" s="1" t="s">
        <v>66</v>
      </c>
      <c r="Y390" s="1" t="s">
        <v>131</v>
      </c>
      <c r="Z390" s="1" t="s">
        <v>83</v>
      </c>
      <c r="AA390" s="1" t="s">
        <v>98</v>
      </c>
      <c r="AB390" s="1" t="s">
        <v>72</v>
      </c>
      <c r="AC390" s="1" t="s">
        <v>93</v>
      </c>
      <c r="AD390" s="1" t="s">
        <v>73</v>
      </c>
      <c r="AE390" s="1" t="s">
        <v>114</v>
      </c>
      <c r="AF390" s="1" t="s">
        <v>75</v>
      </c>
      <c r="AG390" s="1" t="s">
        <v>76</v>
      </c>
      <c r="AH390" s="1" t="s">
        <v>69</v>
      </c>
      <c r="AI390" s="1" t="s">
        <v>94</v>
      </c>
    </row>
    <row r="391" spans="1:35" ht="13.2" x14ac:dyDescent="0.25">
      <c r="A391" s="2">
        <v>44616.688767951389</v>
      </c>
      <c r="B391" s="1" t="s">
        <v>35</v>
      </c>
      <c r="C391" s="1" t="s">
        <v>36</v>
      </c>
      <c r="D391" s="1" t="s">
        <v>37</v>
      </c>
      <c r="E391" s="1">
        <v>2</v>
      </c>
      <c r="F391" s="1">
        <v>3</v>
      </c>
      <c r="G391" s="1" t="s">
        <v>615</v>
      </c>
      <c r="H391" s="1" t="s">
        <v>61</v>
      </c>
      <c r="I391" s="1" t="s">
        <v>62</v>
      </c>
      <c r="J391" s="1" t="s">
        <v>280</v>
      </c>
      <c r="K391" s="1" t="s">
        <v>71</v>
      </c>
      <c r="L391" s="1">
        <v>3</v>
      </c>
      <c r="M391" s="1">
        <v>5</v>
      </c>
      <c r="N391" s="1">
        <v>2</v>
      </c>
      <c r="O391" s="1">
        <v>1</v>
      </c>
      <c r="P391" s="1">
        <v>5</v>
      </c>
      <c r="Q391" s="1">
        <v>1</v>
      </c>
      <c r="R391" s="1" t="s">
        <v>143</v>
      </c>
      <c r="S391" s="1" t="s">
        <v>65</v>
      </c>
      <c r="T391" s="1" t="s">
        <v>207</v>
      </c>
      <c r="U391" s="1" t="s">
        <v>207</v>
      </c>
      <c r="V391" s="1" t="s">
        <v>91</v>
      </c>
      <c r="W391" s="1" t="s">
        <v>91</v>
      </c>
      <c r="X391" s="1" t="s">
        <v>293</v>
      </c>
      <c r="Y391" s="1" t="s">
        <v>48</v>
      </c>
      <c r="Z391" s="1" t="s">
        <v>49</v>
      </c>
      <c r="AA391" s="1" t="s">
        <v>71</v>
      </c>
      <c r="AB391" s="1" t="s">
        <v>55</v>
      </c>
      <c r="AC391" s="1" t="s">
        <v>67</v>
      </c>
      <c r="AD391" s="1" t="s">
        <v>73</v>
      </c>
      <c r="AE391" s="1" t="s">
        <v>108</v>
      </c>
      <c r="AF391" s="1" t="s">
        <v>75</v>
      </c>
      <c r="AG391" s="1" t="s">
        <v>76</v>
      </c>
      <c r="AH391" s="1" t="s">
        <v>194</v>
      </c>
      <c r="AI391" s="1" t="s">
        <v>87</v>
      </c>
    </row>
    <row r="392" spans="1:35" ht="13.2" x14ac:dyDescent="0.25">
      <c r="A392" s="2">
        <v>44616.68901962963</v>
      </c>
      <c r="B392" s="1" t="s">
        <v>35</v>
      </c>
      <c r="C392" s="1" t="s">
        <v>36</v>
      </c>
      <c r="D392" s="1" t="s">
        <v>37</v>
      </c>
      <c r="E392" s="1">
        <v>4</v>
      </c>
      <c r="F392" s="1">
        <v>3</v>
      </c>
      <c r="G392" s="1" t="s">
        <v>159</v>
      </c>
      <c r="H392" s="1" t="s">
        <v>39</v>
      </c>
      <c r="I392" s="1" t="s">
        <v>40</v>
      </c>
      <c r="J392" s="1" t="s">
        <v>381</v>
      </c>
      <c r="K392" s="1" t="s">
        <v>260</v>
      </c>
      <c r="L392" s="1">
        <v>5</v>
      </c>
      <c r="M392" s="1">
        <v>5</v>
      </c>
      <c r="N392" s="1">
        <v>5</v>
      </c>
      <c r="O392" s="1">
        <v>2</v>
      </c>
      <c r="P392" s="1">
        <v>5</v>
      </c>
      <c r="Q392" s="1">
        <v>2</v>
      </c>
      <c r="R392" s="1" t="s">
        <v>65</v>
      </c>
      <c r="S392" s="1" t="s">
        <v>67</v>
      </c>
      <c r="T392" s="1" t="s">
        <v>122</v>
      </c>
      <c r="U392" s="1" t="s">
        <v>66</v>
      </c>
      <c r="V392" s="1" t="s">
        <v>143</v>
      </c>
      <c r="W392" s="1" t="s">
        <v>67</v>
      </c>
      <c r="X392" s="1" t="s">
        <v>91</v>
      </c>
      <c r="Y392" s="1" t="s">
        <v>523</v>
      </c>
      <c r="Z392" s="1" t="s">
        <v>124</v>
      </c>
      <c r="AA392" s="1" t="s">
        <v>254</v>
      </c>
      <c r="AB392" s="1" t="s">
        <v>55</v>
      </c>
      <c r="AC392" s="1" t="s">
        <v>65</v>
      </c>
      <c r="AD392" s="1" t="s">
        <v>139</v>
      </c>
      <c r="AE392" s="1" t="s">
        <v>246</v>
      </c>
      <c r="AF392" s="1" t="s">
        <v>86</v>
      </c>
      <c r="AG392" s="1" t="s">
        <v>118</v>
      </c>
      <c r="AH392" s="1" t="s">
        <v>157</v>
      </c>
      <c r="AI392" s="1" t="s">
        <v>171</v>
      </c>
    </row>
    <row r="393" spans="1:35" ht="13.2" x14ac:dyDescent="0.25">
      <c r="A393" s="2">
        <v>44616.689179849534</v>
      </c>
      <c r="B393" s="1" t="s">
        <v>102</v>
      </c>
      <c r="C393" s="1" t="s">
        <v>36</v>
      </c>
      <c r="D393" s="1" t="s">
        <v>60</v>
      </c>
      <c r="E393" s="1">
        <v>2</v>
      </c>
      <c r="F393" s="1">
        <v>3</v>
      </c>
      <c r="G393" s="1" t="s">
        <v>38</v>
      </c>
      <c r="H393" s="1" t="s">
        <v>39</v>
      </c>
      <c r="I393" s="1" t="s">
        <v>104</v>
      </c>
      <c r="J393" s="1" t="s">
        <v>41</v>
      </c>
      <c r="K393" s="1" t="s">
        <v>64</v>
      </c>
      <c r="L393" s="1">
        <v>5</v>
      </c>
      <c r="M393" s="1">
        <v>5</v>
      </c>
      <c r="N393" s="1">
        <v>5</v>
      </c>
      <c r="O393" s="1">
        <v>5</v>
      </c>
      <c r="P393" s="1">
        <v>5</v>
      </c>
      <c r="Q393" s="1">
        <v>5</v>
      </c>
      <c r="R393" s="1" t="s">
        <v>67</v>
      </c>
      <c r="S393" s="1" t="s">
        <v>66</v>
      </c>
      <c r="T393" s="1" t="s">
        <v>65</v>
      </c>
      <c r="U393" s="1" t="s">
        <v>122</v>
      </c>
      <c r="V393" s="1" t="s">
        <v>67</v>
      </c>
      <c r="W393" s="1" t="s">
        <v>67</v>
      </c>
      <c r="X393" s="1" t="s">
        <v>67</v>
      </c>
      <c r="Y393" s="1" t="s">
        <v>97</v>
      </c>
      <c r="Z393" s="1" t="s">
        <v>146</v>
      </c>
      <c r="AA393" s="1" t="s">
        <v>126</v>
      </c>
      <c r="AB393" s="1" t="s">
        <v>55</v>
      </c>
      <c r="AC393" s="1" t="s">
        <v>93</v>
      </c>
      <c r="AD393" s="1" t="s">
        <v>168</v>
      </c>
      <c r="AE393" s="1" t="s">
        <v>74</v>
      </c>
      <c r="AF393" s="1" t="s">
        <v>213</v>
      </c>
      <c r="AG393" s="1" t="s">
        <v>137</v>
      </c>
      <c r="AH393" s="1" t="s">
        <v>191</v>
      </c>
      <c r="AI393" s="1" t="s">
        <v>58</v>
      </c>
    </row>
    <row r="394" spans="1:35" ht="13.2" x14ac:dyDescent="0.25">
      <c r="A394" s="2">
        <v>44616.694075196763</v>
      </c>
      <c r="B394" s="1" t="s">
        <v>59</v>
      </c>
      <c r="C394" s="1" t="s">
        <v>36</v>
      </c>
      <c r="D394" s="1" t="s">
        <v>60</v>
      </c>
      <c r="E394" s="1">
        <v>4</v>
      </c>
      <c r="F394" s="1">
        <v>4</v>
      </c>
      <c r="G394" s="1" t="s">
        <v>616</v>
      </c>
      <c r="H394" s="1" t="s">
        <v>39</v>
      </c>
      <c r="I394" s="1" t="s">
        <v>89</v>
      </c>
      <c r="J394" s="1" t="s">
        <v>425</v>
      </c>
      <c r="K394" s="1" t="s">
        <v>64</v>
      </c>
      <c r="L394" s="1">
        <v>4</v>
      </c>
      <c r="M394" s="1">
        <v>5</v>
      </c>
      <c r="N394" s="1">
        <v>5</v>
      </c>
      <c r="O394" s="1">
        <v>4</v>
      </c>
      <c r="P394" s="1">
        <v>5</v>
      </c>
      <c r="Q394" s="1">
        <v>3</v>
      </c>
      <c r="R394" s="1" t="s">
        <v>66</v>
      </c>
      <c r="S394" s="1" t="s">
        <v>66</v>
      </c>
      <c r="T394" s="1" t="s">
        <v>91</v>
      </c>
      <c r="U394" s="1" t="s">
        <v>66</v>
      </c>
      <c r="V394" s="1" t="s">
        <v>66</v>
      </c>
      <c r="W394" s="1" t="s">
        <v>67</v>
      </c>
      <c r="X394" s="1" t="s">
        <v>91</v>
      </c>
      <c r="Y394" s="1" t="s">
        <v>148</v>
      </c>
      <c r="Z394" s="1" t="s">
        <v>70</v>
      </c>
      <c r="AA394" s="1" t="s">
        <v>98</v>
      </c>
      <c r="AB394" s="1" t="s">
        <v>72</v>
      </c>
      <c r="AC394" s="1" t="s">
        <v>67</v>
      </c>
      <c r="AD394" s="1" t="s">
        <v>73</v>
      </c>
      <c r="AE394" s="1" t="s">
        <v>74</v>
      </c>
      <c r="AF394" s="1" t="s">
        <v>75</v>
      </c>
      <c r="AG394" s="1" t="s">
        <v>76</v>
      </c>
      <c r="AH394" s="1" t="s">
        <v>191</v>
      </c>
      <c r="AI394" s="1" t="s">
        <v>228</v>
      </c>
    </row>
    <row r="395" spans="1:35" ht="13.2" x14ac:dyDescent="0.25">
      <c r="A395" s="2">
        <v>44616.695370682872</v>
      </c>
      <c r="B395" s="1" t="s">
        <v>35</v>
      </c>
      <c r="C395" s="1" t="s">
        <v>134</v>
      </c>
      <c r="D395" s="1" t="s">
        <v>37</v>
      </c>
      <c r="E395" s="1">
        <v>3</v>
      </c>
      <c r="F395" s="1">
        <v>5</v>
      </c>
      <c r="G395" s="1" t="s">
        <v>617</v>
      </c>
      <c r="H395" s="1" t="s">
        <v>61</v>
      </c>
      <c r="I395" s="1" t="s">
        <v>89</v>
      </c>
      <c r="J395" s="1" t="s">
        <v>270</v>
      </c>
      <c r="K395" s="1" t="s">
        <v>71</v>
      </c>
      <c r="L395" s="1">
        <v>4</v>
      </c>
      <c r="M395" s="1">
        <v>4</v>
      </c>
      <c r="N395" s="1">
        <v>5</v>
      </c>
      <c r="O395" s="1">
        <v>4</v>
      </c>
      <c r="P395" s="1">
        <v>5</v>
      </c>
      <c r="Q395" s="1">
        <v>5</v>
      </c>
      <c r="R395" s="1" t="s">
        <v>68</v>
      </c>
      <c r="S395" s="1" t="s">
        <v>68</v>
      </c>
      <c r="T395" s="1" t="s">
        <v>91</v>
      </c>
      <c r="U395" s="1" t="s">
        <v>68</v>
      </c>
      <c r="V395" s="1" t="s">
        <v>68</v>
      </c>
      <c r="W395" s="1" t="s">
        <v>91</v>
      </c>
      <c r="X395" s="1" t="s">
        <v>91</v>
      </c>
      <c r="Y395" s="1" t="s">
        <v>131</v>
      </c>
      <c r="Z395" s="1" t="s">
        <v>141</v>
      </c>
      <c r="AA395" s="1" t="s">
        <v>71</v>
      </c>
      <c r="AB395" s="1" t="s">
        <v>72</v>
      </c>
      <c r="AC395" s="1" t="s">
        <v>93</v>
      </c>
      <c r="AD395" s="1" t="s">
        <v>73</v>
      </c>
      <c r="AE395" s="1" t="s">
        <v>128</v>
      </c>
      <c r="AF395" s="1" t="s">
        <v>75</v>
      </c>
      <c r="AG395" s="1" t="s">
        <v>76</v>
      </c>
      <c r="AH395" s="1" t="s">
        <v>77</v>
      </c>
      <c r="AI395" s="1" t="s">
        <v>87</v>
      </c>
    </row>
    <row r="396" spans="1:35" ht="13.2" x14ac:dyDescent="0.25">
      <c r="A396" s="2">
        <v>44616.698805115739</v>
      </c>
      <c r="B396" s="1" t="s">
        <v>35</v>
      </c>
      <c r="C396" s="1" t="s">
        <v>36</v>
      </c>
      <c r="D396" s="1" t="s">
        <v>60</v>
      </c>
      <c r="E396" s="1">
        <v>2</v>
      </c>
      <c r="F396" s="1">
        <v>4</v>
      </c>
      <c r="G396" s="1" t="s">
        <v>618</v>
      </c>
      <c r="H396" s="1" t="s">
        <v>39</v>
      </c>
      <c r="I396" s="1" t="s">
        <v>62</v>
      </c>
      <c r="J396" s="1" t="s">
        <v>193</v>
      </c>
      <c r="K396" s="1" t="s">
        <v>619</v>
      </c>
      <c r="L396" s="1">
        <v>3</v>
      </c>
      <c r="M396" s="1">
        <v>2</v>
      </c>
      <c r="N396" s="1">
        <v>3</v>
      </c>
      <c r="O396" s="1">
        <v>3</v>
      </c>
      <c r="P396" s="1">
        <v>4</v>
      </c>
      <c r="Q396" s="1">
        <v>3</v>
      </c>
      <c r="R396" s="1" t="s">
        <v>65</v>
      </c>
      <c r="S396" s="1" t="s">
        <v>67</v>
      </c>
      <c r="T396" s="1" t="s">
        <v>67</v>
      </c>
      <c r="U396" s="1" t="s">
        <v>66</v>
      </c>
      <c r="V396" s="1" t="s">
        <v>67</v>
      </c>
      <c r="W396" s="1" t="s">
        <v>91</v>
      </c>
      <c r="X396" s="1" t="s">
        <v>91</v>
      </c>
      <c r="Y396" s="1" t="s">
        <v>123</v>
      </c>
      <c r="Z396" s="1" t="s">
        <v>49</v>
      </c>
      <c r="AA396" s="1" t="s">
        <v>620</v>
      </c>
      <c r="AB396" s="1" t="s">
        <v>72</v>
      </c>
      <c r="AC396" s="1" t="s">
        <v>93</v>
      </c>
      <c r="AD396" s="1" t="s">
        <v>621</v>
      </c>
      <c r="AE396" s="1" t="s">
        <v>165</v>
      </c>
      <c r="AF396" s="1" t="s">
        <v>75</v>
      </c>
      <c r="AG396" s="1" t="s">
        <v>76</v>
      </c>
      <c r="AH396" s="1" t="s">
        <v>194</v>
      </c>
      <c r="AI396" s="1" t="s">
        <v>94</v>
      </c>
    </row>
    <row r="397" spans="1:35" ht="13.2" x14ac:dyDescent="0.25">
      <c r="A397" s="2">
        <v>44616.699837453707</v>
      </c>
      <c r="B397" s="1" t="s">
        <v>59</v>
      </c>
      <c r="C397" s="1" t="s">
        <v>36</v>
      </c>
      <c r="D397" s="1" t="s">
        <v>60</v>
      </c>
      <c r="E397" s="1">
        <v>1</v>
      </c>
      <c r="F397" s="1">
        <v>5</v>
      </c>
      <c r="G397" s="1" t="s">
        <v>88</v>
      </c>
      <c r="H397" s="1" t="s">
        <v>61</v>
      </c>
      <c r="I397" s="1" t="s">
        <v>89</v>
      </c>
      <c r="J397" s="1" t="s">
        <v>121</v>
      </c>
      <c r="K397" s="1" t="s">
        <v>64</v>
      </c>
      <c r="L397" s="1">
        <v>5</v>
      </c>
      <c r="M397" s="1">
        <v>5</v>
      </c>
      <c r="N397" s="1">
        <v>5</v>
      </c>
      <c r="O397" s="1">
        <v>5</v>
      </c>
      <c r="P397" s="1">
        <v>5</v>
      </c>
      <c r="Q397" s="1">
        <v>5</v>
      </c>
      <c r="R397" s="1" t="s">
        <v>65</v>
      </c>
      <c r="S397" s="1" t="s">
        <v>67</v>
      </c>
      <c r="T397" s="1" t="s">
        <v>65</v>
      </c>
      <c r="U397" s="1" t="s">
        <v>65</v>
      </c>
      <c r="V397" s="1" t="s">
        <v>91</v>
      </c>
      <c r="W397" s="1" t="s">
        <v>91</v>
      </c>
      <c r="X397" s="1" t="s">
        <v>91</v>
      </c>
      <c r="Y397" s="1" t="s">
        <v>92</v>
      </c>
      <c r="Z397" s="1" t="s">
        <v>158</v>
      </c>
      <c r="AA397" s="1" t="s">
        <v>149</v>
      </c>
      <c r="AB397" s="1" t="s">
        <v>72</v>
      </c>
      <c r="AC397" s="1" t="s">
        <v>66</v>
      </c>
      <c r="AD397" s="1" t="s">
        <v>73</v>
      </c>
      <c r="AE397" s="1" t="s">
        <v>114</v>
      </c>
      <c r="AF397" s="1" t="s">
        <v>75</v>
      </c>
      <c r="AG397" s="1" t="s">
        <v>76</v>
      </c>
      <c r="AH397" s="1" t="s">
        <v>77</v>
      </c>
      <c r="AI397" s="1" t="s">
        <v>94</v>
      </c>
    </row>
    <row r="398" spans="1:35" ht="13.2" x14ac:dyDescent="0.25">
      <c r="A398" s="2">
        <v>44616.70235900463</v>
      </c>
      <c r="B398" s="1" t="s">
        <v>59</v>
      </c>
      <c r="C398" s="1" t="s">
        <v>36</v>
      </c>
      <c r="D398" s="1" t="s">
        <v>60</v>
      </c>
      <c r="E398" s="1">
        <v>1</v>
      </c>
      <c r="F398" s="1">
        <v>5</v>
      </c>
      <c r="G398" s="1" t="s">
        <v>38</v>
      </c>
      <c r="H398" s="1" t="s">
        <v>115</v>
      </c>
      <c r="I398" s="1" t="s">
        <v>62</v>
      </c>
      <c r="J398" s="1" t="s">
        <v>484</v>
      </c>
      <c r="K398" s="1" t="s">
        <v>71</v>
      </c>
      <c r="L398" s="1">
        <v>4</v>
      </c>
      <c r="M398" s="1">
        <v>5</v>
      </c>
      <c r="N398" s="1">
        <v>5</v>
      </c>
      <c r="O398" s="1">
        <v>2</v>
      </c>
      <c r="P398" s="1">
        <v>4</v>
      </c>
      <c r="Q398" s="1">
        <v>1</v>
      </c>
      <c r="R398" s="1" t="s">
        <v>91</v>
      </c>
      <c r="S398" s="1" t="s">
        <v>66</v>
      </c>
      <c r="T398" s="1" t="s">
        <v>67</v>
      </c>
      <c r="U398" s="1" t="s">
        <v>91</v>
      </c>
      <c r="V398" s="1" t="s">
        <v>91</v>
      </c>
      <c r="W398" s="1" t="s">
        <v>91</v>
      </c>
      <c r="X398" s="1" t="s">
        <v>91</v>
      </c>
      <c r="Y398" s="1" t="s">
        <v>295</v>
      </c>
      <c r="Z398" s="1" t="s">
        <v>49</v>
      </c>
      <c r="AA398" s="1" t="s">
        <v>71</v>
      </c>
      <c r="AB398" s="1" t="s">
        <v>72</v>
      </c>
      <c r="AC398" s="1" t="s">
        <v>66</v>
      </c>
      <c r="AD398" s="1" t="s">
        <v>85</v>
      </c>
      <c r="AE398" s="1" t="s">
        <v>128</v>
      </c>
      <c r="AF398" s="1" t="s">
        <v>75</v>
      </c>
      <c r="AG398" s="1" t="s">
        <v>76</v>
      </c>
      <c r="AH398" s="1" t="s">
        <v>109</v>
      </c>
      <c r="AI398" s="1" t="s">
        <v>87</v>
      </c>
    </row>
    <row r="399" spans="1:35" ht="13.2" x14ac:dyDescent="0.25">
      <c r="A399" s="2">
        <v>44616.702474212958</v>
      </c>
      <c r="B399" s="1" t="s">
        <v>35</v>
      </c>
      <c r="C399" s="1" t="s">
        <v>36</v>
      </c>
      <c r="D399" s="1" t="s">
        <v>60</v>
      </c>
      <c r="E399" s="1">
        <v>3</v>
      </c>
      <c r="F399" s="1">
        <v>2</v>
      </c>
      <c r="G399" s="1" t="s">
        <v>622</v>
      </c>
      <c r="H399" s="1" t="s">
        <v>39</v>
      </c>
      <c r="I399" s="1" t="s">
        <v>62</v>
      </c>
      <c r="J399" s="1" t="s">
        <v>484</v>
      </c>
      <c r="K399" s="1" t="s">
        <v>71</v>
      </c>
      <c r="L399" s="1">
        <v>3</v>
      </c>
      <c r="M399" s="1">
        <v>3</v>
      </c>
      <c r="N399" s="1">
        <v>5</v>
      </c>
      <c r="O399" s="1">
        <v>4</v>
      </c>
      <c r="P399" s="1">
        <v>5</v>
      </c>
      <c r="Q399" s="1">
        <v>4</v>
      </c>
      <c r="R399" s="1" t="s">
        <v>67</v>
      </c>
      <c r="S399" s="1" t="s">
        <v>67</v>
      </c>
      <c r="T399" s="1" t="s">
        <v>67</v>
      </c>
      <c r="U399" s="1" t="s">
        <v>67</v>
      </c>
      <c r="V399" s="1" t="s">
        <v>91</v>
      </c>
      <c r="W399" s="1" t="s">
        <v>91</v>
      </c>
      <c r="X399" s="1" t="s">
        <v>91</v>
      </c>
      <c r="Y399" s="1" t="s">
        <v>172</v>
      </c>
      <c r="Z399" s="1" t="s">
        <v>70</v>
      </c>
      <c r="AA399" s="1" t="s">
        <v>71</v>
      </c>
      <c r="AB399" s="1" t="s">
        <v>72</v>
      </c>
      <c r="AC399" s="1" t="s">
        <v>65</v>
      </c>
      <c r="AD399" s="1" t="s">
        <v>73</v>
      </c>
      <c r="AE399" s="1" t="s">
        <v>54</v>
      </c>
      <c r="AF399" s="1" t="s">
        <v>75</v>
      </c>
      <c r="AG399" s="1" t="s">
        <v>76</v>
      </c>
      <c r="AH399" s="1" t="s">
        <v>196</v>
      </c>
      <c r="AI399" s="1" t="s">
        <v>94</v>
      </c>
    </row>
    <row r="400" spans="1:35" ht="13.2" x14ac:dyDescent="0.25">
      <c r="A400" s="2">
        <v>44616.703532777778</v>
      </c>
      <c r="B400" s="1" t="s">
        <v>35</v>
      </c>
      <c r="C400" s="1" t="s">
        <v>134</v>
      </c>
      <c r="D400" s="1" t="s">
        <v>37</v>
      </c>
      <c r="E400" s="1">
        <v>2</v>
      </c>
      <c r="F400" s="1">
        <v>3</v>
      </c>
      <c r="G400" s="1" t="s">
        <v>623</v>
      </c>
      <c r="H400" s="1" t="s">
        <v>39</v>
      </c>
      <c r="I400" s="1" t="s">
        <v>89</v>
      </c>
      <c r="J400" s="1" t="s">
        <v>231</v>
      </c>
      <c r="K400" s="1" t="s">
        <v>64</v>
      </c>
      <c r="L400" s="1">
        <v>3</v>
      </c>
      <c r="M400" s="1">
        <v>2</v>
      </c>
      <c r="N400" s="1">
        <v>3</v>
      </c>
      <c r="O400" s="1">
        <v>4</v>
      </c>
      <c r="P400" s="1">
        <v>5</v>
      </c>
      <c r="Q400" s="1">
        <v>2</v>
      </c>
      <c r="R400" s="1" t="s">
        <v>66</v>
      </c>
      <c r="S400" s="1" t="s">
        <v>91</v>
      </c>
      <c r="T400" s="1" t="s">
        <v>67</v>
      </c>
      <c r="U400" s="1" t="s">
        <v>67</v>
      </c>
      <c r="V400" s="1" t="s">
        <v>67</v>
      </c>
      <c r="W400" s="1" t="s">
        <v>67</v>
      </c>
      <c r="X400" s="1" t="s">
        <v>91</v>
      </c>
      <c r="Y400" s="1" t="s">
        <v>92</v>
      </c>
      <c r="Z400" s="1" t="s">
        <v>107</v>
      </c>
      <c r="AA400" s="1" t="s">
        <v>71</v>
      </c>
      <c r="AB400" s="1" t="s">
        <v>72</v>
      </c>
      <c r="AC400" s="1" t="s">
        <v>66</v>
      </c>
      <c r="AD400" s="1" t="s">
        <v>73</v>
      </c>
      <c r="AE400" s="1" t="s">
        <v>108</v>
      </c>
      <c r="AF400" s="1" t="s">
        <v>75</v>
      </c>
      <c r="AG400" s="1" t="s">
        <v>76</v>
      </c>
      <c r="AH400" s="1" t="s">
        <v>69</v>
      </c>
      <c r="AI400" s="1" t="s">
        <v>87</v>
      </c>
    </row>
    <row r="401" spans="1:35" ht="13.2" x14ac:dyDescent="0.25">
      <c r="A401" s="2">
        <v>44616.705104826389</v>
      </c>
      <c r="B401" s="1" t="s">
        <v>35</v>
      </c>
      <c r="C401" s="1" t="s">
        <v>151</v>
      </c>
      <c r="D401" s="1" t="s">
        <v>60</v>
      </c>
      <c r="E401" s="1">
        <v>2</v>
      </c>
      <c r="F401" s="1">
        <v>3</v>
      </c>
      <c r="G401" s="1" t="s">
        <v>624</v>
      </c>
      <c r="H401" s="1" t="s">
        <v>39</v>
      </c>
      <c r="I401" s="1" t="s">
        <v>62</v>
      </c>
      <c r="J401" s="1" t="s">
        <v>261</v>
      </c>
      <c r="K401" s="1" t="s">
        <v>71</v>
      </c>
      <c r="L401" s="1">
        <v>4</v>
      </c>
      <c r="M401" s="1">
        <v>5</v>
      </c>
      <c r="N401" s="1">
        <v>5</v>
      </c>
      <c r="O401" s="1">
        <v>5</v>
      </c>
      <c r="P401" s="1">
        <v>5</v>
      </c>
      <c r="Q401" s="1">
        <v>4</v>
      </c>
      <c r="R401" s="1" t="s">
        <v>66</v>
      </c>
      <c r="S401" s="1" t="s">
        <v>91</v>
      </c>
      <c r="T401" s="1" t="s">
        <v>91</v>
      </c>
      <c r="U401" s="1" t="s">
        <v>91</v>
      </c>
      <c r="V401" s="1" t="s">
        <v>66</v>
      </c>
      <c r="W401" s="1" t="s">
        <v>66</v>
      </c>
      <c r="X401" s="1" t="s">
        <v>91</v>
      </c>
      <c r="Y401" s="1" t="s">
        <v>113</v>
      </c>
      <c r="Z401" s="1" t="s">
        <v>83</v>
      </c>
      <c r="AA401" s="1" t="s">
        <v>71</v>
      </c>
      <c r="AB401" s="1" t="s">
        <v>72</v>
      </c>
      <c r="AC401" s="1" t="s">
        <v>66</v>
      </c>
      <c r="AD401" s="1" t="s">
        <v>73</v>
      </c>
      <c r="AE401" s="1" t="s">
        <v>128</v>
      </c>
      <c r="AF401" s="1" t="s">
        <v>75</v>
      </c>
      <c r="AG401" s="1" t="s">
        <v>76</v>
      </c>
      <c r="AH401" s="1" t="s">
        <v>69</v>
      </c>
      <c r="AI401" s="1" t="s">
        <v>58</v>
      </c>
    </row>
    <row r="402" spans="1:35" ht="13.2" x14ac:dyDescent="0.25">
      <c r="A402" s="2">
        <v>44616.706272071759</v>
      </c>
      <c r="B402" s="1" t="s">
        <v>35</v>
      </c>
      <c r="C402" s="1" t="s">
        <v>183</v>
      </c>
      <c r="D402" s="1" t="s">
        <v>37</v>
      </c>
      <c r="E402" s="1">
        <v>3</v>
      </c>
      <c r="F402" s="1">
        <v>4</v>
      </c>
      <c r="G402" s="1" t="s">
        <v>352</v>
      </c>
      <c r="H402" s="1" t="s">
        <v>61</v>
      </c>
      <c r="I402" s="1" t="s">
        <v>104</v>
      </c>
      <c r="J402" s="1" t="s">
        <v>81</v>
      </c>
      <c r="K402" s="1" t="s">
        <v>64</v>
      </c>
      <c r="L402" s="1">
        <v>4</v>
      </c>
      <c r="M402" s="1">
        <v>5</v>
      </c>
      <c r="N402" s="1">
        <v>4</v>
      </c>
      <c r="O402" s="1">
        <v>4</v>
      </c>
      <c r="P402" s="1">
        <v>5</v>
      </c>
      <c r="Q402" s="1">
        <v>5</v>
      </c>
      <c r="R402" s="1" t="s">
        <v>66</v>
      </c>
      <c r="S402" s="1" t="s">
        <v>67</v>
      </c>
      <c r="T402" s="1" t="s">
        <v>91</v>
      </c>
      <c r="U402" s="1" t="s">
        <v>66</v>
      </c>
      <c r="V402" s="1" t="s">
        <v>67</v>
      </c>
      <c r="W402" s="1" t="s">
        <v>67</v>
      </c>
      <c r="X402" s="1" t="s">
        <v>91</v>
      </c>
      <c r="Y402" s="1" t="s">
        <v>113</v>
      </c>
      <c r="Z402" s="1" t="s">
        <v>141</v>
      </c>
      <c r="AA402" s="1" t="s">
        <v>98</v>
      </c>
      <c r="AB402" s="1" t="s">
        <v>72</v>
      </c>
      <c r="AC402" s="1" t="s">
        <v>66</v>
      </c>
      <c r="AD402" s="1" t="s">
        <v>73</v>
      </c>
      <c r="AE402" s="1" t="s">
        <v>114</v>
      </c>
      <c r="AF402" s="1" t="s">
        <v>75</v>
      </c>
      <c r="AG402" s="1" t="s">
        <v>76</v>
      </c>
      <c r="AH402" s="1" t="s">
        <v>353</v>
      </c>
      <c r="AI402" s="1" t="s">
        <v>228</v>
      </c>
    </row>
    <row r="403" spans="1:35" ht="13.2" x14ac:dyDescent="0.25">
      <c r="A403" s="2">
        <v>44616.707443935185</v>
      </c>
      <c r="B403" s="1" t="s">
        <v>102</v>
      </c>
      <c r="C403" s="1" t="s">
        <v>36</v>
      </c>
      <c r="D403" s="1" t="s">
        <v>60</v>
      </c>
      <c r="E403" s="1">
        <v>1</v>
      </c>
      <c r="F403" s="1">
        <v>5</v>
      </c>
      <c r="G403" s="1" t="s">
        <v>38</v>
      </c>
      <c r="H403" s="1" t="s">
        <v>39</v>
      </c>
      <c r="I403" s="1" t="s">
        <v>62</v>
      </c>
      <c r="J403" s="1" t="s">
        <v>63</v>
      </c>
      <c r="K403" s="1" t="s">
        <v>329</v>
      </c>
      <c r="L403" s="1">
        <v>4</v>
      </c>
      <c r="M403" s="1">
        <v>5</v>
      </c>
      <c r="N403" s="1">
        <v>4</v>
      </c>
      <c r="O403" s="1">
        <v>4</v>
      </c>
      <c r="P403" s="1">
        <v>4</v>
      </c>
      <c r="Q403" s="1">
        <v>4</v>
      </c>
      <c r="R403" s="1" t="s">
        <v>67</v>
      </c>
      <c r="S403" s="1" t="s">
        <v>66</v>
      </c>
      <c r="T403" s="1" t="s">
        <v>67</v>
      </c>
      <c r="U403" s="1" t="s">
        <v>65</v>
      </c>
      <c r="V403" s="1" t="s">
        <v>67</v>
      </c>
      <c r="W403" s="1" t="s">
        <v>65</v>
      </c>
      <c r="X403" s="1" t="s">
        <v>65</v>
      </c>
      <c r="Y403" s="1" t="s">
        <v>189</v>
      </c>
      <c r="Z403" s="1" t="s">
        <v>83</v>
      </c>
      <c r="AA403" s="1" t="s">
        <v>98</v>
      </c>
      <c r="AB403" s="1" t="s">
        <v>164</v>
      </c>
      <c r="AC403" s="1" t="s">
        <v>66</v>
      </c>
      <c r="AD403" s="1" t="s">
        <v>73</v>
      </c>
      <c r="AE403" s="1" t="s">
        <v>54</v>
      </c>
      <c r="AF403" s="1" t="s">
        <v>213</v>
      </c>
      <c r="AG403" s="1" t="s">
        <v>51</v>
      </c>
      <c r="AH403" s="1" t="s">
        <v>191</v>
      </c>
      <c r="AI403" s="1" t="s">
        <v>87</v>
      </c>
    </row>
    <row r="404" spans="1:35" ht="13.2" x14ac:dyDescent="0.25">
      <c r="A404" s="2">
        <v>44616.715163275461</v>
      </c>
      <c r="B404" s="1" t="s">
        <v>150</v>
      </c>
      <c r="C404" s="1" t="s">
        <v>183</v>
      </c>
      <c r="D404" s="1" t="s">
        <v>60</v>
      </c>
      <c r="E404" s="1">
        <v>5</v>
      </c>
      <c r="F404" s="1">
        <v>2</v>
      </c>
      <c r="G404" s="1" t="s">
        <v>625</v>
      </c>
      <c r="H404" s="1" t="s">
        <v>61</v>
      </c>
      <c r="I404" s="1" t="s">
        <v>62</v>
      </c>
      <c r="J404" s="1" t="s">
        <v>125</v>
      </c>
      <c r="K404" s="1" t="s">
        <v>71</v>
      </c>
      <c r="L404" s="1">
        <v>5</v>
      </c>
      <c r="M404" s="1">
        <v>3</v>
      </c>
      <c r="N404" s="1">
        <v>5</v>
      </c>
      <c r="O404" s="1">
        <v>4</v>
      </c>
      <c r="P404" s="1">
        <v>5</v>
      </c>
      <c r="Q404" s="1">
        <v>4</v>
      </c>
      <c r="R404" s="1" t="s">
        <v>67</v>
      </c>
      <c r="S404" s="1" t="s">
        <v>67</v>
      </c>
      <c r="T404" s="1" t="s">
        <v>67</v>
      </c>
      <c r="U404" s="1" t="s">
        <v>67</v>
      </c>
      <c r="V404" s="1" t="s">
        <v>67</v>
      </c>
      <c r="W404" s="1" t="s">
        <v>66</v>
      </c>
      <c r="X404" s="1" t="s">
        <v>122</v>
      </c>
      <c r="Y404" s="1" t="s">
        <v>186</v>
      </c>
      <c r="Z404" s="1" t="s">
        <v>626</v>
      </c>
      <c r="AA404" s="1" t="s">
        <v>71</v>
      </c>
      <c r="AB404" s="1" t="s">
        <v>72</v>
      </c>
      <c r="AC404" s="1" t="s">
        <v>65</v>
      </c>
      <c r="AD404" s="1" t="s">
        <v>73</v>
      </c>
      <c r="AE404" s="1" t="s">
        <v>246</v>
      </c>
      <c r="AF404" s="1" t="s">
        <v>75</v>
      </c>
      <c r="AG404" s="1" t="s">
        <v>76</v>
      </c>
      <c r="AH404" s="1" t="s">
        <v>199</v>
      </c>
      <c r="AI404" s="1" t="s">
        <v>627</v>
      </c>
    </row>
    <row r="405" spans="1:35" ht="13.2" x14ac:dyDescent="0.25">
      <c r="A405" s="2">
        <v>44616.716889050927</v>
      </c>
      <c r="B405" s="1" t="s">
        <v>133</v>
      </c>
      <c r="C405" s="1" t="s">
        <v>183</v>
      </c>
      <c r="D405" s="1" t="s">
        <v>37</v>
      </c>
      <c r="E405" s="1">
        <v>4</v>
      </c>
      <c r="F405" s="1">
        <v>4</v>
      </c>
      <c r="G405" s="1" t="s">
        <v>351</v>
      </c>
      <c r="H405" s="1" t="s">
        <v>39</v>
      </c>
      <c r="I405" s="1" t="s">
        <v>62</v>
      </c>
      <c r="J405" s="1" t="s">
        <v>105</v>
      </c>
      <c r="K405" s="1" t="s">
        <v>71</v>
      </c>
      <c r="L405" s="1">
        <v>5</v>
      </c>
      <c r="M405" s="1">
        <v>2</v>
      </c>
      <c r="N405" s="1">
        <v>5</v>
      </c>
      <c r="O405" s="1">
        <v>2</v>
      </c>
      <c r="P405" s="1">
        <v>5</v>
      </c>
      <c r="Q405" s="1">
        <v>2</v>
      </c>
      <c r="R405" s="1" t="s">
        <v>67</v>
      </c>
      <c r="S405" s="1" t="s">
        <v>67</v>
      </c>
      <c r="T405" s="1" t="s">
        <v>91</v>
      </c>
      <c r="U405" s="1" t="s">
        <v>91</v>
      </c>
      <c r="V405" s="1" t="s">
        <v>91</v>
      </c>
      <c r="W405" s="1" t="s">
        <v>91</v>
      </c>
      <c r="X405" s="1" t="s">
        <v>91</v>
      </c>
      <c r="Y405" s="1" t="s">
        <v>69</v>
      </c>
      <c r="Z405" s="1" t="s">
        <v>158</v>
      </c>
      <c r="AA405" s="1" t="s">
        <v>71</v>
      </c>
      <c r="AB405" s="1" t="s">
        <v>72</v>
      </c>
      <c r="AC405" s="1" t="s">
        <v>66</v>
      </c>
      <c r="AD405" s="1" t="s">
        <v>73</v>
      </c>
      <c r="AE405" s="1" t="s">
        <v>128</v>
      </c>
      <c r="AF405" s="1" t="s">
        <v>75</v>
      </c>
      <c r="AG405" s="1" t="s">
        <v>76</v>
      </c>
      <c r="AH405" s="1" t="s">
        <v>69</v>
      </c>
      <c r="AI405" s="1" t="s">
        <v>228</v>
      </c>
    </row>
    <row r="406" spans="1:35" ht="13.2" x14ac:dyDescent="0.25">
      <c r="A406" s="2">
        <v>44616.72035747685</v>
      </c>
      <c r="B406" s="1" t="s">
        <v>133</v>
      </c>
      <c r="C406" s="1" t="s">
        <v>134</v>
      </c>
      <c r="D406" s="1" t="s">
        <v>37</v>
      </c>
      <c r="E406" s="1">
        <v>3</v>
      </c>
      <c r="F406" s="1">
        <v>6</v>
      </c>
      <c r="G406" s="1" t="s">
        <v>428</v>
      </c>
      <c r="H406" s="1" t="s">
        <v>61</v>
      </c>
      <c r="I406" s="1" t="s">
        <v>40</v>
      </c>
      <c r="J406" s="1" t="s">
        <v>628</v>
      </c>
      <c r="K406" s="1" t="s">
        <v>71</v>
      </c>
      <c r="L406" s="1">
        <v>4</v>
      </c>
      <c r="M406" s="1">
        <v>4</v>
      </c>
      <c r="N406" s="1">
        <v>3</v>
      </c>
      <c r="O406" s="1">
        <v>3</v>
      </c>
      <c r="P406" s="1">
        <v>4</v>
      </c>
      <c r="Q406" s="1">
        <v>5</v>
      </c>
      <c r="R406" s="1" t="s">
        <v>67</v>
      </c>
      <c r="S406" s="1" t="s">
        <v>66</v>
      </c>
      <c r="T406" s="1" t="s">
        <v>65</v>
      </c>
      <c r="U406" s="1" t="s">
        <v>68</v>
      </c>
      <c r="V406" s="1" t="s">
        <v>66</v>
      </c>
      <c r="W406" s="1" t="s">
        <v>91</v>
      </c>
      <c r="X406" s="1" t="s">
        <v>66</v>
      </c>
      <c r="Y406" s="1" t="s">
        <v>330</v>
      </c>
      <c r="Z406" s="1" t="s">
        <v>158</v>
      </c>
      <c r="AA406" s="1" t="s">
        <v>98</v>
      </c>
      <c r="AB406" s="1" t="s">
        <v>72</v>
      </c>
      <c r="AC406" s="1" t="s">
        <v>67</v>
      </c>
      <c r="AD406" s="1" t="s">
        <v>168</v>
      </c>
      <c r="AE406" s="1" t="s">
        <v>114</v>
      </c>
      <c r="AF406" s="1" t="s">
        <v>75</v>
      </c>
      <c r="AG406" s="1" t="s">
        <v>76</v>
      </c>
      <c r="AH406" s="1" t="s">
        <v>244</v>
      </c>
      <c r="AI406" s="1" t="s">
        <v>228</v>
      </c>
    </row>
    <row r="407" spans="1:35" ht="13.2" x14ac:dyDescent="0.25">
      <c r="A407" s="2">
        <v>44616.725746736112</v>
      </c>
      <c r="B407" s="1" t="s">
        <v>35</v>
      </c>
      <c r="C407" s="1" t="s">
        <v>36</v>
      </c>
      <c r="D407" s="1" t="s">
        <v>60</v>
      </c>
      <c r="E407" s="1">
        <v>3</v>
      </c>
      <c r="F407" s="1">
        <v>4</v>
      </c>
      <c r="G407" s="1" t="s">
        <v>629</v>
      </c>
      <c r="H407" s="1" t="s">
        <v>39</v>
      </c>
      <c r="I407" s="1" t="s">
        <v>62</v>
      </c>
      <c r="J407" s="1" t="s">
        <v>63</v>
      </c>
      <c r="K407" s="1" t="s">
        <v>71</v>
      </c>
      <c r="L407" s="1">
        <v>3</v>
      </c>
      <c r="M407" s="1">
        <v>4</v>
      </c>
      <c r="N407" s="1">
        <v>4</v>
      </c>
      <c r="O407" s="1">
        <v>4</v>
      </c>
      <c r="P407" s="1">
        <v>5</v>
      </c>
      <c r="Q407" s="1">
        <v>4</v>
      </c>
      <c r="R407" s="1" t="s">
        <v>67</v>
      </c>
      <c r="S407" s="1" t="s">
        <v>67</v>
      </c>
      <c r="T407" s="1" t="s">
        <v>91</v>
      </c>
      <c r="U407" s="1" t="s">
        <v>67</v>
      </c>
      <c r="V407" s="1" t="s">
        <v>91</v>
      </c>
      <c r="W407" s="1" t="s">
        <v>91</v>
      </c>
      <c r="X407" s="1" t="s">
        <v>91</v>
      </c>
      <c r="Y407" s="1" t="s">
        <v>113</v>
      </c>
      <c r="Z407" s="1" t="s">
        <v>70</v>
      </c>
      <c r="AA407" s="1" t="s">
        <v>71</v>
      </c>
      <c r="AB407" s="1" t="s">
        <v>55</v>
      </c>
      <c r="AC407" s="1" t="s">
        <v>93</v>
      </c>
      <c r="AD407" s="1" t="s">
        <v>73</v>
      </c>
      <c r="AE407" s="1" t="s">
        <v>165</v>
      </c>
      <c r="AF407" s="1" t="s">
        <v>75</v>
      </c>
      <c r="AG407" s="1" t="s">
        <v>76</v>
      </c>
      <c r="AH407" s="1" t="s">
        <v>69</v>
      </c>
      <c r="AI407" s="1" t="s">
        <v>58</v>
      </c>
    </row>
    <row r="408" spans="1:35" ht="13.2" x14ac:dyDescent="0.25">
      <c r="A408" s="2">
        <v>44616.726383622685</v>
      </c>
      <c r="B408" s="1" t="s">
        <v>35</v>
      </c>
      <c r="C408" s="1" t="s">
        <v>36</v>
      </c>
      <c r="D408" s="1" t="s">
        <v>37</v>
      </c>
      <c r="E408" s="1">
        <v>1</v>
      </c>
      <c r="F408" s="1">
        <v>3</v>
      </c>
      <c r="G408" s="1" t="s">
        <v>38</v>
      </c>
      <c r="H408" s="1" t="s">
        <v>39</v>
      </c>
      <c r="I408" s="1" t="s">
        <v>62</v>
      </c>
      <c r="J408" s="1" t="s">
        <v>63</v>
      </c>
      <c r="K408" s="1" t="s">
        <v>71</v>
      </c>
      <c r="L408" s="1">
        <v>2</v>
      </c>
      <c r="M408" s="1">
        <v>5</v>
      </c>
      <c r="N408" s="1">
        <v>4</v>
      </c>
      <c r="O408" s="1">
        <v>4</v>
      </c>
      <c r="P408" s="1">
        <v>4</v>
      </c>
      <c r="Q408" s="1">
        <v>4</v>
      </c>
      <c r="R408" s="1" t="s">
        <v>143</v>
      </c>
      <c r="S408" s="1" t="s">
        <v>91</v>
      </c>
      <c r="T408" s="1" t="s">
        <v>91</v>
      </c>
      <c r="U408" s="1" t="s">
        <v>143</v>
      </c>
      <c r="V408" s="1" t="s">
        <v>91</v>
      </c>
      <c r="W408" s="1" t="s">
        <v>91</v>
      </c>
      <c r="X408" s="1" t="s">
        <v>91</v>
      </c>
      <c r="Y408" s="1" t="s">
        <v>511</v>
      </c>
      <c r="Z408" s="1" t="s">
        <v>70</v>
      </c>
      <c r="AA408" s="1" t="s">
        <v>71</v>
      </c>
      <c r="AB408" s="1" t="s">
        <v>72</v>
      </c>
      <c r="AC408" s="1" t="s">
        <v>65</v>
      </c>
      <c r="AD408" s="1" t="s">
        <v>73</v>
      </c>
      <c r="AE408" s="1" t="s">
        <v>128</v>
      </c>
      <c r="AF408" s="1" t="s">
        <v>75</v>
      </c>
      <c r="AG408" s="1" t="s">
        <v>76</v>
      </c>
      <c r="AH408" s="1" t="s">
        <v>69</v>
      </c>
      <c r="AI408" s="1" t="s">
        <v>120</v>
      </c>
    </row>
    <row r="409" spans="1:35" ht="13.2" x14ac:dyDescent="0.25">
      <c r="A409" s="2">
        <v>44616.734124027775</v>
      </c>
      <c r="B409" s="1" t="s">
        <v>59</v>
      </c>
      <c r="C409" s="1" t="s">
        <v>36</v>
      </c>
      <c r="D409" s="1" t="s">
        <v>37</v>
      </c>
      <c r="E409" s="1">
        <v>2</v>
      </c>
      <c r="F409" s="1" t="s">
        <v>79</v>
      </c>
      <c r="G409" s="1" t="s">
        <v>38</v>
      </c>
      <c r="H409" s="1" t="s">
        <v>39</v>
      </c>
      <c r="I409" s="1" t="s">
        <v>89</v>
      </c>
      <c r="J409" s="1" t="s">
        <v>290</v>
      </c>
      <c r="K409" s="1" t="s">
        <v>71</v>
      </c>
      <c r="L409" s="1">
        <v>4</v>
      </c>
      <c r="M409" s="1">
        <v>5</v>
      </c>
      <c r="N409" s="1">
        <v>4</v>
      </c>
      <c r="O409" s="1">
        <v>5</v>
      </c>
      <c r="P409" s="1">
        <v>5</v>
      </c>
      <c r="Q409" s="1">
        <v>4</v>
      </c>
      <c r="R409" s="1" t="s">
        <v>68</v>
      </c>
      <c r="S409" s="1" t="s">
        <v>68</v>
      </c>
      <c r="T409" s="1" t="s">
        <v>91</v>
      </c>
      <c r="U409" s="1" t="s">
        <v>66</v>
      </c>
      <c r="V409" s="1" t="s">
        <v>68</v>
      </c>
      <c r="W409" s="1" t="s">
        <v>66</v>
      </c>
      <c r="X409" s="1" t="s">
        <v>68</v>
      </c>
      <c r="Y409" s="1" t="s">
        <v>97</v>
      </c>
      <c r="Z409" s="1" t="s">
        <v>127</v>
      </c>
      <c r="AA409" s="1" t="s">
        <v>71</v>
      </c>
      <c r="AB409" s="1" t="s">
        <v>72</v>
      </c>
      <c r="AC409" s="1" t="s">
        <v>66</v>
      </c>
      <c r="AD409" s="1" t="s">
        <v>73</v>
      </c>
      <c r="AE409" s="1" t="s">
        <v>99</v>
      </c>
      <c r="AF409" s="1" t="s">
        <v>75</v>
      </c>
      <c r="AG409" s="1" t="s">
        <v>76</v>
      </c>
      <c r="AH409" s="1" t="s">
        <v>163</v>
      </c>
      <c r="AI409" s="1" t="s">
        <v>58</v>
      </c>
    </row>
    <row r="410" spans="1:35" ht="13.2" x14ac:dyDescent="0.25">
      <c r="A410" s="2">
        <v>44616.73730893519</v>
      </c>
      <c r="B410" s="1" t="s">
        <v>102</v>
      </c>
      <c r="C410" s="1" t="s">
        <v>36</v>
      </c>
      <c r="D410" s="1" t="s">
        <v>60</v>
      </c>
      <c r="E410" s="1">
        <v>1</v>
      </c>
      <c r="F410" s="1">
        <v>2</v>
      </c>
      <c r="G410" s="1" t="s">
        <v>38</v>
      </c>
      <c r="H410" s="1" t="s">
        <v>39</v>
      </c>
      <c r="I410" s="1" t="s">
        <v>62</v>
      </c>
      <c r="J410" s="1" t="s">
        <v>160</v>
      </c>
      <c r="K410" s="1" t="s">
        <v>71</v>
      </c>
      <c r="L410" s="1">
        <v>5</v>
      </c>
      <c r="M410" s="1">
        <v>5</v>
      </c>
      <c r="N410" s="1">
        <v>5</v>
      </c>
      <c r="O410" s="1">
        <v>5</v>
      </c>
      <c r="P410" s="1">
        <v>5</v>
      </c>
      <c r="Q410" s="1">
        <v>3</v>
      </c>
      <c r="R410" s="1" t="s">
        <v>207</v>
      </c>
      <c r="S410" s="1" t="s">
        <v>143</v>
      </c>
      <c r="T410" s="1" t="s">
        <v>143</v>
      </c>
      <c r="U410" s="1" t="s">
        <v>143</v>
      </c>
      <c r="V410" s="1" t="s">
        <v>143</v>
      </c>
      <c r="W410" s="1" t="s">
        <v>143</v>
      </c>
      <c r="X410" s="1" t="s">
        <v>143</v>
      </c>
      <c r="Y410" s="1" t="s">
        <v>148</v>
      </c>
      <c r="Z410" s="1" t="s">
        <v>49</v>
      </c>
      <c r="AA410" s="1" t="s">
        <v>98</v>
      </c>
      <c r="AB410" s="1" t="s">
        <v>164</v>
      </c>
      <c r="AC410" s="1" t="s">
        <v>143</v>
      </c>
      <c r="AD410" s="1" t="s">
        <v>73</v>
      </c>
      <c r="AE410" s="1" t="s">
        <v>246</v>
      </c>
      <c r="AF410" s="1" t="s">
        <v>75</v>
      </c>
      <c r="AG410" s="1" t="s">
        <v>76</v>
      </c>
      <c r="AH410" s="1" t="s">
        <v>232</v>
      </c>
      <c r="AI410" s="1" t="s">
        <v>630</v>
      </c>
    </row>
    <row r="411" spans="1:35" ht="13.2" x14ac:dyDescent="0.25">
      <c r="A411" s="2">
        <v>44616.73853023148</v>
      </c>
      <c r="B411" s="1" t="s">
        <v>35</v>
      </c>
      <c r="C411" s="1" t="s">
        <v>134</v>
      </c>
      <c r="D411" s="1" t="s">
        <v>37</v>
      </c>
      <c r="E411" s="1">
        <v>2</v>
      </c>
      <c r="F411" s="1">
        <v>4</v>
      </c>
      <c r="G411" s="1" t="s">
        <v>631</v>
      </c>
      <c r="H411" s="1" t="s">
        <v>39</v>
      </c>
      <c r="I411" s="1" t="s">
        <v>111</v>
      </c>
      <c r="J411" s="1" t="s">
        <v>258</v>
      </c>
      <c r="K411" s="1" t="s">
        <v>71</v>
      </c>
      <c r="L411" s="1">
        <v>5</v>
      </c>
      <c r="M411" s="1">
        <v>5</v>
      </c>
      <c r="N411" s="1">
        <v>5</v>
      </c>
      <c r="O411" s="1">
        <v>5</v>
      </c>
      <c r="P411" s="1">
        <v>5</v>
      </c>
      <c r="Q411" s="1">
        <v>5</v>
      </c>
      <c r="R411" s="1" t="s">
        <v>632</v>
      </c>
      <c r="S411" s="1" t="s">
        <v>91</v>
      </c>
      <c r="T411" s="1" t="s">
        <v>91</v>
      </c>
      <c r="U411" s="1" t="s">
        <v>91</v>
      </c>
      <c r="V411" s="1" t="s">
        <v>66</v>
      </c>
      <c r="W411" s="1" t="s">
        <v>91</v>
      </c>
      <c r="X411" s="1" t="s">
        <v>91</v>
      </c>
      <c r="Y411" s="1" t="s">
        <v>131</v>
      </c>
      <c r="Z411" s="1" t="s">
        <v>49</v>
      </c>
      <c r="AA411" s="1" t="s">
        <v>71</v>
      </c>
      <c r="AB411" s="1" t="s">
        <v>72</v>
      </c>
      <c r="AC411" s="1" t="s">
        <v>66</v>
      </c>
      <c r="AD411" s="1" t="s">
        <v>73</v>
      </c>
      <c r="AE411" s="1" t="s">
        <v>128</v>
      </c>
      <c r="AF411" s="1" t="s">
        <v>75</v>
      </c>
      <c r="AG411" s="1" t="s">
        <v>76</v>
      </c>
      <c r="AH411" s="1" t="s">
        <v>100</v>
      </c>
      <c r="AI411" s="1" t="s">
        <v>169</v>
      </c>
    </row>
    <row r="412" spans="1:35" ht="13.2" x14ac:dyDescent="0.25">
      <c r="A412" s="2">
        <v>44616.743638900458</v>
      </c>
      <c r="B412" s="1" t="s">
        <v>59</v>
      </c>
      <c r="C412" s="1" t="s">
        <v>36</v>
      </c>
      <c r="D412" s="1" t="s">
        <v>60</v>
      </c>
      <c r="E412" s="1">
        <v>1</v>
      </c>
      <c r="F412" s="1">
        <v>4</v>
      </c>
      <c r="G412" s="1" t="s">
        <v>181</v>
      </c>
      <c r="H412" s="1" t="s">
        <v>61</v>
      </c>
      <c r="I412" s="1" t="s">
        <v>62</v>
      </c>
      <c r="J412" s="1" t="s">
        <v>381</v>
      </c>
      <c r="K412" s="1" t="s">
        <v>71</v>
      </c>
      <c r="L412" s="1">
        <v>1</v>
      </c>
      <c r="M412" s="1">
        <v>3</v>
      </c>
      <c r="N412" s="1">
        <v>5</v>
      </c>
      <c r="O412" s="1">
        <v>2</v>
      </c>
      <c r="P412" s="1">
        <v>5</v>
      </c>
      <c r="Q412" s="1">
        <v>1</v>
      </c>
      <c r="R412" s="1" t="s">
        <v>66</v>
      </c>
      <c r="S412" s="1" t="s">
        <v>66</v>
      </c>
      <c r="T412" s="1" t="s">
        <v>91</v>
      </c>
      <c r="U412" s="1" t="s">
        <v>67</v>
      </c>
      <c r="V412" s="1" t="s">
        <v>91</v>
      </c>
      <c r="W412" s="1" t="s">
        <v>66</v>
      </c>
      <c r="X412" s="1" t="s">
        <v>91</v>
      </c>
      <c r="Y412" s="1" t="s">
        <v>92</v>
      </c>
      <c r="Z412" s="1" t="s">
        <v>146</v>
      </c>
      <c r="AA412" s="1" t="s">
        <v>71</v>
      </c>
      <c r="AB412" s="1" t="s">
        <v>72</v>
      </c>
      <c r="AC412" s="1" t="s">
        <v>66</v>
      </c>
      <c r="AD412" s="1" t="s">
        <v>73</v>
      </c>
      <c r="AE412" s="1" t="s">
        <v>108</v>
      </c>
      <c r="AF412" s="1" t="s">
        <v>75</v>
      </c>
      <c r="AG412" s="1" t="s">
        <v>76</v>
      </c>
      <c r="AH412" s="1" t="s">
        <v>100</v>
      </c>
      <c r="AI412" s="1" t="s">
        <v>78</v>
      </c>
    </row>
    <row r="413" spans="1:35" ht="13.2" x14ac:dyDescent="0.25">
      <c r="A413" s="2">
        <v>44616.745346747688</v>
      </c>
      <c r="B413" s="1" t="s">
        <v>59</v>
      </c>
      <c r="C413" s="1" t="s">
        <v>36</v>
      </c>
      <c r="D413" s="1" t="s">
        <v>60</v>
      </c>
      <c r="E413" s="1">
        <v>2</v>
      </c>
      <c r="F413" s="1">
        <v>3</v>
      </c>
      <c r="G413" s="1" t="s">
        <v>88</v>
      </c>
      <c r="H413" s="1" t="s">
        <v>39</v>
      </c>
      <c r="I413" s="1" t="s">
        <v>62</v>
      </c>
      <c r="J413" s="1" t="s">
        <v>198</v>
      </c>
      <c r="K413" s="1" t="s">
        <v>71</v>
      </c>
      <c r="L413" s="1">
        <v>3</v>
      </c>
      <c r="M413" s="1">
        <v>5</v>
      </c>
      <c r="N413" s="1">
        <v>5</v>
      </c>
      <c r="O413" s="1">
        <v>3</v>
      </c>
      <c r="P413" s="1">
        <v>5</v>
      </c>
      <c r="Q413" s="1">
        <v>5</v>
      </c>
      <c r="R413" s="1" t="s">
        <v>91</v>
      </c>
      <c r="S413" s="1" t="s">
        <v>91</v>
      </c>
      <c r="T413" s="1" t="s">
        <v>91</v>
      </c>
      <c r="U413" s="1" t="s">
        <v>66</v>
      </c>
      <c r="V413" s="1" t="s">
        <v>66</v>
      </c>
      <c r="W413" s="1" t="s">
        <v>65</v>
      </c>
      <c r="X413" s="1" t="s">
        <v>91</v>
      </c>
      <c r="Y413" s="1" t="s">
        <v>216</v>
      </c>
      <c r="Z413" s="1" t="s">
        <v>70</v>
      </c>
      <c r="AA413" s="1" t="s">
        <v>71</v>
      </c>
      <c r="AB413" s="1" t="s">
        <v>72</v>
      </c>
      <c r="AC413" s="1" t="s">
        <v>93</v>
      </c>
      <c r="AD413" s="1" t="s">
        <v>73</v>
      </c>
      <c r="AE413" s="1" t="s">
        <v>74</v>
      </c>
      <c r="AF413" s="1" t="s">
        <v>75</v>
      </c>
      <c r="AG413" s="1" t="s">
        <v>76</v>
      </c>
      <c r="AH413" s="1" t="s">
        <v>100</v>
      </c>
      <c r="AI413" s="1" t="s">
        <v>408</v>
      </c>
    </row>
    <row r="414" spans="1:35" ht="13.2" x14ac:dyDescent="0.25">
      <c r="A414" s="2">
        <v>44616.751690509263</v>
      </c>
      <c r="B414" s="1" t="s">
        <v>35</v>
      </c>
      <c r="C414" s="1" t="s">
        <v>36</v>
      </c>
      <c r="D414" s="1" t="s">
        <v>60</v>
      </c>
      <c r="E414" s="1">
        <v>1</v>
      </c>
      <c r="F414" s="1">
        <v>5</v>
      </c>
      <c r="G414" s="1" t="s">
        <v>633</v>
      </c>
      <c r="H414" s="1" t="s">
        <v>39</v>
      </c>
      <c r="I414" s="1" t="s">
        <v>62</v>
      </c>
      <c r="J414" s="1" t="s">
        <v>486</v>
      </c>
      <c r="K414" s="1" t="s">
        <v>71</v>
      </c>
      <c r="L414" s="1">
        <v>5</v>
      </c>
      <c r="M414" s="1">
        <v>4</v>
      </c>
      <c r="N414" s="1">
        <v>5</v>
      </c>
      <c r="O414" s="1">
        <v>1</v>
      </c>
      <c r="P414" s="1">
        <v>5</v>
      </c>
      <c r="Q414" s="1">
        <v>4</v>
      </c>
      <c r="R414" s="1" t="s">
        <v>91</v>
      </c>
      <c r="S414" s="1" t="s">
        <v>67</v>
      </c>
      <c r="T414" s="1" t="s">
        <v>91</v>
      </c>
      <c r="U414" s="1" t="s">
        <v>91</v>
      </c>
      <c r="V414" s="1" t="s">
        <v>91</v>
      </c>
      <c r="W414" s="1" t="s">
        <v>91</v>
      </c>
      <c r="X414" s="1" t="s">
        <v>91</v>
      </c>
      <c r="Y414" s="1" t="s">
        <v>113</v>
      </c>
      <c r="Z414" s="1" t="s">
        <v>124</v>
      </c>
      <c r="AA414" s="1" t="s">
        <v>71</v>
      </c>
      <c r="AB414" s="1" t="s">
        <v>72</v>
      </c>
      <c r="AC414" s="1" t="s">
        <v>67</v>
      </c>
      <c r="AD414" s="1" t="s">
        <v>73</v>
      </c>
      <c r="AE414" s="1" t="s">
        <v>128</v>
      </c>
      <c r="AF414" s="1" t="s">
        <v>75</v>
      </c>
      <c r="AG414" s="1" t="s">
        <v>76</v>
      </c>
      <c r="AH414" s="1" t="s">
        <v>214</v>
      </c>
      <c r="AI414" s="1" t="s">
        <v>215</v>
      </c>
    </row>
    <row r="415" spans="1:35" ht="13.2" x14ac:dyDescent="0.25">
      <c r="A415" s="2">
        <v>44616.752073506941</v>
      </c>
      <c r="B415" s="1" t="s">
        <v>59</v>
      </c>
      <c r="C415" s="1" t="s">
        <v>36</v>
      </c>
      <c r="D415" s="1" t="s">
        <v>60</v>
      </c>
      <c r="E415" s="1">
        <v>1</v>
      </c>
      <c r="F415" s="1" t="s">
        <v>79</v>
      </c>
      <c r="G415" s="1" t="s">
        <v>181</v>
      </c>
      <c r="H415" s="1" t="s">
        <v>39</v>
      </c>
      <c r="I415" s="1" t="s">
        <v>111</v>
      </c>
      <c r="J415" s="1" t="s">
        <v>176</v>
      </c>
      <c r="K415" s="1" t="s">
        <v>71</v>
      </c>
      <c r="L415" s="1">
        <v>4</v>
      </c>
      <c r="M415" s="1">
        <v>5</v>
      </c>
      <c r="N415" s="1">
        <v>2</v>
      </c>
      <c r="O415" s="1">
        <v>1</v>
      </c>
      <c r="P415" s="1">
        <v>2</v>
      </c>
      <c r="Q415" s="1">
        <v>1</v>
      </c>
      <c r="R415" s="1" t="s">
        <v>67</v>
      </c>
      <c r="S415" s="1" t="s">
        <v>66</v>
      </c>
      <c r="T415" s="1" t="s">
        <v>91</v>
      </c>
      <c r="U415" s="1" t="s">
        <v>65</v>
      </c>
      <c r="V415" s="1" t="s">
        <v>91</v>
      </c>
      <c r="W415" s="1" t="s">
        <v>67</v>
      </c>
      <c r="X415" s="1" t="s">
        <v>91</v>
      </c>
      <c r="Y415" s="1" t="s">
        <v>131</v>
      </c>
      <c r="Z415" s="1" t="s">
        <v>49</v>
      </c>
      <c r="AA415" s="1" t="s">
        <v>71</v>
      </c>
      <c r="AB415" s="1" t="s">
        <v>72</v>
      </c>
      <c r="AC415" s="1" t="s">
        <v>93</v>
      </c>
      <c r="AD415" s="1" t="s">
        <v>73</v>
      </c>
      <c r="AE415" s="1" t="s">
        <v>114</v>
      </c>
      <c r="AF415" s="1" t="s">
        <v>75</v>
      </c>
      <c r="AG415" s="1" t="s">
        <v>76</v>
      </c>
      <c r="AH415" s="1" t="s">
        <v>69</v>
      </c>
      <c r="AI415" s="1" t="s">
        <v>215</v>
      </c>
    </row>
    <row r="416" spans="1:35" ht="13.2" x14ac:dyDescent="0.25">
      <c r="A416" s="2">
        <v>44616.754836435182</v>
      </c>
      <c r="B416" s="1" t="s">
        <v>102</v>
      </c>
      <c r="C416" s="1" t="s">
        <v>36</v>
      </c>
      <c r="D416" s="1" t="s">
        <v>60</v>
      </c>
      <c r="E416" s="1">
        <v>1</v>
      </c>
      <c r="F416" s="1" t="s">
        <v>79</v>
      </c>
      <c r="G416" s="1" t="s">
        <v>634</v>
      </c>
      <c r="H416" s="1" t="s">
        <v>39</v>
      </c>
      <c r="I416" s="1" t="s">
        <v>111</v>
      </c>
      <c r="J416" s="1" t="s">
        <v>210</v>
      </c>
      <c r="K416" s="1" t="s">
        <v>71</v>
      </c>
      <c r="L416" s="1">
        <v>4</v>
      </c>
      <c r="M416" s="1">
        <v>5</v>
      </c>
      <c r="N416" s="1">
        <v>5</v>
      </c>
      <c r="O416" s="1">
        <v>3</v>
      </c>
      <c r="P416" s="1">
        <v>4</v>
      </c>
      <c r="Q416" s="1">
        <v>4</v>
      </c>
      <c r="R416" s="1" t="s">
        <v>66</v>
      </c>
      <c r="S416" s="1" t="s">
        <v>91</v>
      </c>
      <c r="T416" s="1" t="s">
        <v>91</v>
      </c>
      <c r="U416" s="1" t="s">
        <v>66</v>
      </c>
      <c r="V416" s="1" t="s">
        <v>66</v>
      </c>
      <c r="W416" s="1" t="s">
        <v>91</v>
      </c>
      <c r="X416" s="1" t="s">
        <v>68</v>
      </c>
      <c r="Y416" s="1" t="s">
        <v>69</v>
      </c>
      <c r="Z416" s="1" t="s">
        <v>107</v>
      </c>
      <c r="AA416" s="1" t="s">
        <v>71</v>
      </c>
      <c r="AB416" s="1" t="s">
        <v>72</v>
      </c>
      <c r="AC416" s="1" t="s">
        <v>93</v>
      </c>
      <c r="AD416" s="1" t="s">
        <v>73</v>
      </c>
      <c r="AE416" s="1" t="s">
        <v>108</v>
      </c>
      <c r="AF416" s="1" t="s">
        <v>75</v>
      </c>
      <c r="AG416" s="1" t="s">
        <v>76</v>
      </c>
      <c r="AH416" s="1" t="s">
        <v>69</v>
      </c>
      <c r="AI416" s="1" t="s">
        <v>243</v>
      </c>
    </row>
    <row r="417" spans="1:35" ht="13.2" x14ac:dyDescent="0.25">
      <c r="A417" s="2">
        <v>44616.759705231481</v>
      </c>
      <c r="B417" s="1" t="s">
        <v>35</v>
      </c>
      <c r="C417" s="1" t="s">
        <v>134</v>
      </c>
      <c r="D417" s="1" t="s">
        <v>37</v>
      </c>
      <c r="E417" s="1">
        <v>1</v>
      </c>
      <c r="F417" s="1">
        <v>2</v>
      </c>
      <c r="G417" s="1" t="s">
        <v>635</v>
      </c>
      <c r="H417" s="1" t="s">
        <v>39</v>
      </c>
      <c r="I417" s="1" t="s">
        <v>104</v>
      </c>
      <c r="J417" s="1" t="s">
        <v>176</v>
      </c>
      <c r="K417" s="1" t="s">
        <v>64</v>
      </c>
      <c r="L417" s="1">
        <v>1</v>
      </c>
      <c r="M417" s="1">
        <v>5</v>
      </c>
      <c r="N417" s="1">
        <v>4</v>
      </c>
      <c r="O417" s="1">
        <v>1</v>
      </c>
      <c r="P417" s="1">
        <v>4</v>
      </c>
      <c r="Q417" s="1">
        <v>1</v>
      </c>
      <c r="R417" s="1" t="s">
        <v>66</v>
      </c>
      <c r="S417" s="1" t="s">
        <v>68</v>
      </c>
      <c r="T417" s="1" t="s">
        <v>91</v>
      </c>
      <c r="U417" s="1" t="s">
        <v>68</v>
      </c>
      <c r="V417" s="1" t="s">
        <v>68</v>
      </c>
      <c r="W417" s="1" t="s">
        <v>91</v>
      </c>
      <c r="X417" s="1" t="s">
        <v>68</v>
      </c>
      <c r="Y417" s="1" t="s">
        <v>92</v>
      </c>
      <c r="Z417" s="1" t="s">
        <v>127</v>
      </c>
      <c r="AA417" s="1" t="s">
        <v>482</v>
      </c>
      <c r="AB417" s="1" t="s">
        <v>55</v>
      </c>
      <c r="AC417" s="1">
        <v>500</v>
      </c>
      <c r="AD417" s="1">
        <v>1000</v>
      </c>
      <c r="AE417" s="1" t="s">
        <v>108</v>
      </c>
      <c r="AF417" s="1">
        <v>1000</v>
      </c>
      <c r="AG417" s="1">
        <v>1000</v>
      </c>
      <c r="AH417" s="1" t="s">
        <v>100</v>
      </c>
      <c r="AI417" s="1" t="s">
        <v>169</v>
      </c>
    </row>
    <row r="418" spans="1:35" ht="13.2" x14ac:dyDescent="0.25">
      <c r="A418" s="2">
        <v>44616.759708333338</v>
      </c>
      <c r="B418" s="1" t="s">
        <v>35</v>
      </c>
      <c r="C418" s="1" t="s">
        <v>134</v>
      </c>
      <c r="D418" s="1" t="s">
        <v>37</v>
      </c>
      <c r="E418" s="1">
        <v>1</v>
      </c>
      <c r="F418" s="1">
        <v>4</v>
      </c>
      <c r="G418" s="1" t="s">
        <v>633</v>
      </c>
      <c r="H418" s="1" t="s">
        <v>39</v>
      </c>
      <c r="I418" s="1" t="s">
        <v>104</v>
      </c>
      <c r="J418" s="1" t="s">
        <v>440</v>
      </c>
      <c r="K418" s="1" t="s">
        <v>71</v>
      </c>
      <c r="L418" s="1">
        <v>1</v>
      </c>
      <c r="M418" s="1">
        <v>2</v>
      </c>
      <c r="N418" s="1">
        <v>2</v>
      </c>
      <c r="O418" s="1">
        <v>2</v>
      </c>
      <c r="P418" s="1">
        <v>1</v>
      </c>
      <c r="Q418" s="1">
        <v>2</v>
      </c>
      <c r="R418" s="1" t="s">
        <v>91</v>
      </c>
      <c r="S418" s="1" t="s">
        <v>91</v>
      </c>
      <c r="T418" s="1" t="s">
        <v>91</v>
      </c>
      <c r="U418" s="1" t="s">
        <v>91</v>
      </c>
      <c r="V418" s="1" t="s">
        <v>66</v>
      </c>
      <c r="W418" s="1" t="s">
        <v>67</v>
      </c>
      <c r="X418" s="1" t="s">
        <v>66</v>
      </c>
      <c r="Y418" s="1" t="s">
        <v>113</v>
      </c>
      <c r="Z418" s="1" t="s">
        <v>49</v>
      </c>
      <c r="AA418" s="1" t="s">
        <v>98</v>
      </c>
      <c r="AB418" s="1" t="s">
        <v>72</v>
      </c>
      <c r="AC418" s="1" t="s">
        <v>66</v>
      </c>
      <c r="AD418" s="1" t="s">
        <v>73</v>
      </c>
      <c r="AE418" s="1" t="s">
        <v>99</v>
      </c>
      <c r="AF418" s="1" t="s">
        <v>75</v>
      </c>
      <c r="AG418" s="1" t="s">
        <v>76</v>
      </c>
      <c r="AH418" s="1" t="s">
        <v>267</v>
      </c>
      <c r="AI418" s="1" t="s">
        <v>169</v>
      </c>
    </row>
    <row r="419" spans="1:35" ht="13.2" x14ac:dyDescent="0.25">
      <c r="A419" s="2">
        <v>44616.761209699078</v>
      </c>
      <c r="B419" s="1" t="s">
        <v>35</v>
      </c>
      <c r="C419" s="1" t="s">
        <v>36</v>
      </c>
      <c r="D419" s="1" t="s">
        <v>37</v>
      </c>
      <c r="E419" s="1">
        <v>2</v>
      </c>
      <c r="F419" s="1">
        <v>1</v>
      </c>
      <c r="G419" s="1" t="s">
        <v>38</v>
      </c>
      <c r="H419" s="1" t="s">
        <v>115</v>
      </c>
      <c r="I419" s="1" t="s">
        <v>62</v>
      </c>
      <c r="J419" s="1" t="s">
        <v>63</v>
      </c>
      <c r="K419" s="1" t="s">
        <v>71</v>
      </c>
      <c r="L419" s="1">
        <v>1</v>
      </c>
      <c r="M419" s="1">
        <v>5</v>
      </c>
      <c r="N419" s="1">
        <v>5</v>
      </c>
      <c r="O419" s="1">
        <v>3</v>
      </c>
      <c r="P419" s="1">
        <v>4</v>
      </c>
      <c r="Q419" s="1">
        <v>1</v>
      </c>
      <c r="R419" s="1" t="s">
        <v>66</v>
      </c>
      <c r="S419" s="1" t="s">
        <v>91</v>
      </c>
      <c r="T419" s="1" t="s">
        <v>91</v>
      </c>
      <c r="U419" s="1" t="s">
        <v>68</v>
      </c>
      <c r="V419" s="1" t="s">
        <v>91</v>
      </c>
      <c r="W419" s="1" t="s">
        <v>91</v>
      </c>
      <c r="X419" s="1" t="s">
        <v>91</v>
      </c>
      <c r="Y419" s="1" t="s">
        <v>48</v>
      </c>
      <c r="Z419" s="1" t="s">
        <v>124</v>
      </c>
      <c r="AA419" s="1" t="s">
        <v>71</v>
      </c>
      <c r="AB419" s="1">
        <v>500</v>
      </c>
      <c r="AC419" s="1" t="s">
        <v>93</v>
      </c>
      <c r="AD419" s="1" t="s">
        <v>73</v>
      </c>
      <c r="AE419" s="1" t="s">
        <v>114</v>
      </c>
      <c r="AF419" s="1" t="s">
        <v>75</v>
      </c>
      <c r="AG419" s="1" t="s">
        <v>76</v>
      </c>
      <c r="AH419" s="1" t="s">
        <v>194</v>
      </c>
      <c r="AI419" s="1" t="s">
        <v>87</v>
      </c>
    </row>
    <row r="420" spans="1:35" ht="13.2" x14ac:dyDescent="0.25">
      <c r="A420" s="2">
        <v>44616.768037175927</v>
      </c>
      <c r="B420" s="1" t="s">
        <v>133</v>
      </c>
      <c r="C420" s="1" t="s">
        <v>183</v>
      </c>
      <c r="D420" s="1" t="s">
        <v>37</v>
      </c>
      <c r="E420" s="1">
        <v>4</v>
      </c>
      <c r="F420" s="1">
        <v>3</v>
      </c>
      <c r="G420" s="1" t="s">
        <v>269</v>
      </c>
      <c r="H420" s="1" t="s">
        <v>61</v>
      </c>
      <c r="I420" s="1" t="s">
        <v>89</v>
      </c>
      <c r="J420" s="1" t="s">
        <v>63</v>
      </c>
      <c r="K420" s="1" t="s">
        <v>260</v>
      </c>
      <c r="L420" s="1">
        <v>1</v>
      </c>
      <c r="M420" s="1">
        <v>5</v>
      </c>
      <c r="N420" s="1">
        <v>2</v>
      </c>
      <c r="O420" s="1">
        <v>5</v>
      </c>
      <c r="P420" s="1">
        <v>3</v>
      </c>
      <c r="Q420" s="1">
        <v>3</v>
      </c>
      <c r="R420" s="1" t="s">
        <v>66</v>
      </c>
      <c r="S420" s="1" t="s">
        <v>66</v>
      </c>
      <c r="T420" s="1" t="s">
        <v>91</v>
      </c>
      <c r="U420" s="1" t="s">
        <v>65</v>
      </c>
      <c r="V420" s="1" t="s">
        <v>67</v>
      </c>
      <c r="W420" s="1" t="s">
        <v>91</v>
      </c>
      <c r="X420" s="1" t="s">
        <v>91</v>
      </c>
      <c r="Y420" s="1" t="s">
        <v>119</v>
      </c>
      <c r="Z420" s="1" t="s">
        <v>107</v>
      </c>
      <c r="AA420" s="1" t="s">
        <v>98</v>
      </c>
      <c r="AB420" s="1" t="s">
        <v>55</v>
      </c>
      <c r="AC420" s="1" t="s">
        <v>66</v>
      </c>
      <c r="AD420" s="1" t="s">
        <v>168</v>
      </c>
      <c r="AE420" s="1" t="s">
        <v>114</v>
      </c>
      <c r="AF420" s="1" t="s">
        <v>75</v>
      </c>
      <c r="AG420" s="1" t="s">
        <v>76</v>
      </c>
      <c r="AH420" s="1" t="s">
        <v>100</v>
      </c>
      <c r="AI420" s="1" t="s">
        <v>636</v>
      </c>
    </row>
    <row r="421" spans="1:35" ht="13.2" x14ac:dyDescent="0.25">
      <c r="A421" s="2">
        <v>44616.777125949069</v>
      </c>
      <c r="B421" s="1" t="s">
        <v>35</v>
      </c>
      <c r="C421" s="1" t="s">
        <v>151</v>
      </c>
      <c r="D421" s="1" t="s">
        <v>37</v>
      </c>
      <c r="E421" s="1">
        <v>3</v>
      </c>
      <c r="F421" s="1">
        <v>2</v>
      </c>
      <c r="G421" s="1" t="s">
        <v>617</v>
      </c>
      <c r="H421" s="1" t="s">
        <v>39</v>
      </c>
      <c r="I421" s="1" t="s">
        <v>89</v>
      </c>
      <c r="J421" s="1" t="s">
        <v>182</v>
      </c>
      <c r="K421" s="1" t="s">
        <v>71</v>
      </c>
      <c r="L421" s="1">
        <v>5</v>
      </c>
      <c r="M421" s="1">
        <v>4</v>
      </c>
      <c r="N421" s="1">
        <v>5</v>
      </c>
      <c r="O421" s="1">
        <v>4</v>
      </c>
      <c r="P421" s="1">
        <v>5</v>
      </c>
      <c r="Q421" s="1">
        <v>2</v>
      </c>
      <c r="R421" s="1" t="s">
        <v>68</v>
      </c>
      <c r="S421" s="1" t="s">
        <v>68</v>
      </c>
      <c r="T421" s="1" t="s">
        <v>68</v>
      </c>
      <c r="U421" s="1" t="s">
        <v>66</v>
      </c>
      <c r="V421" s="1" t="s">
        <v>68</v>
      </c>
      <c r="W421" s="1" t="s">
        <v>68</v>
      </c>
      <c r="X421" s="1" t="s">
        <v>66</v>
      </c>
      <c r="Y421" s="1" t="s">
        <v>292</v>
      </c>
      <c r="Z421" s="1" t="s">
        <v>124</v>
      </c>
      <c r="AA421" s="1" t="s">
        <v>98</v>
      </c>
      <c r="AB421" s="1" t="s">
        <v>72</v>
      </c>
      <c r="AC421" s="1" t="s">
        <v>93</v>
      </c>
      <c r="AD421" s="1" t="s">
        <v>85</v>
      </c>
      <c r="AE421" s="1" t="s">
        <v>114</v>
      </c>
      <c r="AF421" s="1" t="s">
        <v>75</v>
      </c>
      <c r="AG421" s="1" t="s">
        <v>76</v>
      </c>
      <c r="AH421" s="1" t="s">
        <v>239</v>
      </c>
      <c r="AI421" s="1" t="s">
        <v>101</v>
      </c>
    </row>
    <row r="422" spans="1:35" ht="13.2" x14ac:dyDescent="0.25">
      <c r="A422" s="2">
        <v>44616.781128217597</v>
      </c>
      <c r="B422" s="1" t="s">
        <v>59</v>
      </c>
      <c r="C422" s="1" t="s">
        <v>134</v>
      </c>
      <c r="D422" s="1" t="s">
        <v>37</v>
      </c>
      <c r="E422" s="1">
        <v>2</v>
      </c>
      <c r="F422" s="1">
        <v>1</v>
      </c>
      <c r="G422" s="1" t="s">
        <v>88</v>
      </c>
      <c r="H422" s="1" t="s">
        <v>39</v>
      </c>
      <c r="I422" s="1" t="s">
        <v>62</v>
      </c>
      <c r="J422" s="1" t="s">
        <v>116</v>
      </c>
      <c r="K422" s="1" t="s">
        <v>71</v>
      </c>
      <c r="L422" s="1">
        <v>5</v>
      </c>
      <c r="M422" s="1">
        <v>4</v>
      </c>
      <c r="N422" s="1">
        <v>5</v>
      </c>
      <c r="O422" s="1">
        <v>5</v>
      </c>
      <c r="P422" s="1">
        <v>5</v>
      </c>
      <c r="Q422" s="1">
        <v>3</v>
      </c>
      <c r="R422" s="1" t="s">
        <v>66</v>
      </c>
      <c r="S422" s="1" t="s">
        <v>91</v>
      </c>
      <c r="T422" s="1" t="s">
        <v>67</v>
      </c>
      <c r="U422" s="1" t="s">
        <v>66</v>
      </c>
      <c r="V422" s="1" t="s">
        <v>91</v>
      </c>
      <c r="W422" s="1" t="s">
        <v>91</v>
      </c>
      <c r="X422" s="1" t="s">
        <v>91</v>
      </c>
      <c r="Y422" s="1" t="s">
        <v>189</v>
      </c>
      <c r="Z422" s="1" t="s">
        <v>107</v>
      </c>
      <c r="AA422" s="1" t="s">
        <v>71</v>
      </c>
      <c r="AB422" s="1" t="s">
        <v>72</v>
      </c>
      <c r="AC422" s="1" t="s">
        <v>66</v>
      </c>
      <c r="AD422" s="1" t="s">
        <v>73</v>
      </c>
      <c r="AE422" s="1" t="s">
        <v>108</v>
      </c>
      <c r="AF422" s="1" t="s">
        <v>75</v>
      </c>
      <c r="AG422" s="1" t="s">
        <v>76</v>
      </c>
      <c r="AH422" s="1" t="s">
        <v>100</v>
      </c>
      <c r="AI422" s="1" t="s">
        <v>101</v>
      </c>
    </row>
    <row r="423" spans="1:35" ht="13.2" x14ac:dyDescent="0.25">
      <c r="A423" s="2">
        <v>44616.781167361114</v>
      </c>
      <c r="B423" s="1" t="s">
        <v>35</v>
      </c>
      <c r="C423" s="1" t="s">
        <v>36</v>
      </c>
      <c r="D423" s="1" t="s">
        <v>60</v>
      </c>
      <c r="E423" s="1">
        <v>2</v>
      </c>
      <c r="F423" s="1">
        <v>4</v>
      </c>
      <c r="G423" s="1" t="s">
        <v>38</v>
      </c>
      <c r="H423" s="1" t="s">
        <v>39</v>
      </c>
      <c r="I423" s="1" t="s">
        <v>62</v>
      </c>
      <c r="J423" s="1" t="s">
        <v>381</v>
      </c>
      <c r="K423" s="1" t="s">
        <v>64</v>
      </c>
      <c r="L423" s="1">
        <v>5</v>
      </c>
      <c r="M423" s="1">
        <v>5</v>
      </c>
      <c r="N423" s="1">
        <v>5</v>
      </c>
      <c r="O423" s="1">
        <v>4</v>
      </c>
      <c r="P423" s="1">
        <v>4</v>
      </c>
      <c r="Q423" s="1">
        <v>5</v>
      </c>
      <c r="R423" s="1" t="s">
        <v>66</v>
      </c>
      <c r="S423" s="1" t="s">
        <v>68</v>
      </c>
      <c r="T423" s="1" t="s">
        <v>91</v>
      </c>
      <c r="U423" s="1" t="s">
        <v>68</v>
      </c>
      <c r="V423" s="1" t="s">
        <v>91</v>
      </c>
      <c r="W423" s="1" t="s">
        <v>68</v>
      </c>
      <c r="X423" s="1" t="s">
        <v>91</v>
      </c>
      <c r="Y423" s="1" t="s">
        <v>131</v>
      </c>
      <c r="Z423" s="1" t="s">
        <v>83</v>
      </c>
      <c r="AA423" s="1" t="s">
        <v>98</v>
      </c>
      <c r="AB423" s="1" t="s">
        <v>72</v>
      </c>
      <c r="AC423" s="1" t="s">
        <v>93</v>
      </c>
      <c r="AD423" s="1" t="s">
        <v>73</v>
      </c>
      <c r="AE423" s="1" t="s">
        <v>114</v>
      </c>
      <c r="AF423" s="1" t="s">
        <v>75</v>
      </c>
      <c r="AG423" s="1" t="s">
        <v>76</v>
      </c>
      <c r="AH423" s="1" t="s">
        <v>69</v>
      </c>
      <c r="AI423" s="1" t="s">
        <v>58</v>
      </c>
    </row>
    <row r="424" spans="1:35" ht="13.2" x14ac:dyDescent="0.25">
      <c r="A424" s="2">
        <v>44616.784165439814</v>
      </c>
      <c r="B424" s="1" t="s">
        <v>133</v>
      </c>
      <c r="C424" s="1" t="s">
        <v>183</v>
      </c>
      <c r="D424" s="1" t="s">
        <v>37</v>
      </c>
      <c r="E424" s="1">
        <v>4</v>
      </c>
      <c r="F424" s="1">
        <v>3</v>
      </c>
      <c r="G424" s="1" t="s">
        <v>262</v>
      </c>
      <c r="H424" s="1" t="s">
        <v>39</v>
      </c>
      <c r="I424" s="1" t="s">
        <v>62</v>
      </c>
      <c r="J424" s="1" t="s">
        <v>130</v>
      </c>
      <c r="K424" s="1" t="s">
        <v>71</v>
      </c>
      <c r="L424" s="1">
        <v>3</v>
      </c>
      <c r="M424" s="1">
        <v>5</v>
      </c>
      <c r="N424" s="1">
        <v>3</v>
      </c>
      <c r="O424" s="1">
        <v>3</v>
      </c>
      <c r="P424" s="1">
        <v>5</v>
      </c>
      <c r="Q424" s="1">
        <v>4</v>
      </c>
      <c r="R424" s="1" t="s">
        <v>91</v>
      </c>
      <c r="S424" s="1" t="s">
        <v>91</v>
      </c>
      <c r="T424" s="1" t="s">
        <v>91</v>
      </c>
      <c r="U424" s="1" t="s">
        <v>67</v>
      </c>
      <c r="V424" s="1" t="s">
        <v>91</v>
      </c>
      <c r="W424" s="1" t="s">
        <v>66</v>
      </c>
      <c r="X424" s="1" t="s">
        <v>91</v>
      </c>
      <c r="Y424" s="1" t="s">
        <v>295</v>
      </c>
      <c r="Z424" s="1" t="s">
        <v>124</v>
      </c>
      <c r="AA424" s="1" t="s">
        <v>149</v>
      </c>
      <c r="AB424" s="1" t="s">
        <v>55</v>
      </c>
      <c r="AC424" s="1" t="s">
        <v>66</v>
      </c>
      <c r="AD424" s="1" t="s">
        <v>73</v>
      </c>
      <c r="AE424" s="1" t="s">
        <v>114</v>
      </c>
      <c r="AF424" s="1" t="s">
        <v>75</v>
      </c>
      <c r="AG424" s="1" t="s">
        <v>76</v>
      </c>
      <c r="AH424" s="1" t="s">
        <v>196</v>
      </c>
      <c r="AI424" s="1" t="s">
        <v>243</v>
      </c>
    </row>
    <row r="425" spans="1:35" ht="13.2" x14ac:dyDescent="0.25">
      <c r="A425" s="2">
        <v>44616.788374548611</v>
      </c>
      <c r="B425" s="1" t="s">
        <v>59</v>
      </c>
      <c r="C425" s="1" t="s">
        <v>36</v>
      </c>
      <c r="D425" s="1" t="s">
        <v>60</v>
      </c>
      <c r="E425" s="1">
        <v>2</v>
      </c>
      <c r="F425" s="1">
        <v>3</v>
      </c>
      <c r="G425" s="1" t="s">
        <v>38</v>
      </c>
      <c r="H425" s="1" t="s">
        <v>61</v>
      </c>
      <c r="I425" s="1" t="s">
        <v>62</v>
      </c>
      <c r="J425" s="1" t="s">
        <v>81</v>
      </c>
      <c r="K425" s="1" t="s">
        <v>302</v>
      </c>
      <c r="L425" s="1">
        <v>4</v>
      </c>
      <c r="M425" s="1">
        <v>5</v>
      </c>
      <c r="N425" s="1">
        <v>5</v>
      </c>
      <c r="O425" s="1">
        <v>5</v>
      </c>
      <c r="P425" s="1">
        <v>5</v>
      </c>
      <c r="Q425" s="1">
        <v>1</v>
      </c>
      <c r="R425" s="1" t="s">
        <v>67</v>
      </c>
      <c r="S425" s="1" t="s">
        <v>91</v>
      </c>
      <c r="T425" s="1" t="s">
        <v>91</v>
      </c>
      <c r="U425" s="1" t="s">
        <v>66</v>
      </c>
      <c r="V425" s="1" t="s">
        <v>67</v>
      </c>
      <c r="W425" s="1" t="s">
        <v>67</v>
      </c>
      <c r="X425" s="1" t="s">
        <v>91</v>
      </c>
      <c r="Y425" s="1" t="s">
        <v>189</v>
      </c>
      <c r="Z425" s="1" t="s">
        <v>158</v>
      </c>
      <c r="AA425" s="1" t="s">
        <v>98</v>
      </c>
      <c r="AB425" s="1" t="s">
        <v>55</v>
      </c>
      <c r="AC425" s="1" t="s">
        <v>66</v>
      </c>
      <c r="AD425" s="1" t="s">
        <v>73</v>
      </c>
      <c r="AE425" s="1" t="s">
        <v>246</v>
      </c>
      <c r="AF425" s="1" t="s">
        <v>75</v>
      </c>
      <c r="AG425" s="1" t="s">
        <v>76</v>
      </c>
      <c r="AH425" s="1" t="s">
        <v>191</v>
      </c>
      <c r="AI425" s="1" t="s">
        <v>467</v>
      </c>
    </row>
    <row r="426" spans="1:35" ht="13.2" x14ac:dyDescent="0.25">
      <c r="A426" s="2">
        <v>44616.788676469907</v>
      </c>
      <c r="B426" s="1" t="s">
        <v>150</v>
      </c>
      <c r="C426" s="1" t="s">
        <v>183</v>
      </c>
      <c r="D426" s="1" t="s">
        <v>37</v>
      </c>
      <c r="E426" s="1">
        <v>4</v>
      </c>
      <c r="F426" s="1">
        <v>3</v>
      </c>
      <c r="G426" s="1" t="s">
        <v>637</v>
      </c>
      <c r="H426" s="1" t="s">
        <v>115</v>
      </c>
      <c r="I426" s="1" t="s">
        <v>62</v>
      </c>
      <c r="J426" s="1" t="s">
        <v>41</v>
      </c>
      <c r="K426" s="1" t="s">
        <v>71</v>
      </c>
      <c r="L426" s="1">
        <v>4</v>
      </c>
      <c r="M426" s="1">
        <v>1</v>
      </c>
      <c r="N426" s="1">
        <v>2</v>
      </c>
      <c r="O426" s="1">
        <v>4</v>
      </c>
      <c r="P426" s="1">
        <v>4</v>
      </c>
      <c r="Q426" s="1">
        <v>2</v>
      </c>
      <c r="R426" s="1" t="s">
        <v>66</v>
      </c>
      <c r="S426" s="1" t="s">
        <v>66</v>
      </c>
      <c r="T426" s="1" t="s">
        <v>66</v>
      </c>
      <c r="U426" s="1" t="s">
        <v>66</v>
      </c>
      <c r="V426" s="1" t="s">
        <v>66</v>
      </c>
      <c r="W426" s="1" t="s">
        <v>66</v>
      </c>
      <c r="X426" s="1" t="s">
        <v>66</v>
      </c>
      <c r="Y426" s="1" t="s">
        <v>342</v>
      </c>
      <c r="Z426" s="1" t="s">
        <v>70</v>
      </c>
      <c r="AA426" s="1" t="s">
        <v>71</v>
      </c>
      <c r="AB426" s="1" t="s">
        <v>72</v>
      </c>
      <c r="AC426" s="1" t="s">
        <v>66</v>
      </c>
      <c r="AD426" s="1" t="s">
        <v>73</v>
      </c>
      <c r="AE426" s="1" t="s">
        <v>114</v>
      </c>
      <c r="AF426" s="1" t="s">
        <v>75</v>
      </c>
      <c r="AG426" s="1" t="s">
        <v>76</v>
      </c>
      <c r="AH426" s="1" t="s">
        <v>334</v>
      </c>
      <c r="AI426" s="1" t="s">
        <v>120</v>
      </c>
    </row>
    <row r="427" spans="1:35" ht="13.2" x14ac:dyDescent="0.25">
      <c r="A427" s="2">
        <v>44616.791542175924</v>
      </c>
      <c r="B427" s="1" t="s">
        <v>35</v>
      </c>
      <c r="C427" s="1" t="s">
        <v>36</v>
      </c>
      <c r="D427" s="1" t="s">
        <v>60</v>
      </c>
      <c r="E427" s="1">
        <v>1</v>
      </c>
      <c r="F427" s="1">
        <v>3</v>
      </c>
      <c r="G427" s="1" t="s">
        <v>262</v>
      </c>
      <c r="H427" s="1" t="s">
        <v>61</v>
      </c>
      <c r="I427" s="1" t="s">
        <v>104</v>
      </c>
      <c r="J427" s="1" t="s">
        <v>384</v>
      </c>
      <c r="K427" s="1" t="s">
        <v>71</v>
      </c>
      <c r="L427" s="1">
        <v>4</v>
      </c>
      <c r="M427" s="1">
        <v>4</v>
      </c>
      <c r="N427" s="1">
        <v>4</v>
      </c>
      <c r="O427" s="1">
        <v>3</v>
      </c>
      <c r="P427" s="1">
        <v>3</v>
      </c>
      <c r="Q427" s="1">
        <v>4</v>
      </c>
      <c r="R427" s="1" t="s">
        <v>91</v>
      </c>
      <c r="S427" s="1" t="s">
        <v>67</v>
      </c>
      <c r="T427" s="1" t="s">
        <v>66</v>
      </c>
      <c r="U427" s="1" t="s">
        <v>67</v>
      </c>
      <c r="V427" s="1" t="s">
        <v>65</v>
      </c>
      <c r="W427" s="1" t="s">
        <v>65</v>
      </c>
      <c r="X427" s="1" t="s">
        <v>66</v>
      </c>
      <c r="Y427" s="1" t="s">
        <v>82</v>
      </c>
      <c r="Z427" s="1" t="s">
        <v>83</v>
      </c>
      <c r="AA427" s="1" t="s">
        <v>149</v>
      </c>
      <c r="AB427" s="1" t="s">
        <v>72</v>
      </c>
      <c r="AC427" s="1" t="s">
        <v>67</v>
      </c>
      <c r="AD427" s="1" t="s">
        <v>73</v>
      </c>
      <c r="AE427" s="1" t="s">
        <v>180</v>
      </c>
      <c r="AF427" s="1" t="s">
        <v>75</v>
      </c>
      <c r="AG427" s="1" t="s">
        <v>76</v>
      </c>
      <c r="AH427" s="1" t="s">
        <v>267</v>
      </c>
      <c r="AI427" s="1" t="s">
        <v>94</v>
      </c>
    </row>
    <row r="428" spans="1:35" ht="13.2" x14ac:dyDescent="0.25">
      <c r="A428" s="2">
        <v>44616.791822210653</v>
      </c>
      <c r="B428" s="1" t="s">
        <v>59</v>
      </c>
      <c r="C428" s="1" t="s">
        <v>36</v>
      </c>
      <c r="D428" s="1" t="s">
        <v>60</v>
      </c>
      <c r="E428" s="1">
        <v>2</v>
      </c>
      <c r="F428" s="1">
        <v>4</v>
      </c>
      <c r="G428" s="1" t="s">
        <v>38</v>
      </c>
      <c r="H428" s="1" t="s">
        <v>39</v>
      </c>
      <c r="I428" s="1" t="s">
        <v>89</v>
      </c>
      <c r="J428" s="1" t="s">
        <v>155</v>
      </c>
      <c r="K428" s="1" t="s">
        <v>260</v>
      </c>
      <c r="L428" s="1">
        <v>5</v>
      </c>
      <c r="M428" s="1">
        <v>5</v>
      </c>
      <c r="N428" s="1">
        <v>5</v>
      </c>
      <c r="O428" s="1">
        <v>5</v>
      </c>
      <c r="P428" s="1">
        <v>5</v>
      </c>
      <c r="Q428" s="1">
        <v>1</v>
      </c>
      <c r="R428" s="1" t="s">
        <v>65</v>
      </c>
      <c r="S428" s="1" t="s">
        <v>67</v>
      </c>
      <c r="T428" s="1" t="s">
        <v>66</v>
      </c>
      <c r="U428" s="1" t="s">
        <v>67</v>
      </c>
      <c r="V428" s="1" t="s">
        <v>65</v>
      </c>
      <c r="W428" s="1" t="s">
        <v>65</v>
      </c>
      <c r="X428" s="1" t="s">
        <v>143</v>
      </c>
      <c r="Y428" s="1" t="s">
        <v>392</v>
      </c>
      <c r="Z428" s="1" t="s">
        <v>124</v>
      </c>
      <c r="AA428" s="1" t="s">
        <v>203</v>
      </c>
      <c r="AB428" s="1" t="s">
        <v>55</v>
      </c>
      <c r="AC428" s="1" t="s">
        <v>93</v>
      </c>
      <c r="AD428" s="1" t="s">
        <v>85</v>
      </c>
      <c r="AE428" s="1" t="s">
        <v>165</v>
      </c>
      <c r="AF428" s="1" t="s">
        <v>75</v>
      </c>
      <c r="AG428" s="1" t="s">
        <v>76</v>
      </c>
      <c r="AH428" s="1" t="s">
        <v>163</v>
      </c>
      <c r="AI428" s="1" t="s">
        <v>101</v>
      </c>
    </row>
    <row r="429" spans="1:35" ht="13.2" x14ac:dyDescent="0.25">
      <c r="A429" s="2">
        <v>44616.811419166668</v>
      </c>
      <c r="B429" s="1" t="s">
        <v>35</v>
      </c>
      <c r="C429" s="1" t="s">
        <v>134</v>
      </c>
      <c r="D429" s="1" t="s">
        <v>37</v>
      </c>
      <c r="E429" s="1">
        <v>2</v>
      </c>
      <c r="F429" s="1">
        <v>1</v>
      </c>
      <c r="G429" s="1" t="s">
        <v>638</v>
      </c>
      <c r="H429" s="1" t="s">
        <v>61</v>
      </c>
      <c r="I429" s="1" t="s">
        <v>104</v>
      </c>
      <c r="J429" s="1" t="s">
        <v>105</v>
      </c>
      <c r="K429" s="1" t="s">
        <v>71</v>
      </c>
      <c r="L429" s="1">
        <v>5</v>
      </c>
      <c r="M429" s="1">
        <v>5</v>
      </c>
      <c r="N429" s="1">
        <v>4</v>
      </c>
      <c r="O429" s="1">
        <v>5</v>
      </c>
      <c r="P429" s="1">
        <v>5</v>
      </c>
      <c r="Q429" s="1">
        <v>1</v>
      </c>
      <c r="R429" s="1" t="s">
        <v>68</v>
      </c>
      <c r="S429" s="1" t="s">
        <v>66</v>
      </c>
      <c r="T429" s="1" t="s">
        <v>91</v>
      </c>
      <c r="U429" s="1" t="s">
        <v>91</v>
      </c>
      <c r="V429" s="1" t="s">
        <v>91</v>
      </c>
      <c r="W429" s="1" t="s">
        <v>91</v>
      </c>
      <c r="X429" s="1" t="s">
        <v>91</v>
      </c>
      <c r="Y429" s="1" t="s">
        <v>92</v>
      </c>
      <c r="Z429" s="1" t="s">
        <v>70</v>
      </c>
      <c r="AA429" s="1" t="s">
        <v>71</v>
      </c>
      <c r="AB429" s="1" t="s">
        <v>72</v>
      </c>
      <c r="AC429" s="1" t="s">
        <v>93</v>
      </c>
      <c r="AD429" s="1" t="s">
        <v>73</v>
      </c>
      <c r="AE429" s="1" t="s">
        <v>114</v>
      </c>
      <c r="AF429" s="1" t="s">
        <v>75</v>
      </c>
      <c r="AG429" s="1" t="s">
        <v>76</v>
      </c>
      <c r="AH429" s="1" t="s">
        <v>69</v>
      </c>
      <c r="AI429" s="1" t="s">
        <v>87</v>
      </c>
    </row>
    <row r="430" spans="1:35" ht="13.2" x14ac:dyDescent="0.25">
      <c r="A430" s="2">
        <v>44616.815028842597</v>
      </c>
      <c r="B430" s="1" t="s">
        <v>102</v>
      </c>
      <c r="C430" s="1" t="s">
        <v>36</v>
      </c>
      <c r="D430" s="1" t="s">
        <v>60</v>
      </c>
      <c r="E430" s="1">
        <v>1</v>
      </c>
      <c r="F430" s="1">
        <v>5</v>
      </c>
      <c r="G430" s="1" t="s">
        <v>639</v>
      </c>
      <c r="H430" s="1" t="s">
        <v>39</v>
      </c>
      <c r="I430" s="1" t="s">
        <v>89</v>
      </c>
      <c r="J430" s="1" t="s">
        <v>63</v>
      </c>
      <c r="K430" s="1" t="s">
        <v>71</v>
      </c>
      <c r="L430" s="1">
        <v>2</v>
      </c>
      <c r="M430" s="1">
        <v>4</v>
      </c>
      <c r="N430" s="1">
        <v>5</v>
      </c>
      <c r="O430" s="1">
        <v>5</v>
      </c>
      <c r="P430" s="1">
        <v>5</v>
      </c>
      <c r="Q430" s="1">
        <v>3</v>
      </c>
      <c r="R430" s="1" t="s">
        <v>66</v>
      </c>
      <c r="S430" s="1" t="s">
        <v>91</v>
      </c>
      <c r="T430" s="1" t="s">
        <v>91</v>
      </c>
      <c r="U430" s="1" t="s">
        <v>66</v>
      </c>
      <c r="V430" s="1" t="s">
        <v>91</v>
      </c>
      <c r="W430" s="1" t="s">
        <v>91</v>
      </c>
      <c r="X430" s="1" t="s">
        <v>91</v>
      </c>
      <c r="Y430" s="1" t="s">
        <v>92</v>
      </c>
      <c r="Z430" s="1" t="s">
        <v>298</v>
      </c>
      <c r="AA430" s="1" t="s">
        <v>98</v>
      </c>
      <c r="AB430" s="1" t="s">
        <v>72</v>
      </c>
      <c r="AC430" s="1" t="s">
        <v>93</v>
      </c>
      <c r="AD430" s="1" t="s">
        <v>73</v>
      </c>
      <c r="AE430" s="1" t="s">
        <v>74</v>
      </c>
      <c r="AF430" s="1" t="s">
        <v>75</v>
      </c>
      <c r="AG430" s="1" t="s">
        <v>76</v>
      </c>
      <c r="AH430" s="1" t="s">
        <v>640</v>
      </c>
      <c r="AI430" s="1" t="s">
        <v>323</v>
      </c>
    </row>
    <row r="431" spans="1:35" ht="13.2" x14ac:dyDescent="0.25">
      <c r="A431" s="2">
        <v>44616.816318368059</v>
      </c>
      <c r="B431" s="1" t="s">
        <v>59</v>
      </c>
      <c r="C431" s="1" t="s">
        <v>36</v>
      </c>
      <c r="D431" s="1" t="s">
        <v>60</v>
      </c>
      <c r="E431" s="1">
        <v>1</v>
      </c>
      <c r="F431" s="1">
        <v>3</v>
      </c>
      <c r="G431" s="1" t="s">
        <v>38</v>
      </c>
      <c r="H431" s="1" t="s">
        <v>115</v>
      </c>
      <c r="I431" s="1" t="s">
        <v>62</v>
      </c>
      <c r="J431" s="1" t="s">
        <v>176</v>
      </c>
      <c r="K431" s="1" t="s">
        <v>71</v>
      </c>
      <c r="L431" s="1">
        <v>1</v>
      </c>
      <c r="M431" s="1">
        <v>5</v>
      </c>
      <c r="N431" s="1">
        <v>2</v>
      </c>
      <c r="O431" s="1">
        <v>4</v>
      </c>
      <c r="P431" s="1">
        <v>3</v>
      </c>
      <c r="Q431" s="1">
        <v>1</v>
      </c>
      <c r="R431" s="1" t="s">
        <v>67</v>
      </c>
      <c r="S431" s="1" t="s">
        <v>91</v>
      </c>
      <c r="T431" s="1" t="s">
        <v>91</v>
      </c>
      <c r="U431" s="1" t="s">
        <v>91</v>
      </c>
      <c r="V431" s="1" t="s">
        <v>91</v>
      </c>
      <c r="W431" s="1" t="s">
        <v>91</v>
      </c>
      <c r="X431" s="1" t="s">
        <v>91</v>
      </c>
      <c r="Y431" s="1" t="s">
        <v>82</v>
      </c>
      <c r="Z431" s="1" t="s">
        <v>127</v>
      </c>
      <c r="AA431" s="1" t="s">
        <v>71</v>
      </c>
      <c r="AB431" s="1" t="s">
        <v>55</v>
      </c>
      <c r="AC431" s="1" t="s">
        <v>93</v>
      </c>
      <c r="AD431" s="1" t="s">
        <v>168</v>
      </c>
      <c r="AE431" s="1" t="s">
        <v>54</v>
      </c>
      <c r="AF431" s="1" t="s">
        <v>213</v>
      </c>
      <c r="AG431" s="1" t="s">
        <v>85</v>
      </c>
      <c r="AH431" s="1" t="s">
        <v>109</v>
      </c>
      <c r="AI431" s="1" t="s">
        <v>101</v>
      </c>
    </row>
    <row r="432" spans="1:35" ht="13.2" x14ac:dyDescent="0.25">
      <c r="A432" s="2">
        <v>44616.817093645834</v>
      </c>
      <c r="B432" s="1" t="s">
        <v>35</v>
      </c>
      <c r="C432" s="1" t="s">
        <v>36</v>
      </c>
      <c r="D432" s="1" t="s">
        <v>60</v>
      </c>
      <c r="E432" s="1">
        <v>1</v>
      </c>
      <c r="F432" s="1">
        <v>5</v>
      </c>
      <c r="G432" s="1" t="s">
        <v>641</v>
      </c>
      <c r="H432" s="1" t="s">
        <v>61</v>
      </c>
      <c r="I432" s="1" t="s">
        <v>111</v>
      </c>
      <c r="J432" s="1" t="s">
        <v>160</v>
      </c>
      <c r="K432" s="1" t="s">
        <v>71</v>
      </c>
      <c r="L432" s="1">
        <v>4</v>
      </c>
      <c r="M432" s="1">
        <v>5</v>
      </c>
      <c r="N432" s="1">
        <v>1</v>
      </c>
      <c r="O432" s="1">
        <v>4</v>
      </c>
      <c r="P432" s="1">
        <v>5</v>
      </c>
      <c r="Q432" s="1">
        <v>1</v>
      </c>
      <c r="R432" s="1" t="s">
        <v>67</v>
      </c>
      <c r="S432" s="1" t="s">
        <v>67</v>
      </c>
      <c r="T432" s="1" t="s">
        <v>66</v>
      </c>
      <c r="U432" s="1" t="s">
        <v>67</v>
      </c>
      <c r="V432" s="1" t="s">
        <v>67</v>
      </c>
      <c r="W432" s="1" t="s">
        <v>91</v>
      </c>
      <c r="X432" s="1" t="s">
        <v>91</v>
      </c>
      <c r="Y432" s="1" t="s">
        <v>156</v>
      </c>
      <c r="Z432" s="1" t="s">
        <v>70</v>
      </c>
      <c r="AA432" s="1" t="s">
        <v>71</v>
      </c>
      <c r="AB432" s="1" t="s">
        <v>72</v>
      </c>
      <c r="AC432" s="1" t="s">
        <v>93</v>
      </c>
      <c r="AD432" s="1" t="s">
        <v>73</v>
      </c>
      <c r="AE432" s="1" t="s">
        <v>128</v>
      </c>
      <c r="AF432" s="1" t="s">
        <v>75</v>
      </c>
      <c r="AG432" s="1" t="s">
        <v>76</v>
      </c>
      <c r="AH432" s="1" t="s">
        <v>312</v>
      </c>
      <c r="AI432" s="1" t="s">
        <v>87</v>
      </c>
    </row>
    <row r="433" spans="1:35" ht="13.2" x14ac:dyDescent="0.25">
      <c r="A433" s="2">
        <v>44616.830285474542</v>
      </c>
      <c r="B433" s="1" t="s">
        <v>35</v>
      </c>
      <c r="C433" s="1" t="s">
        <v>36</v>
      </c>
      <c r="D433" s="1" t="s">
        <v>60</v>
      </c>
      <c r="E433" s="1">
        <v>3</v>
      </c>
      <c r="F433" s="1">
        <v>4</v>
      </c>
      <c r="G433" s="1" t="s">
        <v>262</v>
      </c>
      <c r="H433" s="1" t="s">
        <v>39</v>
      </c>
      <c r="I433" s="1" t="s">
        <v>62</v>
      </c>
      <c r="J433" s="1" t="s">
        <v>381</v>
      </c>
      <c r="K433" s="1" t="s">
        <v>71</v>
      </c>
      <c r="L433" s="1">
        <v>4</v>
      </c>
      <c r="M433" s="1">
        <v>4</v>
      </c>
      <c r="N433" s="1">
        <v>2</v>
      </c>
      <c r="O433" s="1">
        <v>4</v>
      </c>
      <c r="P433" s="1">
        <v>4</v>
      </c>
      <c r="Q433" s="1">
        <v>4</v>
      </c>
      <c r="R433" s="1" t="s">
        <v>65</v>
      </c>
      <c r="S433" s="1" t="s">
        <v>65</v>
      </c>
      <c r="T433" s="1" t="s">
        <v>91</v>
      </c>
      <c r="U433" s="1" t="s">
        <v>65</v>
      </c>
      <c r="V433" s="1" t="s">
        <v>65</v>
      </c>
      <c r="W433" s="1" t="s">
        <v>65</v>
      </c>
      <c r="X433" s="1" t="s">
        <v>91</v>
      </c>
      <c r="Y433" s="1" t="s">
        <v>421</v>
      </c>
      <c r="Z433" s="1" t="s">
        <v>83</v>
      </c>
      <c r="AA433" s="1" t="s">
        <v>98</v>
      </c>
      <c r="AB433" s="1" t="s">
        <v>72</v>
      </c>
      <c r="AC433" s="1" t="s">
        <v>642</v>
      </c>
      <c r="AD433" s="1" t="s">
        <v>53</v>
      </c>
      <c r="AE433" s="1" t="s">
        <v>165</v>
      </c>
      <c r="AF433" s="1" t="s">
        <v>75</v>
      </c>
      <c r="AG433" s="1" t="s">
        <v>76</v>
      </c>
      <c r="AH433" s="1" t="s">
        <v>643</v>
      </c>
      <c r="AI433" s="1" t="s">
        <v>101</v>
      </c>
    </row>
    <row r="434" spans="1:35" ht="13.2" x14ac:dyDescent="0.25">
      <c r="A434" s="2">
        <v>44616.832469097222</v>
      </c>
      <c r="B434" s="1" t="s">
        <v>35</v>
      </c>
      <c r="C434" s="1" t="s">
        <v>36</v>
      </c>
      <c r="D434" s="1" t="s">
        <v>60</v>
      </c>
      <c r="E434" s="1">
        <v>1</v>
      </c>
      <c r="F434" s="1" t="s">
        <v>79</v>
      </c>
      <c r="G434" s="1" t="s">
        <v>644</v>
      </c>
      <c r="H434" s="1" t="s">
        <v>39</v>
      </c>
      <c r="I434" s="1" t="s">
        <v>40</v>
      </c>
      <c r="J434" s="1" t="s">
        <v>182</v>
      </c>
      <c r="K434" s="1" t="s">
        <v>71</v>
      </c>
      <c r="L434" s="1">
        <v>5</v>
      </c>
      <c r="M434" s="1">
        <v>5</v>
      </c>
      <c r="N434" s="1">
        <v>5</v>
      </c>
      <c r="O434" s="1">
        <v>5</v>
      </c>
      <c r="P434" s="1">
        <v>5</v>
      </c>
      <c r="Q434" s="1">
        <v>5</v>
      </c>
      <c r="R434" s="1" t="s">
        <v>122</v>
      </c>
      <c r="S434" s="1" t="s">
        <v>67</v>
      </c>
      <c r="T434" s="1" t="s">
        <v>65</v>
      </c>
      <c r="U434" s="1" t="s">
        <v>67</v>
      </c>
      <c r="V434" s="1" t="s">
        <v>65</v>
      </c>
      <c r="W434" s="1" t="s">
        <v>91</v>
      </c>
      <c r="X434" s="1" t="s">
        <v>91</v>
      </c>
      <c r="Y434" s="1" t="s">
        <v>216</v>
      </c>
      <c r="Z434" s="1" t="s">
        <v>83</v>
      </c>
      <c r="AA434" s="1" t="s">
        <v>71</v>
      </c>
      <c r="AB434" s="1" t="s">
        <v>72</v>
      </c>
      <c r="AC434" s="1" t="s">
        <v>67</v>
      </c>
      <c r="AD434" s="1" t="s">
        <v>85</v>
      </c>
      <c r="AE434" s="1" t="s">
        <v>128</v>
      </c>
      <c r="AF434" s="1" t="s">
        <v>75</v>
      </c>
      <c r="AG434" s="1" t="s">
        <v>76</v>
      </c>
      <c r="AH434" s="1" t="s">
        <v>69</v>
      </c>
      <c r="AI434" s="1" t="s">
        <v>169</v>
      </c>
    </row>
    <row r="435" spans="1:35" ht="13.2" x14ac:dyDescent="0.25">
      <c r="A435" s="2">
        <v>44616.83617844907</v>
      </c>
      <c r="B435" s="1" t="s">
        <v>35</v>
      </c>
      <c r="C435" s="1" t="s">
        <v>36</v>
      </c>
      <c r="D435" s="1" t="s">
        <v>37</v>
      </c>
      <c r="E435" s="1">
        <v>2</v>
      </c>
      <c r="F435" s="1">
        <v>3</v>
      </c>
      <c r="G435" s="1" t="s">
        <v>159</v>
      </c>
      <c r="H435" s="1" t="s">
        <v>61</v>
      </c>
      <c r="I435" s="1" t="s">
        <v>89</v>
      </c>
      <c r="J435" s="1" t="s">
        <v>125</v>
      </c>
      <c r="K435" s="1" t="s">
        <v>302</v>
      </c>
      <c r="L435" s="1">
        <v>5</v>
      </c>
      <c r="M435" s="1">
        <v>5</v>
      </c>
      <c r="N435" s="1">
        <v>5</v>
      </c>
      <c r="O435" s="1">
        <v>4</v>
      </c>
      <c r="P435" s="1">
        <v>5</v>
      </c>
      <c r="Q435" s="1">
        <v>2</v>
      </c>
      <c r="R435" s="1" t="s">
        <v>67</v>
      </c>
      <c r="S435" s="1" t="s">
        <v>91</v>
      </c>
      <c r="T435" s="1" t="s">
        <v>91</v>
      </c>
      <c r="U435" s="1" t="s">
        <v>67</v>
      </c>
      <c r="V435" s="1" t="s">
        <v>67</v>
      </c>
      <c r="W435" s="1" t="s">
        <v>91</v>
      </c>
      <c r="X435" s="1" t="s">
        <v>91</v>
      </c>
      <c r="Y435" s="1" t="s">
        <v>471</v>
      </c>
      <c r="Z435" s="1" t="s">
        <v>49</v>
      </c>
      <c r="AA435" s="1" t="s">
        <v>98</v>
      </c>
      <c r="AB435" s="1" t="s">
        <v>72</v>
      </c>
      <c r="AC435" s="1" t="s">
        <v>67</v>
      </c>
      <c r="AD435" s="1" t="s">
        <v>645</v>
      </c>
      <c r="AE435" s="1" t="s">
        <v>114</v>
      </c>
      <c r="AF435" s="1" t="s">
        <v>75</v>
      </c>
      <c r="AG435" s="1" t="s">
        <v>76</v>
      </c>
      <c r="AH435" s="1" t="s">
        <v>163</v>
      </c>
      <c r="AI435" s="1" t="s">
        <v>94</v>
      </c>
    </row>
    <row r="436" spans="1:35" ht="13.2" x14ac:dyDescent="0.25">
      <c r="A436" s="2">
        <v>44616.836710821764</v>
      </c>
      <c r="B436" s="1" t="s">
        <v>102</v>
      </c>
      <c r="C436" s="1" t="s">
        <v>36</v>
      </c>
      <c r="D436" s="1" t="s">
        <v>60</v>
      </c>
      <c r="E436" s="1">
        <v>1</v>
      </c>
      <c r="F436" s="1">
        <v>5</v>
      </c>
      <c r="G436" s="1" t="s">
        <v>38</v>
      </c>
      <c r="H436" s="1" t="s">
        <v>61</v>
      </c>
      <c r="I436" s="1" t="s">
        <v>111</v>
      </c>
      <c r="J436" s="1" t="s">
        <v>105</v>
      </c>
      <c r="K436" s="1" t="s">
        <v>71</v>
      </c>
      <c r="L436" s="1">
        <v>4</v>
      </c>
      <c r="M436" s="1">
        <v>5</v>
      </c>
      <c r="N436" s="1">
        <v>5</v>
      </c>
      <c r="O436" s="1">
        <v>4</v>
      </c>
      <c r="P436" s="1">
        <v>5</v>
      </c>
      <c r="Q436" s="1">
        <v>5</v>
      </c>
      <c r="R436" s="1" t="s">
        <v>67</v>
      </c>
      <c r="S436" s="1" t="s">
        <v>68</v>
      </c>
      <c r="T436" s="1" t="s">
        <v>91</v>
      </c>
      <c r="U436" s="1" t="s">
        <v>68</v>
      </c>
      <c r="V436" s="1" t="s">
        <v>91</v>
      </c>
      <c r="W436" s="1" t="s">
        <v>91</v>
      </c>
      <c r="X436" s="1" t="s">
        <v>91</v>
      </c>
      <c r="Y436" s="1" t="s">
        <v>131</v>
      </c>
      <c r="Z436" s="1" t="s">
        <v>158</v>
      </c>
      <c r="AA436" s="1" t="s">
        <v>98</v>
      </c>
      <c r="AB436" s="1" t="s">
        <v>72</v>
      </c>
      <c r="AC436" s="1" t="s">
        <v>67</v>
      </c>
      <c r="AD436" s="1" t="s">
        <v>73</v>
      </c>
      <c r="AE436" s="1" t="s">
        <v>114</v>
      </c>
      <c r="AF436" s="1" t="s">
        <v>75</v>
      </c>
      <c r="AG436" s="1" t="s">
        <v>76</v>
      </c>
      <c r="AH436" s="1" t="s">
        <v>100</v>
      </c>
      <c r="AI436" s="1" t="s">
        <v>646</v>
      </c>
    </row>
    <row r="437" spans="1:35" ht="13.2" x14ac:dyDescent="0.25">
      <c r="A437" s="2">
        <v>44616.8487555787</v>
      </c>
      <c r="B437" s="1" t="s">
        <v>59</v>
      </c>
      <c r="C437" s="1" t="s">
        <v>36</v>
      </c>
      <c r="D437" s="1" t="s">
        <v>60</v>
      </c>
      <c r="E437" s="1">
        <v>2</v>
      </c>
      <c r="F437" s="1">
        <v>3</v>
      </c>
      <c r="G437" s="1" t="s">
        <v>88</v>
      </c>
      <c r="H437" s="1" t="s">
        <v>61</v>
      </c>
      <c r="I437" s="1" t="s">
        <v>62</v>
      </c>
      <c r="J437" s="1" t="s">
        <v>182</v>
      </c>
      <c r="K437" s="1" t="s">
        <v>71</v>
      </c>
      <c r="L437" s="1">
        <v>4</v>
      </c>
      <c r="M437" s="1">
        <v>5</v>
      </c>
      <c r="N437" s="1">
        <v>2</v>
      </c>
      <c r="O437" s="1">
        <v>2</v>
      </c>
      <c r="P437" s="1">
        <v>2</v>
      </c>
      <c r="Q437" s="1">
        <v>1</v>
      </c>
      <c r="R437" s="1" t="s">
        <v>67</v>
      </c>
      <c r="S437" s="1" t="s">
        <v>65</v>
      </c>
      <c r="T437" s="1" t="s">
        <v>91</v>
      </c>
      <c r="U437" s="1" t="s">
        <v>91</v>
      </c>
      <c r="V437" s="1" t="s">
        <v>91</v>
      </c>
      <c r="W437" s="1" t="s">
        <v>91</v>
      </c>
      <c r="X437" s="1" t="s">
        <v>91</v>
      </c>
      <c r="Y437" s="1" t="s">
        <v>511</v>
      </c>
      <c r="Z437" s="1" t="s">
        <v>202</v>
      </c>
      <c r="AA437" s="1" t="s">
        <v>71</v>
      </c>
      <c r="AB437" s="1" t="s">
        <v>72</v>
      </c>
      <c r="AC437" s="1" t="s">
        <v>93</v>
      </c>
      <c r="AD437" s="1" t="s">
        <v>73</v>
      </c>
      <c r="AE437" s="1" t="s">
        <v>114</v>
      </c>
      <c r="AF437" s="1" t="s">
        <v>75</v>
      </c>
      <c r="AG437" s="1" t="s">
        <v>76</v>
      </c>
      <c r="AH437" s="1" t="s">
        <v>318</v>
      </c>
      <c r="AI437" s="1" t="s">
        <v>94</v>
      </c>
    </row>
    <row r="438" spans="1:35" ht="13.2" x14ac:dyDescent="0.25">
      <c r="A438" s="2">
        <v>44616.851390104166</v>
      </c>
      <c r="B438" s="1" t="s">
        <v>35</v>
      </c>
      <c r="C438" s="1" t="s">
        <v>36</v>
      </c>
      <c r="D438" s="1" t="s">
        <v>60</v>
      </c>
      <c r="E438" s="1">
        <v>2</v>
      </c>
      <c r="F438" s="1">
        <v>3</v>
      </c>
      <c r="G438" s="1" t="s">
        <v>567</v>
      </c>
      <c r="H438" s="1" t="s">
        <v>39</v>
      </c>
      <c r="I438" s="1" t="s">
        <v>62</v>
      </c>
      <c r="J438" s="1" t="s">
        <v>130</v>
      </c>
      <c r="K438" s="1" t="s">
        <v>71</v>
      </c>
      <c r="L438" s="1">
        <v>2</v>
      </c>
      <c r="M438" s="1">
        <v>3</v>
      </c>
      <c r="N438" s="1">
        <v>3</v>
      </c>
      <c r="O438" s="1">
        <v>2</v>
      </c>
      <c r="P438" s="1">
        <v>3</v>
      </c>
      <c r="Q438" s="1">
        <v>2</v>
      </c>
      <c r="R438" s="1" t="s">
        <v>67</v>
      </c>
      <c r="S438" s="1" t="s">
        <v>91</v>
      </c>
      <c r="T438" s="1" t="s">
        <v>91</v>
      </c>
      <c r="U438" s="1" t="s">
        <v>67</v>
      </c>
      <c r="V438" s="1" t="s">
        <v>91</v>
      </c>
      <c r="W438" s="1" t="s">
        <v>67</v>
      </c>
      <c r="X438" s="1" t="s">
        <v>91</v>
      </c>
      <c r="Y438" s="1" t="s">
        <v>119</v>
      </c>
      <c r="Z438" s="1" t="s">
        <v>107</v>
      </c>
      <c r="AA438" s="1" t="s">
        <v>71</v>
      </c>
      <c r="AB438" s="1" t="s">
        <v>72</v>
      </c>
      <c r="AC438" s="1" t="s">
        <v>67</v>
      </c>
      <c r="AD438" s="1" t="s">
        <v>85</v>
      </c>
      <c r="AE438" s="1" t="s">
        <v>128</v>
      </c>
      <c r="AF438" s="1" t="s">
        <v>75</v>
      </c>
      <c r="AG438" s="1" t="s">
        <v>76</v>
      </c>
      <c r="AH438" s="1" t="s">
        <v>556</v>
      </c>
      <c r="AI438" s="1" t="s">
        <v>171</v>
      </c>
    </row>
    <row r="439" spans="1:35" ht="13.2" x14ac:dyDescent="0.25">
      <c r="A439" s="2">
        <v>44616.853890960643</v>
      </c>
      <c r="B439" s="1" t="s">
        <v>102</v>
      </c>
      <c r="C439" s="1" t="s">
        <v>36</v>
      </c>
      <c r="D439" s="1" t="s">
        <v>37</v>
      </c>
      <c r="E439" s="1">
        <v>2</v>
      </c>
      <c r="F439" s="1">
        <v>4</v>
      </c>
      <c r="G439" s="1" t="s">
        <v>88</v>
      </c>
      <c r="H439" s="1" t="s">
        <v>39</v>
      </c>
      <c r="I439" s="1" t="s">
        <v>89</v>
      </c>
      <c r="J439" s="1" t="s">
        <v>182</v>
      </c>
      <c r="K439" s="1" t="s">
        <v>64</v>
      </c>
      <c r="L439" s="1">
        <v>4</v>
      </c>
      <c r="M439" s="1">
        <v>2</v>
      </c>
      <c r="N439" s="1">
        <v>4</v>
      </c>
      <c r="O439" s="1">
        <v>4</v>
      </c>
      <c r="P439" s="1">
        <v>5</v>
      </c>
      <c r="Q439" s="1">
        <v>3</v>
      </c>
      <c r="R439" s="1" t="s">
        <v>67</v>
      </c>
      <c r="S439" s="1" t="s">
        <v>65</v>
      </c>
      <c r="T439" s="1" t="s">
        <v>65</v>
      </c>
      <c r="U439" s="1" t="s">
        <v>122</v>
      </c>
      <c r="V439" s="1" t="s">
        <v>122</v>
      </c>
      <c r="W439" s="1" t="s">
        <v>91</v>
      </c>
      <c r="X439" s="1" t="s">
        <v>91</v>
      </c>
      <c r="Y439" s="1" t="s">
        <v>92</v>
      </c>
      <c r="Z439" s="1" t="s">
        <v>124</v>
      </c>
      <c r="AA439" s="1" t="s">
        <v>344</v>
      </c>
      <c r="AB439" s="1" t="s">
        <v>72</v>
      </c>
      <c r="AC439" s="1" t="s">
        <v>122</v>
      </c>
      <c r="AD439" s="1" t="s">
        <v>73</v>
      </c>
      <c r="AE439" s="1" t="s">
        <v>128</v>
      </c>
      <c r="AF439" s="1" t="s">
        <v>117</v>
      </c>
      <c r="AG439" s="1" t="s">
        <v>85</v>
      </c>
      <c r="AH439" s="1" t="s">
        <v>77</v>
      </c>
      <c r="AI439" s="1" t="s">
        <v>94</v>
      </c>
    </row>
    <row r="440" spans="1:35" ht="13.2" x14ac:dyDescent="0.25">
      <c r="A440" s="2">
        <v>44616.855478935184</v>
      </c>
      <c r="B440" s="1" t="s">
        <v>59</v>
      </c>
      <c r="C440" s="1" t="s">
        <v>36</v>
      </c>
      <c r="D440" s="1" t="s">
        <v>60</v>
      </c>
      <c r="E440" s="1">
        <v>2</v>
      </c>
      <c r="F440" s="1">
        <v>3</v>
      </c>
      <c r="G440" s="1" t="s">
        <v>38</v>
      </c>
      <c r="H440" s="1" t="s">
        <v>39</v>
      </c>
      <c r="I440" s="1" t="s">
        <v>62</v>
      </c>
      <c r="J440" s="1" t="s">
        <v>176</v>
      </c>
      <c r="K440" s="1" t="s">
        <v>71</v>
      </c>
      <c r="L440" s="1">
        <v>3</v>
      </c>
      <c r="M440" s="1">
        <v>5</v>
      </c>
      <c r="N440" s="1">
        <v>2</v>
      </c>
      <c r="O440" s="1">
        <v>1</v>
      </c>
      <c r="P440" s="1">
        <v>1</v>
      </c>
      <c r="Q440" s="1">
        <v>1</v>
      </c>
      <c r="R440" s="1" t="s">
        <v>67</v>
      </c>
      <c r="S440" s="1" t="s">
        <v>65</v>
      </c>
      <c r="T440" s="1" t="s">
        <v>91</v>
      </c>
      <c r="U440" s="1" t="s">
        <v>65</v>
      </c>
      <c r="V440" s="1" t="s">
        <v>91</v>
      </c>
      <c r="W440" s="1" t="s">
        <v>67</v>
      </c>
      <c r="X440" s="1" t="s">
        <v>91</v>
      </c>
      <c r="Y440" s="1" t="s">
        <v>119</v>
      </c>
      <c r="Z440" s="1" t="s">
        <v>107</v>
      </c>
      <c r="AA440" s="1" t="s">
        <v>149</v>
      </c>
      <c r="AB440" s="1" t="s">
        <v>72</v>
      </c>
      <c r="AC440" s="1" t="s">
        <v>67</v>
      </c>
      <c r="AD440" s="1" t="s">
        <v>168</v>
      </c>
      <c r="AE440" s="1" t="s">
        <v>74</v>
      </c>
      <c r="AF440" s="1" t="s">
        <v>75</v>
      </c>
      <c r="AG440" s="1" t="s">
        <v>76</v>
      </c>
      <c r="AH440" s="1" t="s">
        <v>119</v>
      </c>
      <c r="AI440" s="1" t="s">
        <v>94</v>
      </c>
    </row>
    <row r="441" spans="1:35" ht="13.2" x14ac:dyDescent="0.25">
      <c r="A441" s="2">
        <v>44616.857696342588</v>
      </c>
      <c r="B441" s="1" t="s">
        <v>35</v>
      </c>
      <c r="C441" s="1" t="s">
        <v>36</v>
      </c>
      <c r="D441" s="1" t="s">
        <v>60</v>
      </c>
      <c r="E441" s="1">
        <v>3</v>
      </c>
      <c r="F441" s="1">
        <v>3</v>
      </c>
      <c r="G441" s="1" t="s">
        <v>647</v>
      </c>
      <c r="H441" s="1" t="s">
        <v>61</v>
      </c>
      <c r="I441" s="1" t="s">
        <v>89</v>
      </c>
      <c r="J441" s="1" t="s">
        <v>175</v>
      </c>
      <c r="K441" s="1" t="s">
        <v>71</v>
      </c>
      <c r="L441" s="1">
        <v>3</v>
      </c>
      <c r="M441" s="1">
        <v>5</v>
      </c>
      <c r="N441" s="1">
        <v>5</v>
      </c>
      <c r="O441" s="1">
        <v>5</v>
      </c>
      <c r="P441" s="1">
        <v>5</v>
      </c>
      <c r="Q441" s="1">
        <v>3</v>
      </c>
      <c r="R441" s="1" t="s">
        <v>143</v>
      </c>
      <c r="S441" s="1" t="s">
        <v>91</v>
      </c>
      <c r="T441" s="1" t="s">
        <v>207</v>
      </c>
      <c r="U441" s="1" t="s">
        <v>207</v>
      </c>
      <c r="V441" s="1" t="s">
        <v>91</v>
      </c>
      <c r="W441" s="1" t="s">
        <v>143</v>
      </c>
      <c r="X441" s="1" t="s">
        <v>91</v>
      </c>
      <c r="Y441" s="1" t="s">
        <v>82</v>
      </c>
      <c r="Z441" s="1" t="s">
        <v>107</v>
      </c>
      <c r="AA441" s="1" t="s">
        <v>149</v>
      </c>
      <c r="AB441" s="1" t="s">
        <v>72</v>
      </c>
      <c r="AC441" s="1" t="s">
        <v>67</v>
      </c>
      <c r="AD441" s="1" t="s">
        <v>73</v>
      </c>
      <c r="AE441" s="1" t="s">
        <v>165</v>
      </c>
      <c r="AF441" s="1" t="s">
        <v>75</v>
      </c>
      <c r="AG441" s="1" t="s">
        <v>76</v>
      </c>
      <c r="AH441" s="1" t="s">
        <v>648</v>
      </c>
      <c r="AI441" s="1" t="s">
        <v>87</v>
      </c>
    </row>
    <row r="442" spans="1:35" ht="13.2" x14ac:dyDescent="0.25">
      <c r="A442" s="2">
        <v>44616.86196545139</v>
      </c>
      <c r="B442" s="1" t="s">
        <v>150</v>
      </c>
      <c r="C442" s="1" t="s">
        <v>151</v>
      </c>
      <c r="D442" s="1" t="s">
        <v>60</v>
      </c>
      <c r="E442" s="1">
        <v>2</v>
      </c>
      <c r="F442" s="1">
        <v>2</v>
      </c>
      <c r="G442" s="1" t="s">
        <v>262</v>
      </c>
      <c r="H442" s="1" t="s">
        <v>61</v>
      </c>
      <c r="I442" s="1" t="s">
        <v>62</v>
      </c>
      <c r="J442" s="1" t="s">
        <v>231</v>
      </c>
      <c r="K442" s="1" t="s">
        <v>71</v>
      </c>
      <c r="L442" s="1">
        <v>1</v>
      </c>
      <c r="M442" s="1">
        <v>5</v>
      </c>
      <c r="N442" s="1">
        <v>5</v>
      </c>
      <c r="O442" s="1">
        <v>3</v>
      </c>
      <c r="P442" s="1">
        <v>4</v>
      </c>
      <c r="Q442" s="1">
        <v>1</v>
      </c>
      <c r="R442" s="1" t="s">
        <v>67</v>
      </c>
      <c r="S442" s="1" t="s">
        <v>91</v>
      </c>
      <c r="T442" s="1" t="s">
        <v>66</v>
      </c>
      <c r="U442" s="1" t="s">
        <v>66</v>
      </c>
      <c r="V442" s="1" t="s">
        <v>66</v>
      </c>
      <c r="W442" s="1" t="s">
        <v>66</v>
      </c>
      <c r="X442" s="1" t="s">
        <v>91</v>
      </c>
      <c r="Y442" s="1" t="s">
        <v>156</v>
      </c>
      <c r="Z442" s="1" t="s">
        <v>124</v>
      </c>
      <c r="AA442" s="1" t="s">
        <v>71</v>
      </c>
      <c r="AB442" s="1" t="s">
        <v>72</v>
      </c>
      <c r="AC442" s="1" t="s">
        <v>93</v>
      </c>
      <c r="AD442" s="1" t="s">
        <v>73</v>
      </c>
      <c r="AE442" s="1" t="s">
        <v>74</v>
      </c>
      <c r="AF442" s="1" t="s">
        <v>75</v>
      </c>
      <c r="AG442" s="1" t="s">
        <v>76</v>
      </c>
      <c r="AH442" s="1" t="s">
        <v>199</v>
      </c>
      <c r="AI442" s="1" t="s">
        <v>94</v>
      </c>
    </row>
    <row r="443" spans="1:35" ht="13.2" x14ac:dyDescent="0.25">
      <c r="A443" s="2">
        <v>44616.884096273148</v>
      </c>
      <c r="B443" s="1" t="s">
        <v>35</v>
      </c>
      <c r="C443" s="1" t="s">
        <v>151</v>
      </c>
      <c r="D443" s="1" t="s">
        <v>60</v>
      </c>
      <c r="E443" s="1">
        <v>1</v>
      </c>
      <c r="F443" s="1">
        <v>5</v>
      </c>
      <c r="G443" s="1" t="s">
        <v>649</v>
      </c>
      <c r="H443" s="1" t="s">
        <v>39</v>
      </c>
      <c r="I443" s="1" t="s">
        <v>40</v>
      </c>
      <c r="J443" s="1" t="s">
        <v>325</v>
      </c>
      <c r="K443" s="1" t="s">
        <v>71</v>
      </c>
      <c r="L443" s="1">
        <v>4</v>
      </c>
      <c r="M443" s="1">
        <v>5</v>
      </c>
      <c r="N443" s="1">
        <v>5</v>
      </c>
      <c r="O443" s="1">
        <v>5</v>
      </c>
      <c r="P443" s="1">
        <v>4</v>
      </c>
      <c r="Q443" s="1">
        <v>4</v>
      </c>
      <c r="R443" s="1" t="s">
        <v>66</v>
      </c>
      <c r="S443" s="1" t="s">
        <v>66</v>
      </c>
      <c r="T443" s="1" t="s">
        <v>66</v>
      </c>
      <c r="U443" s="1" t="s">
        <v>66</v>
      </c>
      <c r="V443" s="1" t="s">
        <v>66</v>
      </c>
      <c r="W443" s="1" t="s">
        <v>68</v>
      </c>
      <c r="X443" s="1" t="s">
        <v>66</v>
      </c>
      <c r="Y443" s="1" t="s">
        <v>189</v>
      </c>
      <c r="Z443" s="1" t="s">
        <v>83</v>
      </c>
      <c r="AA443" s="1" t="s">
        <v>98</v>
      </c>
      <c r="AB443" s="1" t="s">
        <v>72</v>
      </c>
      <c r="AC443" s="1" t="s">
        <v>93</v>
      </c>
      <c r="AD443" s="1" t="s">
        <v>139</v>
      </c>
      <c r="AE443" s="1" t="s">
        <v>128</v>
      </c>
      <c r="AF443" s="1" t="s">
        <v>75</v>
      </c>
      <c r="AG443" s="1" t="s">
        <v>76</v>
      </c>
      <c r="AH443" s="1" t="s">
        <v>640</v>
      </c>
      <c r="AI443" s="1" t="s">
        <v>87</v>
      </c>
    </row>
    <row r="444" spans="1:35" ht="13.2" x14ac:dyDescent="0.25">
      <c r="A444" s="2">
        <v>44616.889190324073</v>
      </c>
      <c r="B444" s="1" t="s">
        <v>150</v>
      </c>
      <c r="C444" s="1" t="s">
        <v>183</v>
      </c>
      <c r="D444" s="1" t="s">
        <v>60</v>
      </c>
      <c r="E444" s="1">
        <v>4</v>
      </c>
      <c r="F444" s="1">
        <v>5</v>
      </c>
      <c r="G444" s="1" t="s">
        <v>262</v>
      </c>
      <c r="H444" s="1" t="s">
        <v>39</v>
      </c>
      <c r="I444" s="1" t="s">
        <v>62</v>
      </c>
      <c r="J444" s="1" t="s">
        <v>310</v>
      </c>
      <c r="K444" s="1" t="s">
        <v>302</v>
      </c>
      <c r="L444" s="1">
        <v>4</v>
      </c>
      <c r="M444" s="1">
        <v>4</v>
      </c>
      <c r="N444" s="1">
        <v>4</v>
      </c>
      <c r="O444" s="1">
        <v>4</v>
      </c>
      <c r="P444" s="1">
        <v>5</v>
      </c>
      <c r="Q444" s="1">
        <v>3</v>
      </c>
      <c r="R444" s="1" t="s">
        <v>65</v>
      </c>
      <c r="S444" s="1" t="s">
        <v>67</v>
      </c>
      <c r="T444" s="1" t="s">
        <v>122</v>
      </c>
      <c r="U444" s="1" t="s">
        <v>122</v>
      </c>
      <c r="V444" s="1" t="s">
        <v>65</v>
      </c>
      <c r="W444" s="1" t="s">
        <v>122</v>
      </c>
      <c r="X444" s="1" t="s">
        <v>67</v>
      </c>
      <c r="Y444" s="1" t="s">
        <v>82</v>
      </c>
      <c r="Z444" s="1" t="s">
        <v>107</v>
      </c>
      <c r="AA444" s="1" t="s">
        <v>206</v>
      </c>
      <c r="AB444" s="1" t="s">
        <v>55</v>
      </c>
      <c r="AC444" s="1" t="s">
        <v>66</v>
      </c>
      <c r="AD444" s="1" t="s">
        <v>85</v>
      </c>
      <c r="AE444" s="1" t="s">
        <v>114</v>
      </c>
      <c r="AF444" s="1" t="s">
        <v>117</v>
      </c>
      <c r="AG444" s="1" t="s">
        <v>137</v>
      </c>
      <c r="AH444" s="1" t="s">
        <v>650</v>
      </c>
      <c r="AI444" s="1" t="s">
        <v>101</v>
      </c>
    </row>
    <row r="445" spans="1:35" ht="13.2" x14ac:dyDescent="0.25">
      <c r="A445" s="2">
        <v>44616.890212418977</v>
      </c>
      <c r="B445" s="1" t="s">
        <v>35</v>
      </c>
      <c r="C445" s="1" t="s">
        <v>36</v>
      </c>
      <c r="D445" s="1" t="s">
        <v>60</v>
      </c>
      <c r="E445" s="1">
        <v>3</v>
      </c>
      <c r="F445" s="1">
        <v>5</v>
      </c>
      <c r="G445" s="1" t="s">
        <v>38</v>
      </c>
      <c r="H445" s="1" t="s">
        <v>61</v>
      </c>
      <c r="I445" s="1" t="s">
        <v>104</v>
      </c>
      <c r="J445" s="1" t="s">
        <v>290</v>
      </c>
      <c r="K445" s="1" t="s">
        <v>71</v>
      </c>
      <c r="L445" s="1">
        <v>5</v>
      </c>
      <c r="M445" s="1">
        <v>5</v>
      </c>
      <c r="N445" s="1">
        <v>4</v>
      </c>
      <c r="O445" s="1">
        <v>4</v>
      </c>
      <c r="P445" s="1">
        <v>5</v>
      </c>
      <c r="Q445" s="1">
        <v>4</v>
      </c>
      <c r="R445" s="1" t="s">
        <v>67</v>
      </c>
      <c r="S445" s="1" t="s">
        <v>65</v>
      </c>
      <c r="T445" s="1" t="s">
        <v>66</v>
      </c>
      <c r="U445" s="1" t="s">
        <v>67</v>
      </c>
      <c r="V445" s="1" t="s">
        <v>65</v>
      </c>
      <c r="W445" s="1" t="s">
        <v>65</v>
      </c>
      <c r="X445" s="1" t="s">
        <v>66</v>
      </c>
      <c r="Y445" s="1" t="s">
        <v>92</v>
      </c>
      <c r="Z445" s="1" t="s">
        <v>146</v>
      </c>
      <c r="AA445" s="1" t="s">
        <v>71</v>
      </c>
      <c r="AB445" s="1" t="s">
        <v>72</v>
      </c>
      <c r="AC445" s="1" t="s">
        <v>93</v>
      </c>
      <c r="AD445" s="1" t="s">
        <v>73</v>
      </c>
      <c r="AE445" s="1" t="s">
        <v>54</v>
      </c>
      <c r="AF445" s="1" t="s">
        <v>75</v>
      </c>
      <c r="AG445" s="1" t="s">
        <v>76</v>
      </c>
      <c r="AH445" s="1" t="s">
        <v>247</v>
      </c>
      <c r="AI445" s="1" t="s">
        <v>651</v>
      </c>
    </row>
    <row r="446" spans="1:35" ht="13.2" x14ac:dyDescent="0.25">
      <c r="A446" s="2">
        <v>44616.890272847224</v>
      </c>
      <c r="B446" s="1" t="s">
        <v>35</v>
      </c>
      <c r="C446" s="1" t="s">
        <v>134</v>
      </c>
      <c r="D446" s="1" t="s">
        <v>37</v>
      </c>
      <c r="E446" s="1">
        <v>3</v>
      </c>
      <c r="F446" s="1">
        <v>3</v>
      </c>
      <c r="G446" s="1" t="s">
        <v>652</v>
      </c>
      <c r="H446" s="1" t="s">
        <v>61</v>
      </c>
      <c r="I446" s="1" t="s">
        <v>62</v>
      </c>
      <c r="J446" s="1" t="s">
        <v>63</v>
      </c>
      <c r="K446" s="1" t="s">
        <v>64</v>
      </c>
      <c r="L446" s="1">
        <v>4</v>
      </c>
      <c r="M446" s="1">
        <v>3</v>
      </c>
      <c r="N446" s="1">
        <v>4</v>
      </c>
      <c r="O446" s="1">
        <v>4</v>
      </c>
      <c r="P446" s="1">
        <v>5</v>
      </c>
      <c r="Q446" s="1">
        <v>1</v>
      </c>
      <c r="R446" s="1" t="s">
        <v>67</v>
      </c>
      <c r="S446" s="1" t="s">
        <v>91</v>
      </c>
      <c r="T446" s="1" t="s">
        <v>91</v>
      </c>
      <c r="U446" s="1" t="s">
        <v>65</v>
      </c>
      <c r="V446" s="1" t="s">
        <v>91</v>
      </c>
      <c r="W446" s="1" t="s">
        <v>91</v>
      </c>
      <c r="X446" s="1" t="s">
        <v>91</v>
      </c>
      <c r="Y446" s="1" t="s">
        <v>575</v>
      </c>
      <c r="Z446" s="1" t="s">
        <v>298</v>
      </c>
      <c r="AA446" s="1" t="s">
        <v>149</v>
      </c>
      <c r="AB446" s="1" t="s">
        <v>72</v>
      </c>
      <c r="AC446" s="1" t="s">
        <v>66</v>
      </c>
      <c r="AD446" s="1" t="s">
        <v>73</v>
      </c>
      <c r="AE446" s="1" t="s">
        <v>114</v>
      </c>
      <c r="AF446" s="1" t="s">
        <v>75</v>
      </c>
      <c r="AG446" s="1" t="s">
        <v>76</v>
      </c>
      <c r="AH446" s="1" t="s">
        <v>196</v>
      </c>
      <c r="AI446" s="1" t="s">
        <v>87</v>
      </c>
    </row>
    <row r="447" spans="1:35" ht="13.2" x14ac:dyDescent="0.25">
      <c r="A447" s="2">
        <v>44616.891813055554</v>
      </c>
      <c r="B447" s="1" t="s">
        <v>102</v>
      </c>
      <c r="C447" s="1" t="s">
        <v>134</v>
      </c>
      <c r="D447" s="1" t="s">
        <v>60</v>
      </c>
      <c r="E447" s="1">
        <v>2</v>
      </c>
      <c r="F447" s="1">
        <v>3</v>
      </c>
      <c r="G447" s="1" t="s">
        <v>360</v>
      </c>
      <c r="H447" s="1" t="s">
        <v>61</v>
      </c>
      <c r="I447" s="1" t="s">
        <v>62</v>
      </c>
      <c r="J447" s="1" t="s">
        <v>105</v>
      </c>
      <c r="K447" s="1" t="s">
        <v>71</v>
      </c>
      <c r="L447" s="1">
        <v>3</v>
      </c>
      <c r="M447" s="1">
        <v>4</v>
      </c>
      <c r="N447" s="1">
        <v>4</v>
      </c>
      <c r="O447" s="1">
        <v>4</v>
      </c>
      <c r="P447" s="1">
        <v>4</v>
      </c>
      <c r="Q447" s="1">
        <v>2</v>
      </c>
      <c r="R447" s="1" t="s">
        <v>65</v>
      </c>
      <c r="S447" s="1" t="s">
        <v>67</v>
      </c>
      <c r="T447" s="1" t="s">
        <v>91</v>
      </c>
      <c r="U447" s="1" t="s">
        <v>91</v>
      </c>
      <c r="V447" s="1" t="s">
        <v>91</v>
      </c>
      <c r="W447" s="1" t="s">
        <v>91</v>
      </c>
      <c r="X447" s="1" t="s">
        <v>91</v>
      </c>
      <c r="Y447" s="1" t="s">
        <v>106</v>
      </c>
      <c r="Z447" s="1" t="s">
        <v>298</v>
      </c>
      <c r="AA447" s="1" t="s">
        <v>370</v>
      </c>
      <c r="AB447" s="1" t="s">
        <v>164</v>
      </c>
      <c r="AC447" s="1" t="s">
        <v>67</v>
      </c>
      <c r="AD447" s="1" t="s">
        <v>85</v>
      </c>
      <c r="AE447" s="1" t="s">
        <v>114</v>
      </c>
      <c r="AF447" s="1" t="s">
        <v>213</v>
      </c>
      <c r="AG447" s="1" t="s">
        <v>76</v>
      </c>
      <c r="AH447" s="1" t="s">
        <v>214</v>
      </c>
      <c r="AI447" s="1" t="s">
        <v>101</v>
      </c>
    </row>
    <row r="448" spans="1:35" ht="13.2" x14ac:dyDescent="0.25">
      <c r="A448" s="2">
        <v>44616.901800763888</v>
      </c>
      <c r="B448" s="1" t="s">
        <v>59</v>
      </c>
      <c r="C448" s="1" t="s">
        <v>36</v>
      </c>
      <c r="D448" s="1" t="s">
        <v>60</v>
      </c>
      <c r="E448" s="1">
        <v>4</v>
      </c>
      <c r="F448" s="1">
        <v>1</v>
      </c>
      <c r="G448" s="1" t="s">
        <v>88</v>
      </c>
      <c r="H448" s="1" t="s">
        <v>115</v>
      </c>
      <c r="I448" s="1" t="s">
        <v>62</v>
      </c>
      <c r="J448" s="1" t="s">
        <v>167</v>
      </c>
      <c r="K448" s="1" t="s">
        <v>653</v>
      </c>
      <c r="L448" s="1">
        <v>1</v>
      </c>
      <c r="M448" s="1">
        <v>5</v>
      </c>
      <c r="N448" s="1">
        <v>4</v>
      </c>
      <c r="O448" s="1">
        <v>3</v>
      </c>
      <c r="P448" s="1">
        <v>5</v>
      </c>
      <c r="Q448" s="1">
        <v>1</v>
      </c>
      <c r="R448" s="1" t="s">
        <v>91</v>
      </c>
      <c r="S448" s="1" t="s">
        <v>66</v>
      </c>
      <c r="T448" s="1" t="s">
        <v>67</v>
      </c>
      <c r="U448" s="1" t="s">
        <v>66</v>
      </c>
      <c r="V448" s="1" t="s">
        <v>91</v>
      </c>
      <c r="W448" s="1" t="s">
        <v>91</v>
      </c>
      <c r="X448" s="1" t="s">
        <v>91</v>
      </c>
      <c r="Y448" s="1" t="s">
        <v>654</v>
      </c>
      <c r="Z448" s="1" t="s">
        <v>124</v>
      </c>
      <c r="AA448" s="1" t="s">
        <v>84</v>
      </c>
      <c r="AB448" s="1" t="s">
        <v>137</v>
      </c>
      <c r="AC448" s="1" t="s">
        <v>67</v>
      </c>
      <c r="AD448" s="1" t="s">
        <v>281</v>
      </c>
      <c r="AE448" s="1" t="s">
        <v>74</v>
      </c>
      <c r="AF448" s="1" t="s">
        <v>86</v>
      </c>
      <c r="AG448" s="1" t="s">
        <v>137</v>
      </c>
      <c r="AH448" s="1" t="s">
        <v>199</v>
      </c>
      <c r="AI448" s="1" t="s">
        <v>101</v>
      </c>
    </row>
    <row r="449" spans="1:35" ht="13.2" x14ac:dyDescent="0.25">
      <c r="A449" s="2">
        <v>44616.907457245368</v>
      </c>
      <c r="B449" s="1" t="s">
        <v>133</v>
      </c>
      <c r="C449" s="1" t="s">
        <v>151</v>
      </c>
      <c r="D449" s="1" t="s">
        <v>60</v>
      </c>
      <c r="E449" s="1">
        <v>2</v>
      </c>
      <c r="F449" s="1">
        <v>2</v>
      </c>
      <c r="G449" s="1" t="s">
        <v>262</v>
      </c>
      <c r="H449" s="1" t="s">
        <v>61</v>
      </c>
      <c r="I449" s="1" t="s">
        <v>62</v>
      </c>
      <c r="J449" s="1" t="s">
        <v>440</v>
      </c>
      <c r="K449" s="1" t="s">
        <v>71</v>
      </c>
      <c r="L449" s="1">
        <v>4</v>
      </c>
      <c r="M449" s="1">
        <v>4</v>
      </c>
      <c r="N449" s="1">
        <v>3</v>
      </c>
      <c r="O449" s="1">
        <v>3</v>
      </c>
      <c r="P449" s="1">
        <v>5</v>
      </c>
      <c r="Q449" s="1">
        <v>1</v>
      </c>
      <c r="R449" s="1" t="s">
        <v>66</v>
      </c>
      <c r="S449" s="1" t="s">
        <v>68</v>
      </c>
      <c r="T449" s="1" t="s">
        <v>68</v>
      </c>
      <c r="U449" s="1" t="s">
        <v>68</v>
      </c>
      <c r="V449" s="1" t="s">
        <v>66</v>
      </c>
      <c r="W449" s="1" t="s">
        <v>66</v>
      </c>
      <c r="X449" s="1" t="s">
        <v>67</v>
      </c>
      <c r="Y449" s="1" t="s">
        <v>148</v>
      </c>
      <c r="Z449" s="1" t="s">
        <v>83</v>
      </c>
      <c r="AA449" s="1" t="s">
        <v>98</v>
      </c>
      <c r="AB449" s="1" t="s">
        <v>72</v>
      </c>
      <c r="AC449" s="1" t="s">
        <v>67</v>
      </c>
      <c r="AD449" s="1" t="s">
        <v>73</v>
      </c>
      <c r="AE449" s="1" t="s">
        <v>246</v>
      </c>
      <c r="AF449" s="1" t="s">
        <v>75</v>
      </c>
      <c r="AG449" s="1" t="s">
        <v>76</v>
      </c>
      <c r="AH449" s="1" t="s">
        <v>191</v>
      </c>
      <c r="AI449" s="1" t="s">
        <v>228</v>
      </c>
    </row>
    <row r="450" spans="1:35" ht="13.2" x14ac:dyDescent="0.25">
      <c r="A450" s="2">
        <v>44616.90800505787</v>
      </c>
      <c r="B450" s="1" t="s">
        <v>35</v>
      </c>
      <c r="C450" s="1" t="s">
        <v>134</v>
      </c>
      <c r="D450" s="1" t="s">
        <v>37</v>
      </c>
      <c r="E450" s="1">
        <v>4</v>
      </c>
      <c r="F450" s="1">
        <v>5</v>
      </c>
      <c r="G450" s="1" t="s">
        <v>655</v>
      </c>
      <c r="H450" s="1" t="s">
        <v>39</v>
      </c>
      <c r="I450" s="1" t="s">
        <v>40</v>
      </c>
      <c r="J450" s="1" t="s">
        <v>125</v>
      </c>
      <c r="K450" s="1" t="s">
        <v>126</v>
      </c>
      <c r="L450" s="1">
        <v>5</v>
      </c>
      <c r="M450" s="1">
        <v>5</v>
      </c>
      <c r="N450" s="1">
        <v>3</v>
      </c>
      <c r="O450" s="1">
        <v>3</v>
      </c>
      <c r="P450" s="1">
        <v>5</v>
      </c>
      <c r="Q450" s="1">
        <v>5</v>
      </c>
      <c r="R450" s="1" t="s">
        <v>66</v>
      </c>
      <c r="S450" s="1" t="s">
        <v>91</v>
      </c>
      <c r="T450" s="1" t="s">
        <v>91</v>
      </c>
      <c r="U450" s="1" t="s">
        <v>68</v>
      </c>
      <c r="V450" s="1" t="s">
        <v>68</v>
      </c>
      <c r="W450" s="1" t="s">
        <v>91</v>
      </c>
      <c r="X450" s="1" t="s">
        <v>91</v>
      </c>
      <c r="Y450" s="1" t="s">
        <v>131</v>
      </c>
      <c r="Z450" s="1" t="s">
        <v>146</v>
      </c>
      <c r="AA450" s="1" t="s">
        <v>149</v>
      </c>
      <c r="AB450" s="1" t="s">
        <v>72</v>
      </c>
      <c r="AC450" s="1" t="s">
        <v>93</v>
      </c>
      <c r="AD450" s="1" t="s">
        <v>85</v>
      </c>
      <c r="AE450" s="1" t="s">
        <v>108</v>
      </c>
      <c r="AF450" s="1" t="s">
        <v>75</v>
      </c>
      <c r="AG450" s="1" t="s">
        <v>76</v>
      </c>
      <c r="AH450" s="1" t="s">
        <v>69</v>
      </c>
      <c r="AI450" s="1" t="s">
        <v>87</v>
      </c>
    </row>
    <row r="451" spans="1:35" ht="13.2" x14ac:dyDescent="0.25">
      <c r="A451" s="2">
        <v>44616.916161956018</v>
      </c>
      <c r="B451" s="1" t="s">
        <v>59</v>
      </c>
      <c r="C451" s="1" t="s">
        <v>36</v>
      </c>
      <c r="D451" s="1" t="s">
        <v>60</v>
      </c>
      <c r="E451" s="1">
        <v>1</v>
      </c>
      <c r="F451" s="1">
        <v>4</v>
      </c>
      <c r="G451" s="1" t="s">
        <v>88</v>
      </c>
      <c r="H451" s="1" t="s">
        <v>61</v>
      </c>
      <c r="I451" s="1" t="s">
        <v>89</v>
      </c>
      <c r="J451" s="1" t="s">
        <v>193</v>
      </c>
      <c r="K451" s="1" t="s">
        <v>64</v>
      </c>
      <c r="L451" s="1">
        <v>5</v>
      </c>
      <c r="M451" s="1">
        <v>5</v>
      </c>
      <c r="N451" s="1">
        <v>5</v>
      </c>
      <c r="O451" s="1">
        <v>5</v>
      </c>
      <c r="P451" s="1">
        <v>5</v>
      </c>
      <c r="Q451" s="1">
        <v>4</v>
      </c>
      <c r="R451" s="1" t="s">
        <v>66</v>
      </c>
      <c r="S451" s="1" t="s">
        <v>66</v>
      </c>
      <c r="T451" s="1" t="s">
        <v>67</v>
      </c>
      <c r="U451" s="1" t="s">
        <v>66</v>
      </c>
      <c r="V451" s="1" t="s">
        <v>66</v>
      </c>
      <c r="W451" s="1" t="s">
        <v>66</v>
      </c>
      <c r="X451" s="1" t="s">
        <v>91</v>
      </c>
      <c r="Y451" s="1" t="s">
        <v>131</v>
      </c>
      <c r="Z451" s="1" t="s">
        <v>158</v>
      </c>
      <c r="AA451" s="1" t="s">
        <v>149</v>
      </c>
      <c r="AB451" s="1" t="s">
        <v>72</v>
      </c>
      <c r="AC451" s="1" t="s">
        <v>66</v>
      </c>
      <c r="AD451" s="1" t="s">
        <v>73</v>
      </c>
      <c r="AE451" s="1" t="s">
        <v>128</v>
      </c>
      <c r="AF451" s="1" t="s">
        <v>75</v>
      </c>
      <c r="AG451" s="1" t="s">
        <v>76</v>
      </c>
      <c r="AH451" s="1" t="s">
        <v>100</v>
      </c>
      <c r="AI451" s="1" t="s">
        <v>101</v>
      </c>
    </row>
    <row r="452" spans="1:35" ht="13.2" x14ac:dyDescent="0.25">
      <c r="A452" s="2">
        <v>44616.916872222224</v>
      </c>
      <c r="B452" s="1" t="s">
        <v>59</v>
      </c>
      <c r="C452" s="1" t="s">
        <v>36</v>
      </c>
      <c r="D452" s="1" t="s">
        <v>60</v>
      </c>
      <c r="E452" s="1">
        <v>1</v>
      </c>
      <c r="F452" s="1">
        <v>4</v>
      </c>
      <c r="G452" s="1" t="s">
        <v>38</v>
      </c>
      <c r="H452" s="1" t="s">
        <v>39</v>
      </c>
      <c r="I452" s="1" t="s">
        <v>104</v>
      </c>
      <c r="J452" s="1" t="s">
        <v>155</v>
      </c>
      <c r="K452" s="1" t="s">
        <v>71</v>
      </c>
      <c r="L452" s="1">
        <v>4</v>
      </c>
      <c r="M452" s="1">
        <v>4</v>
      </c>
      <c r="N452" s="1">
        <v>4</v>
      </c>
      <c r="O452" s="1">
        <v>4</v>
      </c>
      <c r="P452" s="1">
        <v>5</v>
      </c>
      <c r="Q452" s="1">
        <v>3</v>
      </c>
      <c r="R452" s="1" t="s">
        <v>68</v>
      </c>
      <c r="S452" s="1" t="s">
        <v>68</v>
      </c>
      <c r="T452" s="1" t="s">
        <v>68</v>
      </c>
      <c r="U452" s="1" t="s">
        <v>68</v>
      </c>
      <c r="V452" s="1" t="s">
        <v>91</v>
      </c>
      <c r="W452" s="1" t="s">
        <v>91</v>
      </c>
      <c r="X452" s="1" t="s">
        <v>91</v>
      </c>
      <c r="Y452" s="1" t="s">
        <v>92</v>
      </c>
      <c r="Z452" s="1" t="s">
        <v>158</v>
      </c>
      <c r="AA452" s="1" t="s">
        <v>71</v>
      </c>
      <c r="AB452" s="1" t="s">
        <v>72</v>
      </c>
      <c r="AC452" s="1" t="s">
        <v>66</v>
      </c>
      <c r="AD452" s="1" t="s">
        <v>73</v>
      </c>
      <c r="AE452" s="1" t="s">
        <v>74</v>
      </c>
      <c r="AF452" s="1" t="s">
        <v>75</v>
      </c>
      <c r="AG452" s="1" t="s">
        <v>76</v>
      </c>
      <c r="AH452" s="1" t="s">
        <v>191</v>
      </c>
      <c r="AI452" s="1" t="s">
        <v>154</v>
      </c>
    </row>
    <row r="453" spans="1:35" ht="13.2" x14ac:dyDescent="0.25">
      <c r="A453" s="2">
        <v>44616.919928680552</v>
      </c>
      <c r="B453" s="1" t="s">
        <v>102</v>
      </c>
      <c r="C453" s="1" t="s">
        <v>134</v>
      </c>
      <c r="D453" s="1" t="s">
        <v>60</v>
      </c>
      <c r="E453" s="1">
        <v>1</v>
      </c>
      <c r="F453" s="1">
        <v>6</v>
      </c>
      <c r="G453" s="1" t="s">
        <v>38</v>
      </c>
      <c r="H453" s="1" t="s">
        <v>39</v>
      </c>
      <c r="I453" s="1" t="s">
        <v>111</v>
      </c>
      <c r="J453" s="1" t="s">
        <v>656</v>
      </c>
      <c r="K453" s="1" t="s">
        <v>260</v>
      </c>
      <c r="L453" s="1">
        <v>5</v>
      </c>
      <c r="M453" s="1">
        <v>5</v>
      </c>
      <c r="N453" s="1">
        <v>2</v>
      </c>
      <c r="O453" s="1">
        <v>2</v>
      </c>
      <c r="P453" s="1">
        <v>4</v>
      </c>
      <c r="Q453" s="1">
        <v>1</v>
      </c>
      <c r="R453" s="1" t="s">
        <v>66</v>
      </c>
      <c r="S453" s="1" t="s">
        <v>67</v>
      </c>
      <c r="T453" s="1" t="s">
        <v>66</v>
      </c>
      <c r="U453" s="1" t="s">
        <v>67</v>
      </c>
      <c r="V453" s="1" t="s">
        <v>91</v>
      </c>
      <c r="W453" s="1" t="s">
        <v>91</v>
      </c>
      <c r="X453" s="1" t="s">
        <v>91</v>
      </c>
      <c r="Y453" s="1" t="s">
        <v>113</v>
      </c>
      <c r="Z453" s="1" t="s">
        <v>83</v>
      </c>
      <c r="AA453" s="1" t="s">
        <v>71</v>
      </c>
      <c r="AB453" s="1" t="s">
        <v>117</v>
      </c>
      <c r="AC453" s="1" t="s">
        <v>93</v>
      </c>
      <c r="AD453" s="1" t="s">
        <v>73</v>
      </c>
      <c r="AE453" s="1" t="s">
        <v>128</v>
      </c>
      <c r="AF453" s="1" t="s">
        <v>75</v>
      </c>
      <c r="AG453" s="1" t="s">
        <v>76</v>
      </c>
      <c r="AH453" s="1" t="s">
        <v>100</v>
      </c>
      <c r="AI453" s="1" t="s">
        <v>87</v>
      </c>
    </row>
    <row r="454" spans="1:35" ht="13.2" x14ac:dyDescent="0.25">
      <c r="A454" s="2">
        <v>44616.920878680554</v>
      </c>
      <c r="B454" s="1" t="s">
        <v>133</v>
      </c>
      <c r="C454" s="1" t="s">
        <v>183</v>
      </c>
      <c r="D454" s="1" t="s">
        <v>37</v>
      </c>
      <c r="E454" s="1">
        <v>4</v>
      </c>
      <c r="F454" s="1">
        <v>3</v>
      </c>
      <c r="G454" s="1" t="s">
        <v>262</v>
      </c>
      <c r="H454" s="1" t="s">
        <v>39</v>
      </c>
      <c r="I454" s="1" t="s">
        <v>62</v>
      </c>
      <c r="J454" s="1" t="s">
        <v>234</v>
      </c>
      <c r="K454" s="1" t="s">
        <v>71</v>
      </c>
      <c r="L454" s="1">
        <v>5</v>
      </c>
      <c r="M454" s="1">
        <v>5</v>
      </c>
      <c r="N454" s="1">
        <v>5</v>
      </c>
      <c r="O454" s="1">
        <v>5</v>
      </c>
      <c r="P454" s="1">
        <v>5</v>
      </c>
      <c r="Q454" s="1">
        <v>1</v>
      </c>
      <c r="R454" s="1" t="s">
        <v>68</v>
      </c>
      <c r="S454" s="1" t="s">
        <v>91</v>
      </c>
      <c r="T454" s="1" t="s">
        <v>68</v>
      </c>
      <c r="U454" s="1" t="s">
        <v>68</v>
      </c>
      <c r="V454" s="1" t="s">
        <v>91</v>
      </c>
      <c r="W454" s="1" t="s">
        <v>66</v>
      </c>
      <c r="X454" s="1" t="s">
        <v>91</v>
      </c>
      <c r="Y454" s="1" t="s">
        <v>82</v>
      </c>
      <c r="Z454" s="1" t="s">
        <v>70</v>
      </c>
      <c r="AA454" s="1" t="s">
        <v>71</v>
      </c>
      <c r="AB454" s="1" t="s">
        <v>72</v>
      </c>
      <c r="AC454" s="1" t="s">
        <v>93</v>
      </c>
      <c r="AD454" s="1" t="s">
        <v>85</v>
      </c>
      <c r="AE454" s="1" t="s">
        <v>128</v>
      </c>
      <c r="AF454" s="1" t="s">
        <v>75</v>
      </c>
      <c r="AG454" s="1" t="s">
        <v>76</v>
      </c>
      <c r="AH454" s="1" t="s">
        <v>119</v>
      </c>
      <c r="AI454" s="1" t="s">
        <v>87</v>
      </c>
    </row>
    <row r="455" spans="1:35" ht="13.2" x14ac:dyDescent="0.25">
      <c r="A455" s="2">
        <v>44616.922367974534</v>
      </c>
      <c r="B455" s="1" t="s">
        <v>133</v>
      </c>
      <c r="C455" s="1" t="s">
        <v>134</v>
      </c>
      <c r="D455" s="1" t="s">
        <v>37</v>
      </c>
      <c r="E455" s="1">
        <v>2</v>
      </c>
      <c r="F455" s="1">
        <v>2</v>
      </c>
      <c r="G455" s="1" t="s">
        <v>657</v>
      </c>
      <c r="H455" s="1" t="s">
        <v>39</v>
      </c>
      <c r="I455" s="1" t="s">
        <v>62</v>
      </c>
      <c r="J455" s="1" t="s">
        <v>130</v>
      </c>
      <c r="K455" s="1" t="s">
        <v>71</v>
      </c>
      <c r="L455" s="1">
        <v>5</v>
      </c>
      <c r="M455" s="1">
        <v>4</v>
      </c>
      <c r="N455" s="1">
        <v>4</v>
      </c>
      <c r="O455" s="1">
        <v>4</v>
      </c>
      <c r="P455" s="1">
        <v>4</v>
      </c>
      <c r="Q455" s="1">
        <v>5</v>
      </c>
      <c r="R455" s="1" t="s">
        <v>68</v>
      </c>
      <c r="S455" s="1" t="s">
        <v>66</v>
      </c>
      <c r="T455" s="1" t="s">
        <v>66</v>
      </c>
      <c r="U455" s="1" t="s">
        <v>67</v>
      </c>
      <c r="V455" s="1" t="s">
        <v>67</v>
      </c>
      <c r="W455" s="1" t="s">
        <v>68</v>
      </c>
      <c r="X455" s="1" t="s">
        <v>91</v>
      </c>
      <c r="Y455" s="1" t="s">
        <v>82</v>
      </c>
      <c r="Z455" s="1" t="s">
        <v>158</v>
      </c>
      <c r="AA455" s="1" t="s">
        <v>98</v>
      </c>
      <c r="AB455" s="1" t="s">
        <v>55</v>
      </c>
      <c r="AC455" s="1" t="s">
        <v>67</v>
      </c>
      <c r="AD455" s="1" t="s">
        <v>73</v>
      </c>
      <c r="AE455" s="1" t="s">
        <v>108</v>
      </c>
      <c r="AF455" s="1" t="s">
        <v>75</v>
      </c>
      <c r="AG455" s="1" t="s">
        <v>76</v>
      </c>
      <c r="AH455" s="1" t="s">
        <v>178</v>
      </c>
      <c r="AI455" s="1" t="s">
        <v>228</v>
      </c>
    </row>
    <row r="456" spans="1:35" ht="13.2" x14ac:dyDescent="0.25">
      <c r="A456" s="2">
        <v>44616.932166354163</v>
      </c>
      <c r="B456" s="1" t="s">
        <v>133</v>
      </c>
      <c r="C456" s="1" t="s">
        <v>134</v>
      </c>
      <c r="D456" s="1" t="s">
        <v>60</v>
      </c>
      <c r="E456" s="1">
        <v>3</v>
      </c>
      <c r="F456" s="1">
        <v>4</v>
      </c>
      <c r="G456" s="1" t="s">
        <v>488</v>
      </c>
      <c r="H456" s="1" t="s">
        <v>39</v>
      </c>
      <c r="I456" s="1" t="s">
        <v>89</v>
      </c>
      <c r="J456" s="1" t="s">
        <v>494</v>
      </c>
      <c r="K456" s="1" t="s">
        <v>71</v>
      </c>
      <c r="L456" s="1">
        <v>1</v>
      </c>
      <c r="M456" s="1">
        <v>1</v>
      </c>
      <c r="N456" s="1">
        <v>5</v>
      </c>
      <c r="O456" s="1">
        <v>5</v>
      </c>
      <c r="P456" s="1">
        <v>5</v>
      </c>
      <c r="Q456" s="1">
        <v>1</v>
      </c>
      <c r="R456" s="1" t="s">
        <v>66</v>
      </c>
      <c r="S456" s="1" t="s">
        <v>66</v>
      </c>
      <c r="T456" s="1" t="s">
        <v>66</v>
      </c>
      <c r="U456" s="1" t="s">
        <v>66</v>
      </c>
      <c r="V456" s="1" t="s">
        <v>91</v>
      </c>
      <c r="W456" s="1" t="s">
        <v>66</v>
      </c>
      <c r="X456" s="1" t="s">
        <v>66</v>
      </c>
      <c r="Y456" s="1" t="s">
        <v>119</v>
      </c>
      <c r="Z456" s="1" t="s">
        <v>70</v>
      </c>
      <c r="AA456" s="1" t="s">
        <v>71</v>
      </c>
      <c r="AB456" s="1" t="s">
        <v>72</v>
      </c>
      <c r="AC456" s="1" t="s">
        <v>66</v>
      </c>
      <c r="AD456" s="1" t="s">
        <v>73</v>
      </c>
      <c r="AE456" s="1" t="s">
        <v>114</v>
      </c>
      <c r="AF456" s="1" t="s">
        <v>75</v>
      </c>
      <c r="AG456" s="1" t="s">
        <v>76</v>
      </c>
      <c r="AH456" s="1" t="s">
        <v>119</v>
      </c>
      <c r="AI456" s="1" t="s">
        <v>101</v>
      </c>
    </row>
    <row r="457" spans="1:35" ht="13.2" x14ac:dyDescent="0.25">
      <c r="A457" s="2">
        <v>44616.940400046296</v>
      </c>
      <c r="B457" s="1" t="s">
        <v>35</v>
      </c>
      <c r="C457" s="1" t="s">
        <v>36</v>
      </c>
      <c r="D457" s="1" t="s">
        <v>37</v>
      </c>
      <c r="E457" s="1">
        <v>4</v>
      </c>
      <c r="F457" s="1">
        <v>3</v>
      </c>
      <c r="G457" s="1" t="s">
        <v>658</v>
      </c>
      <c r="H457" s="1" t="s">
        <v>39</v>
      </c>
      <c r="I457" s="1" t="s">
        <v>62</v>
      </c>
      <c r="J457" s="1" t="s">
        <v>176</v>
      </c>
      <c r="K457" s="1" t="s">
        <v>71</v>
      </c>
      <c r="L457" s="1">
        <v>3</v>
      </c>
      <c r="M457" s="1">
        <v>3</v>
      </c>
      <c r="N457" s="1">
        <v>5</v>
      </c>
      <c r="O457" s="1">
        <v>1</v>
      </c>
      <c r="P457" s="1">
        <v>5</v>
      </c>
      <c r="Q457" s="1">
        <v>5</v>
      </c>
      <c r="R457" s="1" t="s">
        <v>65</v>
      </c>
      <c r="S457" s="1" t="s">
        <v>91</v>
      </c>
      <c r="T457" s="1" t="s">
        <v>91</v>
      </c>
      <c r="U457" s="1" t="s">
        <v>91</v>
      </c>
      <c r="V457" s="1" t="s">
        <v>91</v>
      </c>
      <c r="W457" s="1" t="s">
        <v>91</v>
      </c>
      <c r="X457" s="1" t="s">
        <v>91</v>
      </c>
      <c r="Y457" s="1" t="s">
        <v>172</v>
      </c>
      <c r="Z457" s="1" t="s">
        <v>124</v>
      </c>
      <c r="AA457" s="1" t="s">
        <v>71</v>
      </c>
      <c r="AB457" s="1" t="s">
        <v>55</v>
      </c>
      <c r="AC457" s="1" t="s">
        <v>67</v>
      </c>
      <c r="AD457" s="1" t="s">
        <v>73</v>
      </c>
      <c r="AE457" s="1" t="s">
        <v>180</v>
      </c>
      <c r="AF457" s="1" t="s">
        <v>75</v>
      </c>
      <c r="AG457" s="1" t="s">
        <v>76</v>
      </c>
      <c r="AH457" s="1" t="s">
        <v>191</v>
      </c>
      <c r="AI457" s="1" t="s">
        <v>94</v>
      </c>
    </row>
    <row r="458" spans="1:35" ht="13.2" x14ac:dyDescent="0.25">
      <c r="A458" s="2">
        <v>44616.942558518524</v>
      </c>
      <c r="B458" s="1" t="s">
        <v>59</v>
      </c>
      <c r="C458" s="1" t="s">
        <v>36</v>
      </c>
      <c r="D458" s="1" t="s">
        <v>60</v>
      </c>
      <c r="E458" s="1">
        <v>1</v>
      </c>
      <c r="F458" s="1">
        <v>3</v>
      </c>
      <c r="G458" s="1" t="s">
        <v>181</v>
      </c>
      <c r="H458" s="1" t="s">
        <v>39</v>
      </c>
      <c r="I458" s="1" t="s">
        <v>89</v>
      </c>
      <c r="J458" s="1" t="s">
        <v>81</v>
      </c>
      <c r="K458" s="1" t="s">
        <v>71</v>
      </c>
      <c r="L458" s="1">
        <v>3</v>
      </c>
      <c r="M458" s="1">
        <v>4</v>
      </c>
      <c r="N458" s="1">
        <v>3</v>
      </c>
      <c r="O458" s="1">
        <v>5</v>
      </c>
      <c r="P458" s="1">
        <v>5</v>
      </c>
      <c r="Q458" s="1">
        <v>2</v>
      </c>
      <c r="R458" s="1" t="s">
        <v>659</v>
      </c>
      <c r="S458" s="1" t="s">
        <v>91</v>
      </c>
      <c r="T458" s="1" t="s">
        <v>91</v>
      </c>
      <c r="U458" s="1" t="s">
        <v>659</v>
      </c>
      <c r="V458" s="1" t="s">
        <v>659</v>
      </c>
      <c r="W458" s="1" t="s">
        <v>659</v>
      </c>
      <c r="X458" s="1" t="s">
        <v>91</v>
      </c>
      <c r="Y458" s="1" t="s">
        <v>92</v>
      </c>
      <c r="Z458" s="1" t="s">
        <v>146</v>
      </c>
      <c r="AA458" s="1" t="s">
        <v>211</v>
      </c>
      <c r="AB458" s="1" t="s">
        <v>72</v>
      </c>
      <c r="AC458" s="1" t="s">
        <v>93</v>
      </c>
      <c r="AD458" s="1" t="s">
        <v>73</v>
      </c>
      <c r="AE458" s="1" t="s">
        <v>108</v>
      </c>
      <c r="AF458" s="1" t="s">
        <v>75</v>
      </c>
      <c r="AG458" s="1" t="s">
        <v>76</v>
      </c>
      <c r="AH458" s="1" t="s">
        <v>191</v>
      </c>
      <c r="AI458" s="1" t="s">
        <v>87</v>
      </c>
    </row>
    <row r="459" spans="1:35" ht="13.2" x14ac:dyDescent="0.25">
      <c r="A459" s="2">
        <v>44616.958146921301</v>
      </c>
      <c r="B459" s="1" t="s">
        <v>35</v>
      </c>
      <c r="C459" s="1" t="s">
        <v>36</v>
      </c>
      <c r="D459" s="1" t="s">
        <v>60</v>
      </c>
      <c r="E459" s="1">
        <v>1</v>
      </c>
      <c r="F459" s="1">
        <v>2</v>
      </c>
      <c r="G459" s="1" t="s">
        <v>88</v>
      </c>
      <c r="H459" s="1" t="s">
        <v>115</v>
      </c>
      <c r="I459" s="1" t="s">
        <v>62</v>
      </c>
      <c r="J459" s="1" t="s">
        <v>384</v>
      </c>
      <c r="K459" s="1" t="s">
        <v>71</v>
      </c>
      <c r="L459" s="1">
        <v>3</v>
      </c>
      <c r="M459" s="1">
        <v>5</v>
      </c>
      <c r="N459" s="1">
        <v>2</v>
      </c>
      <c r="O459" s="1">
        <v>5</v>
      </c>
      <c r="P459" s="1">
        <v>4</v>
      </c>
      <c r="Q459" s="1">
        <v>1</v>
      </c>
      <c r="R459" s="1" t="s">
        <v>91</v>
      </c>
      <c r="S459" s="1" t="s">
        <v>91</v>
      </c>
      <c r="T459" s="1" t="s">
        <v>91</v>
      </c>
      <c r="U459" s="1" t="s">
        <v>91</v>
      </c>
      <c r="V459" s="1" t="s">
        <v>91</v>
      </c>
      <c r="W459" s="1" t="s">
        <v>66</v>
      </c>
      <c r="X459" s="1" t="s">
        <v>91</v>
      </c>
      <c r="Y459" s="1" t="s">
        <v>131</v>
      </c>
      <c r="Z459" s="1" t="s">
        <v>298</v>
      </c>
      <c r="AA459" s="1" t="s">
        <v>71</v>
      </c>
      <c r="AB459" s="1" t="s">
        <v>72</v>
      </c>
      <c r="AC459" s="1" t="s">
        <v>66</v>
      </c>
      <c r="AD459" s="1" t="s">
        <v>73</v>
      </c>
      <c r="AE459" s="1" t="s">
        <v>165</v>
      </c>
      <c r="AF459" s="1" t="s">
        <v>75</v>
      </c>
      <c r="AG459" s="1" t="s">
        <v>76</v>
      </c>
      <c r="AH459" s="1" t="s">
        <v>100</v>
      </c>
      <c r="AI459" s="1" t="s">
        <v>78</v>
      </c>
    </row>
    <row r="460" spans="1:35" ht="13.2" x14ac:dyDescent="0.25">
      <c r="A460" s="2">
        <v>44616.968030543983</v>
      </c>
      <c r="B460" s="1" t="s">
        <v>35</v>
      </c>
      <c r="C460" s="1" t="s">
        <v>36</v>
      </c>
      <c r="D460" s="1" t="s">
        <v>60</v>
      </c>
      <c r="E460" s="1">
        <v>2</v>
      </c>
      <c r="F460" s="1">
        <v>6</v>
      </c>
      <c r="G460" s="1" t="s">
        <v>38</v>
      </c>
      <c r="H460" s="1" t="s">
        <v>39</v>
      </c>
      <c r="I460" s="1" t="s">
        <v>89</v>
      </c>
      <c r="J460" s="1" t="s">
        <v>63</v>
      </c>
      <c r="K460" s="1" t="s">
        <v>71</v>
      </c>
      <c r="L460" s="1">
        <v>3</v>
      </c>
      <c r="M460" s="1">
        <v>5</v>
      </c>
      <c r="N460" s="1">
        <v>5</v>
      </c>
      <c r="O460" s="1">
        <v>4</v>
      </c>
      <c r="P460" s="1">
        <v>5</v>
      </c>
      <c r="Q460" s="1">
        <v>4</v>
      </c>
      <c r="R460" s="1" t="s">
        <v>65</v>
      </c>
      <c r="S460" s="1" t="s">
        <v>91</v>
      </c>
      <c r="T460" s="1" t="s">
        <v>65</v>
      </c>
      <c r="U460" s="1" t="s">
        <v>122</v>
      </c>
      <c r="V460" s="1" t="s">
        <v>91</v>
      </c>
      <c r="W460" s="1" t="s">
        <v>91</v>
      </c>
      <c r="X460" s="1" t="s">
        <v>91</v>
      </c>
      <c r="Y460" s="1" t="s">
        <v>92</v>
      </c>
      <c r="Z460" s="1" t="s">
        <v>107</v>
      </c>
      <c r="AA460" s="1" t="s">
        <v>98</v>
      </c>
      <c r="AB460" s="1" t="s">
        <v>72</v>
      </c>
      <c r="AC460" s="1" t="s">
        <v>67</v>
      </c>
      <c r="AD460" s="1" t="s">
        <v>73</v>
      </c>
      <c r="AE460" s="1" t="s">
        <v>114</v>
      </c>
      <c r="AF460" s="1" t="s">
        <v>75</v>
      </c>
      <c r="AG460" s="1" t="s">
        <v>76</v>
      </c>
      <c r="AH460" s="1" t="s">
        <v>100</v>
      </c>
      <c r="AI460" s="1" t="s">
        <v>87</v>
      </c>
    </row>
    <row r="461" spans="1:35" ht="13.2" x14ac:dyDescent="0.25">
      <c r="A461" s="2">
        <v>44616.98351288194</v>
      </c>
      <c r="B461" s="1" t="s">
        <v>150</v>
      </c>
      <c r="C461" s="1" t="s">
        <v>183</v>
      </c>
      <c r="D461" s="1" t="s">
        <v>60</v>
      </c>
      <c r="E461" s="1">
        <v>1</v>
      </c>
      <c r="F461" s="1">
        <v>2</v>
      </c>
      <c r="G461" s="1" t="s">
        <v>592</v>
      </c>
      <c r="H461" s="1" t="s">
        <v>61</v>
      </c>
      <c r="I461" s="1" t="s">
        <v>62</v>
      </c>
      <c r="J461" s="1" t="s">
        <v>81</v>
      </c>
      <c r="K461" s="1" t="s">
        <v>71</v>
      </c>
      <c r="L461" s="1">
        <v>5</v>
      </c>
      <c r="M461" s="1">
        <v>5</v>
      </c>
      <c r="N461" s="1">
        <v>5</v>
      </c>
      <c r="O461" s="1">
        <v>3</v>
      </c>
      <c r="P461" s="1">
        <v>5</v>
      </c>
      <c r="Q461" s="1">
        <v>1</v>
      </c>
      <c r="R461" s="1" t="s">
        <v>68</v>
      </c>
      <c r="S461" s="1" t="s">
        <v>68</v>
      </c>
      <c r="T461" s="1" t="s">
        <v>91</v>
      </c>
      <c r="U461" s="1" t="s">
        <v>68</v>
      </c>
      <c r="V461" s="1" t="s">
        <v>68</v>
      </c>
      <c r="W461" s="1" t="s">
        <v>68</v>
      </c>
      <c r="X461" s="1" t="s">
        <v>91</v>
      </c>
      <c r="Y461" s="1" t="s">
        <v>131</v>
      </c>
      <c r="Z461" s="1" t="s">
        <v>70</v>
      </c>
      <c r="AA461" s="1" t="s">
        <v>71</v>
      </c>
      <c r="AB461" s="1" t="s">
        <v>72</v>
      </c>
      <c r="AC461" s="1" t="s">
        <v>93</v>
      </c>
      <c r="AD461" s="1" t="s">
        <v>73</v>
      </c>
      <c r="AE461" s="1" t="s">
        <v>128</v>
      </c>
      <c r="AF461" s="1" t="s">
        <v>75</v>
      </c>
      <c r="AG461" s="1" t="s">
        <v>76</v>
      </c>
      <c r="AH461" s="1" t="s">
        <v>100</v>
      </c>
      <c r="AI461" s="1" t="s">
        <v>58</v>
      </c>
    </row>
    <row r="462" spans="1:35" ht="13.2" x14ac:dyDescent="0.25">
      <c r="A462" s="2">
        <v>44616.99132799769</v>
      </c>
      <c r="B462" s="1" t="s">
        <v>59</v>
      </c>
      <c r="C462" s="1" t="s">
        <v>36</v>
      </c>
      <c r="D462" s="1" t="s">
        <v>37</v>
      </c>
      <c r="E462" s="1">
        <v>2</v>
      </c>
      <c r="F462" s="1">
        <v>4</v>
      </c>
      <c r="G462" s="1" t="s">
        <v>38</v>
      </c>
      <c r="H462" s="1" t="s">
        <v>39</v>
      </c>
      <c r="I462" s="1" t="s">
        <v>62</v>
      </c>
      <c r="J462" s="1" t="s">
        <v>153</v>
      </c>
      <c r="K462" s="1" t="s">
        <v>71</v>
      </c>
      <c r="L462" s="1">
        <v>2</v>
      </c>
      <c r="M462" s="1">
        <v>3</v>
      </c>
      <c r="N462" s="1">
        <v>3</v>
      </c>
      <c r="O462" s="1">
        <v>2</v>
      </c>
      <c r="P462" s="1">
        <v>4</v>
      </c>
      <c r="Q462" s="1">
        <v>1</v>
      </c>
      <c r="R462" s="1" t="s">
        <v>66</v>
      </c>
      <c r="S462" s="1" t="s">
        <v>68</v>
      </c>
      <c r="T462" s="1" t="s">
        <v>91</v>
      </c>
      <c r="U462" s="1" t="s">
        <v>68</v>
      </c>
      <c r="V462" s="1" t="s">
        <v>91</v>
      </c>
      <c r="W462" s="1" t="s">
        <v>66</v>
      </c>
      <c r="X462" s="1" t="s">
        <v>91</v>
      </c>
      <c r="Y462" s="1" t="s">
        <v>82</v>
      </c>
      <c r="Z462" s="1" t="s">
        <v>107</v>
      </c>
      <c r="AA462" s="1" t="s">
        <v>149</v>
      </c>
      <c r="AB462" s="1" t="s">
        <v>72</v>
      </c>
      <c r="AC462" s="1" t="s">
        <v>93</v>
      </c>
      <c r="AD462" s="1" t="s">
        <v>73</v>
      </c>
      <c r="AE462" s="1" t="s">
        <v>74</v>
      </c>
      <c r="AF462" s="1" t="s">
        <v>75</v>
      </c>
      <c r="AG462" s="1" t="s">
        <v>76</v>
      </c>
      <c r="AH462" s="1" t="s">
        <v>196</v>
      </c>
      <c r="AI462" s="1" t="s">
        <v>87</v>
      </c>
    </row>
    <row r="463" spans="1:35" ht="13.2" x14ac:dyDescent="0.25">
      <c r="A463" s="2">
        <v>44617.012928842596</v>
      </c>
      <c r="B463" s="1" t="s">
        <v>59</v>
      </c>
      <c r="C463" s="1" t="s">
        <v>36</v>
      </c>
      <c r="D463" s="1" t="s">
        <v>60</v>
      </c>
      <c r="E463" s="1">
        <v>3</v>
      </c>
      <c r="F463" s="1">
        <v>2</v>
      </c>
      <c r="G463" s="1" t="s">
        <v>319</v>
      </c>
      <c r="H463" s="1" t="s">
        <v>39</v>
      </c>
      <c r="I463" s="1" t="s">
        <v>62</v>
      </c>
      <c r="J463" s="1" t="s">
        <v>160</v>
      </c>
      <c r="K463" s="1" t="s">
        <v>64</v>
      </c>
      <c r="L463" s="1">
        <v>4</v>
      </c>
      <c r="M463" s="1">
        <v>5</v>
      </c>
      <c r="N463" s="1">
        <v>4</v>
      </c>
      <c r="O463" s="1">
        <v>5</v>
      </c>
      <c r="P463" s="1">
        <v>5</v>
      </c>
      <c r="Q463" s="1">
        <v>3</v>
      </c>
      <c r="R463" s="1" t="s">
        <v>66</v>
      </c>
      <c r="S463" s="1" t="s">
        <v>66</v>
      </c>
      <c r="T463" s="1" t="s">
        <v>66</v>
      </c>
      <c r="U463" s="1" t="s">
        <v>91</v>
      </c>
      <c r="V463" s="1" t="s">
        <v>91</v>
      </c>
      <c r="W463" s="1" t="s">
        <v>91</v>
      </c>
      <c r="X463" s="1" t="s">
        <v>91</v>
      </c>
      <c r="Y463" s="1" t="s">
        <v>342</v>
      </c>
      <c r="Z463" s="1" t="s">
        <v>49</v>
      </c>
      <c r="AA463" s="1" t="s">
        <v>98</v>
      </c>
      <c r="AB463" s="1" t="s">
        <v>72</v>
      </c>
      <c r="AC463" s="1" t="s">
        <v>93</v>
      </c>
      <c r="AD463" s="1" t="s">
        <v>73</v>
      </c>
      <c r="AE463" s="1" t="s">
        <v>114</v>
      </c>
      <c r="AF463" s="1" t="s">
        <v>75</v>
      </c>
      <c r="AG463" s="1" t="s">
        <v>76</v>
      </c>
      <c r="AH463" s="1" t="s">
        <v>191</v>
      </c>
      <c r="AI463" s="1" t="s">
        <v>660</v>
      </c>
    </row>
    <row r="464" spans="1:35" ht="13.2" x14ac:dyDescent="0.25">
      <c r="A464" s="2">
        <v>44617.244264016204</v>
      </c>
      <c r="B464" s="1" t="s">
        <v>35</v>
      </c>
      <c r="C464" s="1" t="s">
        <v>134</v>
      </c>
      <c r="D464" s="1" t="s">
        <v>60</v>
      </c>
      <c r="E464" s="1">
        <v>2</v>
      </c>
      <c r="F464" s="1">
        <v>4</v>
      </c>
      <c r="G464" s="1" t="s">
        <v>661</v>
      </c>
      <c r="H464" s="1" t="s">
        <v>39</v>
      </c>
      <c r="I464" s="1" t="s">
        <v>89</v>
      </c>
      <c r="J464" s="1" t="s">
        <v>81</v>
      </c>
      <c r="K464" s="1" t="s">
        <v>126</v>
      </c>
      <c r="L464" s="1">
        <v>4</v>
      </c>
      <c r="M464" s="1">
        <v>5</v>
      </c>
      <c r="N464" s="1">
        <v>5</v>
      </c>
      <c r="O464" s="1">
        <v>4</v>
      </c>
      <c r="P464" s="1">
        <v>5</v>
      </c>
      <c r="Q464" s="1">
        <v>1</v>
      </c>
      <c r="R464" s="1" t="s">
        <v>66</v>
      </c>
      <c r="S464" s="1" t="s">
        <v>91</v>
      </c>
      <c r="T464" s="1" t="s">
        <v>91</v>
      </c>
      <c r="U464" s="1" t="s">
        <v>66</v>
      </c>
      <c r="V464" s="1" t="s">
        <v>66</v>
      </c>
      <c r="W464" s="1" t="s">
        <v>68</v>
      </c>
      <c r="X464" s="1" t="s">
        <v>91</v>
      </c>
      <c r="Y464" s="1" t="s">
        <v>92</v>
      </c>
      <c r="Z464" s="1" t="s">
        <v>49</v>
      </c>
      <c r="AA464" s="1" t="s">
        <v>126</v>
      </c>
      <c r="AB464" s="1" t="s">
        <v>72</v>
      </c>
      <c r="AC464" s="1" t="s">
        <v>67</v>
      </c>
      <c r="AD464" s="1" t="s">
        <v>53</v>
      </c>
      <c r="AE464" s="1" t="s">
        <v>99</v>
      </c>
      <c r="AF464" s="1" t="s">
        <v>75</v>
      </c>
      <c r="AG464" s="1" t="s">
        <v>76</v>
      </c>
      <c r="AH464" s="1" t="s">
        <v>191</v>
      </c>
      <c r="AI464" s="1" t="s">
        <v>87</v>
      </c>
    </row>
    <row r="465" spans="1:35" ht="13.2" x14ac:dyDescent="0.25">
      <c r="A465" s="2">
        <v>44617.250470648149</v>
      </c>
      <c r="B465" s="1" t="s">
        <v>102</v>
      </c>
      <c r="C465" s="1" t="s">
        <v>36</v>
      </c>
      <c r="D465" s="1" t="s">
        <v>60</v>
      </c>
      <c r="E465" s="1">
        <v>1</v>
      </c>
      <c r="F465" s="1">
        <v>2</v>
      </c>
      <c r="G465" s="1" t="s">
        <v>662</v>
      </c>
      <c r="H465" s="1" t="s">
        <v>39</v>
      </c>
      <c r="I465" s="1" t="s">
        <v>62</v>
      </c>
      <c r="J465" s="1" t="s">
        <v>90</v>
      </c>
      <c r="K465" s="1" t="s">
        <v>64</v>
      </c>
      <c r="L465" s="1">
        <v>5</v>
      </c>
      <c r="M465" s="1">
        <v>5</v>
      </c>
      <c r="N465" s="1">
        <v>5</v>
      </c>
      <c r="O465" s="1">
        <v>5</v>
      </c>
      <c r="P465" s="1">
        <v>5</v>
      </c>
      <c r="Q465" s="1">
        <v>5</v>
      </c>
      <c r="R465" s="1" t="s">
        <v>67</v>
      </c>
      <c r="S465" s="1" t="s">
        <v>66</v>
      </c>
      <c r="T465" s="1" t="s">
        <v>91</v>
      </c>
      <c r="U465" s="1" t="s">
        <v>66</v>
      </c>
      <c r="V465" s="1" t="s">
        <v>91</v>
      </c>
      <c r="W465" s="1" t="s">
        <v>67</v>
      </c>
      <c r="X465" s="1" t="s">
        <v>91</v>
      </c>
      <c r="Y465" s="1" t="s">
        <v>113</v>
      </c>
      <c r="Z465" s="1" t="s">
        <v>83</v>
      </c>
      <c r="AA465" s="1" t="s">
        <v>71</v>
      </c>
      <c r="AB465" s="1" t="s">
        <v>72</v>
      </c>
      <c r="AC465" s="1" t="s">
        <v>67</v>
      </c>
      <c r="AD465" s="1" t="s">
        <v>73</v>
      </c>
      <c r="AE465" s="1" t="s">
        <v>54</v>
      </c>
      <c r="AF465" s="1" t="s">
        <v>75</v>
      </c>
      <c r="AG465" s="1" t="s">
        <v>76</v>
      </c>
      <c r="AH465" s="1" t="s">
        <v>191</v>
      </c>
      <c r="AI465" s="1" t="s">
        <v>87</v>
      </c>
    </row>
    <row r="466" spans="1:35" ht="13.2" x14ac:dyDescent="0.25">
      <c r="A466" s="2">
        <v>44617.280477002314</v>
      </c>
      <c r="B466" s="1" t="s">
        <v>35</v>
      </c>
      <c r="C466" s="1" t="s">
        <v>36</v>
      </c>
      <c r="D466" s="1" t="s">
        <v>663</v>
      </c>
      <c r="E466" s="1">
        <v>3</v>
      </c>
      <c r="F466" s="1">
        <v>4</v>
      </c>
      <c r="G466" s="1" t="s">
        <v>38</v>
      </c>
      <c r="H466" s="1" t="s">
        <v>39</v>
      </c>
      <c r="I466" s="1" t="s">
        <v>40</v>
      </c>
      <c r="J466" s="1" t="s">
        <v>155</v>
      </c>
      <c r="K466" s="1" t="s">
        <v>664</v>
      </c>
      <c r="L466" s="1">
        <v>3</v>
      </c>
      <c r="M466" s="1">
        <v>5</v>
      </c>
      <c r="N466" s="1">
        <v>5</v>
      </c>
      <c r="O466" s="1">
        <v>3</v>
      </c>
      <c r="P466" s="1">
        <v>5</v>
      </c>
      <c r="Q466" s="1">
        <v>1</v>
      </c>
      <c r="R466" s="1" t="s">
        <v>68</v>
      </c>
      <c r="S466" s="1" t="s">
        <v>68</v>
      </c>
      <c r="T466" s="1" t="s">
        <v>68</v>
      </c>
      <c r="U466" s="1" t="s">
        <v>68</v>
      </c>
      <c r="V466" s="1" t="s">
        <v>68</v>
      </c>
      <c r="W466" s="1" t="s">
        <v>91</v>
      </c>
      <c r="X466" s="1" t="s">
        <v>91</v>
      </c>
      <c r="Y466" s="1" t="s">
        <v>48</v>
      </c>
      <c r="Z466" s="1" t="s">
        <v>298</v>
      </c>
      <c r="AA466" s="1" t="s">
        <v>665</v>
      </c>
      <c r="AB466" s="1" t="s">
        <v>164</v>
      </c>
      <c r="AC466" s="1" t="s">
        <v>66</v>
      </c>
      <c r="AD466" s="1" t="s">
        <v>85</v>
      </c>
      <c r="AE466" s="1" t="s">
        <v>99</v>
      </c>
      <c r="AF466" s="1" t="s">
        <v>75</v>
      </c>
      <c r="AG466" s="1" t="s">
        <v>76</v>
      </c>
      <c r="AH466" s="1" t="s">
        <v>163</v>
      </c>
      <c r="AI466" s="1" t="s">
        <v>120</v>
      </c>
    </row>
    <row r="467" spans="1:35" ht="13.2" x14ac:dyDescent="0.25">
      <c r="A467" s="2">
        <v>44617.306434872684</v>
      </c>
      <c r="B467" s="1" t="s">
        <v>59</v>
      </c>
      <c r="C467" s="1" t="s">
        <v>36</v>
      </c>
      <c r="D467" s="1" t="s">
        <v>60</v>
      </c>
      <c r="E467" s="1">
        <v>1</v>
      </c>
      <c r="F467" s="1">
        <v>4</v>
      </c>
      <c r="G467" s="1" t="s">
        <v>38</v>
      </c>
      <c r="H467" s="1" t="s">
        <v>61</v>
      </c>
      <c r="I467" s="1" t="s">
        <v>111</v>
      </c>
      <c r="J467" s="1" t="s">
        <v>147</v>
      </c>
      <c r="K467" s="1" t="s">
        <v>71</v>
      </c>
      <c r="L467" s="1">
        <v>5</v>
      </c>
      <c r="M467" s="1">
        <v>5</v>
      </c>
      <c r="N467" s="1">
        <v>4</v>
      </c>
      <c r="O467" s="1">
        <v>4</v>
      </c>
      <c r="P467" s="1">
        <v>5</v>
      </c>
      <c r="Q467" s="1">
        <v>5</v>
      </c>
      <c r="R467" s="1" t="s">
        <v>91</v>
      </c>
      <c r="S467" s="1" t="s">
        <v>207</v>
      </c>
      <c r="T467" s="1" t="s">
        <v>143</v>
      </c>
      <c r="U467" s="1" t="s">
        <v>143</v>
      </c>
      <c r="V467" s="1" t="s">
        <v>91</v>
      </c>
      <c r="W467" s="1" t="s">
        <v>91</v>
      </c>
      <c r="X467" s="1" t="s">
        <v>91</v>
      </c>
      <c r="Y467" s="1" t="s">
        <v>113</v>
      </c>
      <c r="Z467" s="1" t="s">
        <v>107</v>
      </c>
      <c r="AA467" s="1" t="s">
        <v>71</v>
      </c>
      <c r="AB467" s="1" t="s">
        <v>72</v>
      </c>
      <c r="AC467" s="1" t="s">
        <v>93</v>
      </c>
      <c r="AD467" s="1" t="s">
        <v>73</v>
      </c>
      <c r="AE467" s="1" t="s">
        <v>108</v>
      </c>
      <c r="AF467" s="1" t="s">
        <v>75</v>
      </c>
      <c r="AG467" s="1" t="s">
        <v>76</v>
      </c>
      <c r="AH467" s="1" t="s">
        <v>214</v>
      </c>
      <c r="AI467" s="1" t="s">
        <v>101</v>
      </c>
    </row>
    <row r="468" spans="1:35" ht="13.2" x14ac:dyDescent="0.25">
      <c r="A468" s="2">
        <v>44617.317012557869</v>
      </c>
      <c r="B468" s="1" t="s">
        <v>133</v>
      </c>
      <c r="C468" s="1" t="s">
        <v>134</v>
      </c>
      <c r="D468" s="1" t="s">
        <v>60</v>
      </c>
      <c r="E468" s="1">
        <v>2</v>
      </c>
      <c r="F468" s="1">
        <v>3</v>
      </c>
      <c r="G468" s="1" t="s">
        <v>666</v>
      </c>
      <c r="H468" s="1" t="s">
        <v>61</v>
      </c>
      <c r="I468" s="1" t="s">
        <v>62</v>
      </c>
      <c r="J468" s="1" t="s">
        <v>63</v>
      </c>
      <c r="K468" s="1" t="s">
        <v>71</v>
      </c>
      <c r="L468" s="1">
        <v>3</v>
      </c>
      <c r="M468" s="1">
        <v>3</v>
      </c>
      <c r="N468" s="1">
        <v>3</v>
      </c>
      <c r="O468" s="1">
        <v>3</v>
      </c>
      <c r="P468" s="1">
        <v>5</v>
      </c>
      <c r="Q468" s="1">
        <v>3</v>
      </c>
      <c r="R468" s="1" t="s">
        <v>67</v>
      </c>
      <c r="S468" s="1" t="s">
        <v>91</v>
      </c>
      <c r="T468" s="1" t="s">
        <v>91</v>
      </c>
      <c r="U468" s="1" t="s">
        <v>68</v>
      </c>
      <c r="V468" s="1" t="s">
        <v>91</v>
      </c>
      <c r="W468" s="1" t="s">
        <v>91</v>
      </c>
      <c r="X468" s="1" t="s">
        <v>91</v>
      </c>
      <c r="Y468" s="1" t="s">
        <v>113</v>
      </c>
      <c r="Z468" s="1" t="s">
        <v>70</v>
      </c>
      <c r="AA468" s="1" t="s">
        <v>71</v>
      </c>
      <c r="AB468" s="1" t="s">
        <v>72</v>
      </c>
      <c r="AC468" s="1" t="s">
        <v>67</v>
      </c>
      <c r="AD468" s="1" t="s">
        <v>73</v>
      </c>
      <c r="AE468" s="1" t="s">
        <v>74</v>
      </c>
      <c r="AF468" s="1" t="s">
        <v>75</v>
      </c>
      <c r="AG468" s="1" t="s">
        <v>76</v>
      </c>
      <c r="AH468" s="1" t="s">
        <v>199</v>
      </c>
      <c r="AI468" s="1" t="s">
        <v>101</v>
      </c>
    </row>
    <row r="469" spans="1:35" ht="13.2" x14ac:dyDescent="0.25">
      <c r="A469" s="2">
        <v>44617.323239212958</v>
      </c>
      <c r="B469" s="1" t="s">
        <v>35</v>
      </c>
      <c r="C469" s="1" t="s">
        <v>36</v>
      </c>
      <c r="D469" s="1" t="s">
        <v>60</v>
      </c>
      <c r="E469" s="1">
        <v>3</v>
      </c>
      <c r="F469" s="1">
        <v>4</v>
      </c>
      <c r="G469" s="1" t="s">
        <v>667</v>
      </c>
      <c r="H469" s="1" t="s">
        <v>39</v>
      </c>
      <c r="I469" s="1" t="s">
        <v>62</v>
      </c>
      <c r="J469" s="1" t="s">
        <v>527</v>
      </c>
      <c r="K469" s="1" t="s">
        <v>126</v>
      </c>
      <c r="L469" s="1">
        <v>5</v>
      </c>
      <c r="M469" s="1">
        <v>5</v>
      </c>
      <c r="N469" s="1">
        <v>5</v>
      </c>
      <c r="O469" s="1">
        <v>5</v>
      </c>
      <c r="P469" s="1">
        <v>5</v>
      </c>
      <c r="Q469" s="1">
        <v>3</v>
      </c>
      <c r="R469" s="1" t="s">
        <v>66</v>
      </c>
      <c r="S469" s="1" t="s">
        <v>66</v>
      </c>
      <c r="T469" s="1" t="s">
        <v>67</v>
      </c>
      <c r="U469" s="1" t="s">
        <v>67</v>
      </c>
      <c r="V469" s="1" t="s">
        <v>65</v>
      </c>
      <c r="W469" s="1" t="s">
        <v>65</v>
      </c>
      <c r="X469" s="1" t="s">
        <v>67</v>
      </c>
      <c r="Y469" s="1" t="s">
        <v>131</v>
      </c>
      <c r="Z469" s="1" t="s">
        <v>124</v>
      </c>
      <c r="AA469" s="1" t="s">
        <v>98</v>
      </c>
      <c r="AB469" s="1" t="s">
        <v>137</v>
      </c>
      <c r="AC469" s="1" t="s">
        <v>122</v>
      </c>
      <c r="AD469" s="1" t="s">
        <v>168</v>
      </c>
      <c r="AE469" s="1" t="s">
        <v>165</v>
      </c>
      <c r="AF469" s="1" t="s">
        <v>75</v>
      </c>
      <c r="AG469" s="1" t="s">
        <v>76</v>
      </c>
      <c r="AH469" s="1" t="s">
        <v>221</v>
      </c>
      <c r="AI469" s="1" t="s">
        <v>78</v>
      </c>
    </row>
    <row r="470" spans="1:35" ht="13.2" x14ac:dyDescent="0.25">
      <c r="A470" s="2">
        <v>44617.327435775464</v>
      </c>
      <c r="B470" s="1" t="s">
        <v>35</v>
      </c>
      <c r="C470" s="1" t="s">
        <v>151</v>
      </c>
      <c r="D470" s="1" t="s">
        <v>37</v>
      </c>
      <c r="E470" s="1">
        <v>2</v>
      </c>
      <c r="F470" s="1">
        <v>4</v>
      </c>
      <c r="G470" s="1" t="s">
        <v>668</v>
      </c>
      <c r="H470" s="1" t="s">
        <v>39</v>
      </c>
      <c r="I470" s="1" t="s">
        <v>62</v>
      </c>
      <c r="J470" s="1" t="s">
        <v>379</v>
      </c>
      <c r="K470" s="1" t="s">
        <v>302</v>
      </c>
      <c r="L470" s="1">
        <v>5</v>
      </c>
      <c r="M470" s="1">
        <v>5</v>
      </c>
      <c r="N470" s="1">
        <v>5</v>
      </c>
      <c r="O470" s="1">
        <v>5</v>
      </c>
      <c r="P470" s="1">
        <v>5</v>
      </c>
      <c r="Q470" s="1">
        <v>5</v>
      </c>
      <c r="R470" s="1" t="s">
        <v>66</v>
      </c>
      <c r="S470" s="1" t="s">
        <v>91</v>
      </c>
      <c r="T470" s="1" t="s">
        <v>91</v>
      </c>
      <c r="U470" s="1" t="s">
        <v>68</v>
      </c>
      <c r="V470" s="1" t="s">
        <v>91</v>
      </c>
      <c r="W470" s="1" t="s">
        <v>91</v>
      </c>
      <c r="X470" s="1" t="s">
        <v>68</v>
      </c>
      <c r="Y470" s="1" t="s">
        <v>131</v>
      </c>
      <c r="Z470" s="1" t="s">
        <v>124</v>
      </c>
      <c r="AA470" s="1" t="s">
        <v>98</v>
      </c>
      <c r="AB470" s="1" t="s">
        <v>72</v>
      </c>
      <c r="AC470" s="1" t="s">
        <v>93</v>
      </c>
      <c r="AD470" s="1" t="s">
        <v>85</v>
      </c>
      <c r="AE470" s="1" t="s">
        <v>108</v>
      </c>
      <c r="AF470" s="1" t="s">
        <v>75</v>
      </c>
      <c r="AG470" s="1" t="s">
        <v>76</v>
      </c>
      <c r="AH470" s="1" t="s">
        <v>77</v>
      </c>
      <c r="AI470" s="1" t="s">
        <v>171</v>
      </c>
    </row>
    <row r="471" spans="1:35" ht="13.2" x14ac:dyDescent="0.25">
      <c r="A471" s="2">
        <v>44617.334694710647</v>
      </c>
      <c r="B471" s="1" t="s">
        <v>150</v>
      </c>
      <c r="C471" s="1" t="s">
        <v>183</v>
      </c>
      <c r="D471" s="1" t="s">
        <v>37</v>
      </c>
      <c r="E471" s="1">
        <v>4</v>
      </c>
      <c r="F471" s="1">
        <v>6</v>
      </c>
      <c r="G471" s="1" t="s">
        <v>269</v>
      </c>
      <c r="H471" s="1" t="s">
        <v>39</v>
      </c>
      <c r="I471" s="1" t="s">
        <v>62</v>
      </c>
      <c r="J471" s="1" t="s">
        <v>431</v>
      </c>
      <c r="K471" s="1" t="s">
        <v>329</v>
      </c>
      <c r="L471" s="1">
        <v>5</v>
      </c>
      <c r="M471" s="1">
        <v>2</v>
      </c>
      <c r="N471" s="1">
        <v>4</v>
      </c>
      <c r="O471" s="1">
        <v>3</v>
      </c>
      <c r="P471" s="1">
        <v>5</v>
      </c>
      <c r="Q471" s="1">
        <v>4</v>
      </c>
      <c r="R471" s="1" t="s">
        <v>67</v>
      </c>
      <c r="S471" s="1" t="s">
        <v>67</v>
      </c>
      <c r="T471" s="1" t="s">
        <v>67</v>
      </c>
      <c r="U471" s="1" t="s">
        <v>122</v>
      </c>
      <c r="V471" s="1" t="s">
        <v>65</v>
      </c>
      <c r="W471" s="1" t="s">
        <v>67</v>
      </c>
      <c r="X471" s="1" t="s">
        <v>122</v>
      </c>
      <c r="Y471" s="1" t="s">
        <v>369</v>
      </c>
      <c r="Z471" s="1" t="s">
        <v>107</v>
      </c>
      <c r="AA471" s="1" t="s">
        <v>98</v>
      </c>
      <c r="AB471" s="1" t="s">
        <v>55</v>
      </c>
      <c r="AC471" s="1" t="s">
        <v>122</v>
      </c>
      <c r="AD471" s="1" t="s">
        <v>281</v>
      </c>
      <c r="AE471" s="1" t="s">
        <v>165</v>
      </c>
      <c r="AF471" s="1" t="s">
        <v>117</v>
      </c>
      <c r="AG471" s="1" t="s">
        <v>76</v>
      </c>
      <c r="AH471" s="1" t="s">
        <v>187</v>
      </c>
      <c r="AI471" s="1" t="s">
        <v>669</v>
      </c>
    </row>
    <row r="472" spans="1:35" ht="13.2" x14ac:dyDescent="0.25">
      <c r="A472" s="2">
        <v>44617.347653136574</v>
      </c>
      <c r="B472" s="1" t="s">
        <v>133</v>
      </c>
      <c r="C472" s="1" t="s">
        <v>134</v>
      </c>
      <c r="D472" s="1" t="s">
        <v>37</v>
      </c>
      <c r="E472" s="1">
        <v>4</v>
      </c>
      <c r="F472" s="1">
        <v>3</v>
      </c>
      <c r="G472" s="1" t="s">
        <v>670</v>
      </c>
      <c r="H472" s="1" t="s">
        <v>61</v>
      </c>
      <c r="I472" s="1" t="s">
        <v>40</v>
      </c>
      <c r="J472" s="1" t="s">
        <v>193</v>
      </c>
      <c r="K472" s="1" t="s">
        <v>71</v>
      </c>
      <c r="L472" s="1">
        <v>5</v>
      </c>
      <c r="M472" s="1">
        <v>5</v>
      </c>
      <c r="N472" s="1">
        <v>3</v>
      </c>
      <c r="O472" s="1">
        <v>3</v>
      </c>
      <c r="P472" s="1">
        <v>5</v>
      </c>
      <c r="Q472" s="1">
        <v>5</v>
      </c>
      <c r="R472" s="1" t="s">
        <v>67</v>
      </c>
      <c r="S472" s="1" t="s">
        <v>122</v>
      </c>
      <c r="T472" s="1" t="s">
        <v>67</v>
      </c>
      <c r="U472" s="1" t="s">
        <v>122</v>
      </c>
      <c r="V472" s="1" t="s">
        <v>122</v>
      </c>
      <c r="W472" s="1" t="s">
        <v>67</v>
      </c>
      <c r="X472" s="1" t="s">
        <v>122</v>
      </c>
      <c r="Y472" s="1" t="s">
        <v>511</v>
      </c>
      <c r="Z472" s="1" t="s">
        <v>83</v>
      </c>
      <c r="AA472" s="1" t="s">
        <v>71</v>
      </c>
      <c r="AB472" s="1" t="s">
        <v>72</v>
      </c>
      <c r="AC472" s="1" t="s">
        <v>93</v>
      </c>
      <c r="AD472" s="1" t="s">
        <v>139</v>
      </c>
      <c r="AE472" s="1" t="s">
        <v>54</v>
      </c>
      <c r="AF472" s="1" t="s">
        <v>75</v>
      </c>
      <c r="AG472" s="1" t="s">
        <v>76</v>
      </c>
      <c r="AH472" s="1" t="s">
        <v>239</v>
      </c>
      <c r="AI472" s="1" t="s">
        <v>243</v>
      </c>
    </row>
    <row r="473" spans="1:35" ht="13.2" x14ac:dyDescent="0.25">
      <c r="A473" s="2">
        <v>44617.355353043982</v>
      </c>
      <c r="B473" s="1" t="s">
        <v>35</v>
      </c>
      <c r="C473" s="1" t="s">
        <v>134</v>
      </c>
      <c r="D473" s="1" t="s">
        <v>37</v>
      </c>
      <c r="E473" s="1">
        <v>3</v>
      </c>
      <c r="F473" s="1">
        <v>3</v>
      </c>
      <c r="G473" s="1" t="s">
        <v>671</v>
      </c>
      <c r="H473" s="1" t="s">
        <v>61</v>
      </c>
      <c r="I473" s="1" t="s">
        <v>62</v>
      </c>
      <c r="J473" s="1" t="s">
        <v>140</v>
      </c>
      <c r="K473" s="1" t="s">
        <v>145</v>
      </c>
      <c r="L473" s="1">
        <v>3</v>
      </c>
      <c r="M473" s="1">
        <v>4</v>
      </c>
      <c r="N473" s="1">
        <v>4</v>
      </c>
      <c r="O473" s="1">
        <v>3</v>
      </c>
      <c r="P473" s="1">
        <v>4</v>
      </c>
      <c r="Q473" s="1">
        <v>3</v>
      </c>
      <c r="R473" s="1" t="s">
        <v>91</v>
      </c>
      <c r="S473" s="1" t="s">
        <v>91</v>
      </c>
      <c r="T473" s="1" t="s">
        <v>65</v>
      </c>
      <c r="U473" s="1" t="s">
        <v>66</v>
      </c>
      <c r="V473" s="1" t="s">
        <v>91</v>
      </c>
      <c r="W473" s="1" t="s">
        <v>91</v>
      </c>
      <c r="X473" s="1" t="s">
        <v>91</v>
      </c>
      <c r="Y473" s="1" t="s">
        <v>113</v>
      </c>
      <c r="Z473" s="1" t="s">
        <v>83</v>
      </c>
      <c r="AA473" s="1" t="s">
        <v>149</v>
      </c>
      <c r="AB473" s="1" t="s">
        <v>72</v>
      </c>
      <c r="AC473" s="1" t="s">
        <v>65</v>
      </c>
      <c r="AD473" s="1" t="s">
        <v>85</v>
      </c>
      <c r="AE473" s="1" t="s">
        <v>108</v>
      </c>
      <c r="AF473" s="1" t="s">
        <v>75</v>
      </c>
      <c r="AG473" s="1" t="s">
        <v>76</v>
      </c>
      <c r="AH473" s="1" t="s">
        <v>109</v>
      </c>
      <c r="AI473" s="1" t="s">
        <v>101</v>
      </c>
    </row>
    <row r="474" spans="1:35" ht="13.2" x14ac:dyDescent="0.25">
      <c r="A474" s="2">
        <v>44617.360032280092</v>
      </c>
      <c r="B474" s="1" t="s">
        <v>35</v>
      </c>
      <c r="C474" s="1" t="s">
        <v>134</v>
      </c>
      <c r="D474" s="1" t="s">
        <v>37</v>
      </c>
      <c r="E474" s="1">
        <v>4</v>
      </c>
      <c r="F474" s="1">
        <v>1</v>
      </c>
      <c r="G474" s="1" t="s">
        <v>672</v>
      </c>
      <c r="H474" s="1" t="s">
        <v>39</v>
      </c>
      <c r="I474" s="1" t="s">
        <v>62</v>
      </c>
      <c r="J474" s="1" t="s">
        <v>130</v>
      </c>
      <c r="K474" s="1" t="s">
        <v>71</v>
      </c>
      <c r="L474" s="1">
        <v>4</v>
      </c>
      <c r="M474" s="1">
        <v>4</v>
      </c>
      <c r="N474" s="1">
        <v>5</v>
      </c>
      <c r="O474" s="1">
        <v>3</v>
      </c>
      <c r="P474" s="1">
        <v>3</v>
      </c>
      <c r="Q474" s="1">
        <v>1</v>
      </c>
      <c r="R474" s="1" t="s">
        <v>67</v>
      </c>
      <c r="S474" s="1" t="s">
        <v>91</v>
      </c>
      <c r="T474" s="1" t="s">
        <v>91</v>
      </c>
      <c r="U474" s="1" t="s">
        <v>66</v>
      </c>
      <c r="V474" s="1" t="s">
        <v>67</v>
      </c>
      <c r="W474" s="1" t="s">
        <v>66</v>
      </c>
      <c r="X474" s="1" t="s">
        <v>91</v>
      </c>
      <c r="Y474" s="1" t="s">
        <v>113</v>
      </c>
      <c r="Z474" s="1" t="s">
        <v>141</v>
      </c>
      <c r="AA474" s="1" t="s">
        <v>71</v>
      </c>
      <c r="AB474" s="1" t="s">
        <v>72</v>
      </c>
      <c r="AC474" s="1" t="s">
        <v>93</v>
      </c>
      <c r="AD474" s="1" t="s">
        <v>73</v>
      </c>
      <c r="AE474" s="1" t="s">
        <v>114</v>
      </c>
      <c r="AF474" s="1" t="s">
        <v>75</v>
      </c>
      <c r="AG474" s="1" t="s">
        <v>76</v>
      </c>
      <c r="AH474" s="1" t="s">
        <v>69</v>
      </c>
      <c r="AI474" s="1" t="s">
        <v>94</v>
      </c>
    </row>
    <row r="475" spans="1:35" ht="13.2" x14ac:dyDescent="0.25">
      <c r="A475" s="2">
        <v>44617.361166597228</v>
      </c>
      <c r="B475" s="1" t="s">
        <v>133</v>
      </c>
      <c r="C475" s="1" t="s">
        <v>36</v>
      </c>
      <c r="D475" s="1" t="s">
        <v>60</v>
      </c>
      <c r="E475" s="1">
        <v>1</v>
      </c>
      <c r="F475" s="1">
        <v>2</v>
      </c>
      <c r="G475" s="1" t="s">
        <v>38</v>
      </c>
      <c r="H475" s="1" t="s">
        <v>320</v>
      </c>
      <c r="I475" s="1" t="s">
        <v>62</v>
      </c>
      <c r="J475" s="1" t="s">
        <v>673</v>
      </c>
      <c r="K475" s="1" t="s">
        <v>71</v>
      </c>
      <c r="L475" s="1">
        <v>3</v>
      </c>
      <c r="M475" s="1">
        <v>4</v>
      </c>
      <c r="N475" s="1">
        <v>3</v>
      </c>
      <c r="O475" s="1">
        <v>3</v>
      </c>
      <c r="P475" s="1">
        <v>4</v>
      </c>
      <c r="Q475" s="1">
        <v>3</v>
      </c>
      <c r="R475" s="1" t="s">
        <v>66</v>
      </c>
      <c r="S475" s="1" t="s">
        <v>66</v>
      </c>
      <c r="T475" s="1" t="s">
        <v>67</v>
      </c>
      <c r="U475" s="1" t="s">
        <v>68</v>
      </c>
      <c r="V475" s="1" t="s">
        <v>68</v>
      </c>
      <c r="W475" s="1" t="s">
        <v>67</v>
      </c>
      <c r="X475" s="1" t="s">
        <v>66</v>
      </c>
      <c r="Y475" s="1" t="s">
        <v>113</v>
      </c>
      <c r="Z475" s="1" t="s">
        <v>158</v>
      </c>
      <c r="AA475" s="1" t="s">
        <v>71</v>
      </c>
      <c r="AB475" s="1" t="s">
        <v>72</v>
      </c>
      <c r="AC475" s="1" t="s">
        <v>67</v>
      </c>
      <c r="AD475" s="1" t="s">
        <v>73</v>
      </c>
      <c r="AE475" s="1" t="s">
        <v>246</v>
      </c>
      <c r="AF475" s="1" t="s">
        <v>75</v>
      </c>
      <c r="AG475" s="1" t="s">
        <v>76</v>
      </c>
      <c r="AH475" s="1" t="s">
        <v>100</v>
      </c>
      <c r="AI475" s="1" t="s">
        <v>120</v>
      </c>
    </row>
    <row r="476" spans="1:35" ht="13.2" x14ac:dyDescent="0.25">
      <c r="A476" s="2">
        <v>44617.364097557875</v>
      </c>
      <c r="B476" s="1" t="s">
        <v>59</v>
      </c>
      <c r="C476" s="1" t="s">
        <v>36</v>
      </c>
      <c r="D476" s="1" t="s">
        <v>37</v>
      </c>
      <c r="E476" s="1">
        <v>2</v>
      </c>
      <c r="F476" s="1">
        <v>3</v>
      </c>
      <c r="G476" s="1" t="s">
        <v>170</v>
      </c>
      <c r="H476" s="1" t="s">
        <v>39</v>
      </c>
      <c r="I476" s="1" t="s">
        <v>89</v>
      </c>
      <c r="J476" s="1" t="s">
        <v>155</v>
      </c>
      <c r="K476" s="1" t="s">
        <v>71</v>
      </c>
      <c r="L476" s="1">
        <v>5</v>
      </c>
      <c r="M476" s="1">
        <v>5</v>
      </c>
      <c r="N476" s="1">
        <v>3</v>
      </c>
      <c r="O476" s="1">
        <v>5</v>
      </c>
      <c r="P476" s="1">
        <v>5</v>
      </c>
      <c r="Q476" s="1">
        <v>5</v>
      </c>
      <c r="R476" s="1" t="s">
        <v>67</v>
      </c>
      <c r="S476" s="1" t="s">
        <v>67</v>
      </c>
      <c r="T476" s="1" t="s">
        <v>67</v>
      </c>
      <c r="U476" s="1" t="s">
        <v>65</v>
      </c>
      <c r="V476" s="1" t="s">
        <v>122</v>
      </c>
      <c r="W476" s="1" t="s">
        <v>65</v>
      </c>
      <c r="X476" s="1" t="s">
        <v>91</v>
      </c>
      <c r="Y476" s="1" t="s">
        <v>48</v>
      </c>
      <c r="Z476" s="1" t="s">
        <v>83</v>
      </c>
      <c r="AA476" s="1" t="s">
        <v>98</v>
      </c>
      <c r="AB476" s="1" t="s">
        <v>55</v>
      </c>
      <c r="AC476" s="1" t="s">
        <v>143</v>
      </c>
      <c r="AD476" s="1" t="s">
        <v>85</v>
      </c>
      <c r="AE476" s="1" t="s">
        <v>54</v>
      </c>
      <c r="AF476" s="1" t="s">
        <v>117</v>
      </c>
      <c r="AG476" s="1" t="s">
        <v>137</v>
      </c>
      <c r="AH476" s="1" t="s">
        <v>674</v>
      </c>
      <c r="AI476" s="1" t="s">
        <v>58</v>
      </c>
    </row>
    <row r="477" spans="1:35" ht="13.2" x14ac:dyDescent="0.25">
      <c r="A477" s="2">
        <v>44617.36609974537</v>
      </c>
      <c r="B477" s="1" t="s">
        <v>150</v>
      </c>
      <c r="C477" s="1" t="s">
        <v>134</v>
      </c>
      <c r="D477" s="1" t="s">
        <v>37</v>
      </c>
      <c r="E477" s="1">
        <v>4</v>
      </c>
      <c r="F477" s="1">
        <v>1</v>
      </c>
      <c r="G477" s="1" t="s">
        <v>675</v>
      </c>
      <c r="H477" s="1" t="s">
        <v>320</v>
      </c>
      <c r="I477" s="1" t="s">
        <v>62</v>
      </c>
      <c r="J477" s="1" t="s">
        <v>160</v>
      </c>
      <c r="K477" s="1" t="s">
        <v>346</v>
      </c>
      <c r="L477" s="1">
        <v>3</v>
      </c>
      <c r="M477" s="1">
        <v>5</v>
      </c>
      <c r="N477" s="1">
        <v>4</v>
      </c>
      <c r="O477" s="1">
        <v>4</v>
      </c>
      <c r="P477" s="1">
        <v>4</v>
      </c>
      <c r="Q477" s="1">
        <v>4</v>
      </c>
      <c r="R477" s="1" t="s">
        <v>68</v>
      </c>
      <c r="S477" s="1" t="s">
        <v>66</v>
      </c>
      <c r="T477" s="1" t="s">
        <v>68</v>
      </c>
      <c r="U477" s="1" t="s">
        <v>91</v>
      </c>
      <c r="V477" s="1" t="s">
        <v>91</v>
      </c>
      <c r="W477" s="1" t="s">
        <v>91</v>
      </c>
      <c r="X477" s="1" t="s">
        <v>91</v>
      </c>
      <c r="Y477" s="1" t="s">
        <v>92</v>
      </c>
      <c r="Z477" s="1" t="s">
        <v>107</v>
      </c>
      <c r="AA477" s="1" t="s">
        <v>71</v>
      </c>
      <c r="AB477" s="1" t="s">
        <v>55</v>
      </c>
      <c r="AC477" s="1" t="s">
        <v>93</v>
      </c>
      <c r="AD477" s="1" t="s">
        <v>85</v>
      </c>
      <c r="AE477" s="1" t="s">
        <v>114</v>
      </c>
      <c r="AF477" s="1" t="s">
        <v>117</v>
      </c>
      <c r="AG477" s="1" t="s">
        <v>51</v>
      </c>
      <c r="AH477" s="1" t="s">
        <v>69</v>
      </c>
      <c r="AI477" s="1" t="s">
        <v>87</v>
      </c>
    </row>
    <row r="478" spans="1:35" ht="13.2" x14ac:dyDescent="0.25">
      <c r="A478" s="2">
        <v>44617.371789560188</v>
      </c>
      <c r="B478" s="1" t="s">
        <v>59</v>
      </c>
      <c r="C478" s="1" t="s">
        <v>36</v>
      </c>
      <c r="D478" s="1" t="s">
        <v>60</v>
      </c>
      <c r="E478" s="1">
        <v>1</v>
      </c>
      <c r="F478" s="1">
        <v>5</v>
      </c>
      <c r="G478" s="1" t="s">
        <v>38</v>
      </c>
      <c r="H478" s="1" t="s">
        <v>61</v>
      </c>
      <c r="I478" s="1" t="s">
        <v>104</v>
      </c>
      <c r="J478" s="1" t="s">
        <v>121</v>
      </c>
      <c r="K478" s="1" t="s">
        <v>71</v>
      </c>
      <c r="L478" s="1">
        <v>5</v>
      </c>
      <c r="M478" s="1">
        <v>5</v>
      </c>
      <c r="N478" s="1">
        <v>4</v>
      </c>
      <c r="O478" s="1">
        <v>4</v>
      </c>
      <c r="P478" s="1">
        <v>5</v>
      </c>
      <c r="Q478" s="1">
        <v>3</v>
      </c>
      <c r="R478" s="1" t="s">
        <v>65</v>
      </c>
      <c r="S478" s="1" t="s">
        <v>207</v>
      </c>
      <c r="T478" s="1" t="s">
        <v>91</v>
      </c>
      <c r="U478" s="1" t="s">
        <v>207</v>
      </c>
      <c r="V478" s="1" t="s">
        <v>91</v>
      </c>
      <c r="W478" s="1" t="s">
        <v>91</v>
      </c>
      <c r="X478" s="1" t="s">
        <v>91</v>
      </c>
      <c r="Y478" s="1" t="s">
        <v>156</v>
      </c>
      <c r="Z478" s="1" t="s">
        <v>70</v>
      </c>
      <c r="AA478" s="1" t="s">
        <v>71</v>
      </c>
      <c r="AB478" s="1" t="s">
        <v>72</v>
      </c>
      <c r="AC478" s="1" t="s">
        <v>122</v>
      </c>
      <c r="AD478" s="1" t="s">
        <v>73</v>
      </c>
      <c r="AE478" s="1" t="s">
        <v>99</v>
      </c>
      <c r="AF478" s="1" t="s">
        <v>75</v>
      </c>
      <c r="AG478" s="1" t="s">
        <v>137</v>
      </c>
      <c r="AH478" s="1" t="s">
        <v>163</v>
      </c>
      <c r="AI478" s="1" t="s">
        <v>87</v>
      </c>
    </row>
    <row r="479" spans="1:35" ht="13.2" x14ac:dyDescent="0.25">
      <c r="A479" s="2">
        <v>44617.376352939813</v>
      </c>
      <c r="B479" s="1" t="s">
        <v>133</v>
      </c>
      <c r="C479" s="1" t="s">
        <v>134</v>
      </c>
      <c r="D479" s="1" t="s">
        <v>60</v>
      </c>
      <c r="E479" s="1">
        <v>2</v>
      </c>
      <c r="F479" s="1">
        <v>2</v>
      </c>
      <c r="G479" s="1" t="s">
        <v>488</v>
      </c>
      <c r="H479" s="1" t="s">
        <v>61</v>
      </c>
      <c r="I479" s="1" t="s">
        <v>62</v>
      </c>
      <c r="J479" s="1" t="s">
        <v>559</v>
      </c>
      <c r="K479" s="1" t="s">
        <v>71</v>
      </c>
      <c r="L479" s="1">
        <v>5</v>
      </c>
      <c r="M479" s="1">
        <v>5</v>
      </c>
      <c r="N479" s="1">
        <v>5</v>
      </c>
      <c r="O479" s="1">
        <v>5</v>
      </c>
      <c r="P479" s="1">
        <v>5</v>
      </c>
      <c r="Q479" s="1">
        <v>1</v>
      </c>
      <c r="R479" s="1" t="s">
        <v>68</v>
      </c>
      <c r="S479" s="1" t="s">
        <v>66</v>
      </c>
      <c r="T479" s="1" t="s">
        <v>66</v>
      </c>
      <c r="U479" s="1" t="s">
        <v>66</v>
      </c>
      <c r="V479" s="1" t="s">
        <v>91</v>
      </c>
      <c r="W479" s="1" t="s">
        <v>91</v>
      </c>
      <c r="X479" s="1" t="s">
        <v>91</v>
      </c>
      <c r="Y479" s="1" t="s">
        <v>113</v>
      </c>
      <c r="Z479" s="1" t="s">
        <v>124</v>
      </c>
      <c r="AA479" s="1" t="s">
        <v>71</v>
      </c>
      <c r="AB479" s="1" t="s">
        <v>72</v>
      </c>
      <c r="AC479" s="1" t="s">
        <v>93</v>
      </c>
      <c r="AD479" s="1">
        <v>3000</v>
      </c>
      <c r="AE479" s="1" t="s">
        <v>74</v>
      </c>
      <c r="AF479" s="1" t="s">
        <v>75</v>
      </c>
      <c r="AG479" s="1" t="s">
        <v>76</v>
      </c>
      <c r="AH479" s="1" t="s">
        <v>214</v>
      </c>
      <c r="AI479" s="1" t="s">
        <v>87</v>
      </c>
    </row>
    <row r="480" spans="1:35" ht="13.2" x14ac:dyDescent="0.25">
      <c r="A480" s="2">
        <v>44617.3955403125</v>
      </c>
      <c r="B480" s="1" t="s">
        <v>133</v>
      </c>
      <c r="C480" s="1" t="s">
        <v>36</v>
      </c>
      <c r="D480" s="1" t="s">
        <v>37</v>
      </c>
      <c r="E480" s="1">
        <v>3</v>
      </c>
      <c r="F480" s="1" t="s">
        <v>79</v>
      </c>
      <c r="G480" s="1" t="s">
        <v>262</v>
      </c>
      <c r="H480" s="1" t="s">
        <v>39</v>
      </c>
      <c r="I480" s="1" t="s">
        <v>62</v>
      </c>
      <c r="J480" s="1" t="s">
        <v>230</v>
      </c>
      <c r="K480" s="1" t="s">
        <v>64</v>
      </c>
      <c r="L480" s="1">
        <v>3</v>
      </c>
      <c r="M480" s="1">
        <v>4</v>
      </c>
      <c r="N480" s="1">
        <v>5</v>
      </c>
      <c r="O480" s="1">
        <v>5</v>
      </c>
      <c r="P480" s="1">
        <v>5</v>
      </c>
      <c r="Q480" s="1">
        <v>3</v>
      </c>
      <c r="R480" s="1" t="s">
        <v>65</v>
      </c>
      <c r="S480" s="1" t="s">
        <v>66</v>
      </c>
      <c r="T480" s="1" t="s">
        <v>67</v>
      </c>
      <c r="U480" s="1" t="s">
        <v>67</v>
      </c>
      <c r="V480" s="1" t="s">
        <v>65</v>
      </c>
      <c r="W480" s="1" t="s">
        <v>68</v>
      </c>
      <c r="X480" s="1" t="s">
        <v>67</v>
      </c>
      <c r="Y480" s="1" t="s">
        <v>97</v>
      </c>
      <c r="Z480" s="1" t="s">
        <v>70</v>
      </c>
      <c r="AA480" s="1" t="s">
        <v>206</v>
      </c>
      <c r="AB480" s="1" t="s">
        <v>72</v>
      </c>
      <c r="AC480" s="1" t="s">
        <v>67</v>
      </c>
      <c r="AD480" s="1" t="s">
        <v>73</v>
      </c>
      <c r="AE480" s="1" t="s">
        <v>180</v>
      </c>
      <c r="AF480" s="1" t="s">
        <v>75</v>
      </c>
      <c r="AG480" s="1" t="s">
        <v>76</v>
      </c>
      <c r="AH480" s="1" t="s">
        <v>191</v>
      </c>
      <c r="AI480" s="1" t="s">
        <v>87</v>
      </c>
    </row>
    <row r="481" spans="1:35" ht="13.2" x14ac:dyDescent="0.25">
      <c r="A481" s="2">
        <v>44617.395849502311</v>
      </c>
      <c r="B481" s="1" t="s">
        <v>133</v>
      </c>
      <c r="C481" s="1" t="s">
        <v>183</v>
      </c>
      <c r="D481" s="1" t="s">
        <v>60</v>
      </c>
      <c r="E481" s="1">
        <v>4</v>
      </c>
      <c r="F481" s="1">
        <v>2</v>
      </c>
      <c r="G481" s="1" t="s">
        <v>676</v>
      </c>
      <c r="H481" s="1" t="s">
        <v>301</v>
      </c>
      <c r="I481" s="1" t="s">
        <v>62</v>
      </c>
      <c r="J481" s="1" t="s">
        <v>105</v>
      </c>
      <c r="K481" s="1" t="s">
        <v>71</v>
      </c>
      <c r="L481" s="1">
        <v>2</v>
      </c>
      <c r="M481" s="1">
        <v>1</v>
      </c>
      <c r="N481" s="1">
        <v>5</v>
      </c>
      <c r="O481" s="1">
        <v>3</v>
      </c>
      <c r="P481" s="1">
        <v>5</v>
      </c>
      <c r="Q481" s="1">
        <v>3</v>
      </c>
      <c r="R481" s="1" t="s">
        <v>68</v>
      </c>
      <c r="S481" s="1" t="s">
        <v>68</v>
      </c>
      <c r="T481" s="1" t="s">
        <v>68</v>
      </c>
      <c r="U481" s="1" t="s">
        <v>68</v>
      </c>
      <c r="V481" s="1" t="s">
        <v>68</v>
      </c>
      <c r="W481" s="1" t="s">
        <v>68</v>
      </c>
      <c r="X481" s="1" t="s">
        <v>68</v>
      </c>
      <c r="Y481" s="1" t="s">
        <v>113</v>
      </c>
      <c r="Z481" s="1" t="s">
        <v>107</v>
      </c>
      <c r="AA481" s="1" t="s">
        <v>71</v>
      </c>
      <c r="AB481" s="1" t="s">
        <v>72</v>
      </c>
      <c r="AC481" s="1" t="s">
        <v>66</v>
      </c>
      <c r="AD481" s="1" t="s">
        <v>73</v>
      </c>
      <c r="AE481" s="1" t="s">
        <v>165</v>
      </c>
      <c r="AF481" s="1" t="s">
        <v>75</v>
      </c>
      <c r="AG481" s="1" t="s">
        <v>76</v>
      </c>
      <c r="AH481" s="1" t="s">
        <v>69</v>
      </c>
      <c r="AI481" s="1" t="s">
        <v>171</v>
      </c>
    </row>
    <row r="482" spans="1:35" ht="13.2" x14ac:dyDescent="0.25">
      <c r="A482" s="2">
        <v>44617.40138599537</v>
      </c>
      <c r="B482" s="1" t="s">
        <v>133</v>
      </c>
      <c r="C482" s="1" t="s">
        <v>134</v>
      </c>
      <c r="D482" s="1" t="s">
        <v>37</v>
      </c>
      <c r="E482" s="1">
        <v>5</v>
      </c>
      <c r="F482" s="1">
        <v>2</v>
      </c>
      <c r="G482" s="1" t="s">
        <v>677</v>
      </c>
      <c r="H482" s="1" t="s">
        <v>61</v>
      </c>
      <c r="I482" s="1" t="s">
        <v>62</v>
      </c>
      <c r="J482" s="1" t="s">
        <v>147</v>
      </c>
      <c r="K482" s="1" t="s">
        <v>329</v>
      </c>
      <c r="L482" s="1">
        <v>4</v>
      </c>
      <c r="M482" s="1">
        <v>5</v>
      </c>
      <c r="N482" s="1">
        <v>5</v>
      </c>
      <c r="O482" s="1">
        <v>1</v>
      </c>
      <c r="P482" s="1">
        <v>5</v>
      </c>
      <c r="Q482" s="1">
        <v>1</v>
      </c>
      <c r="R482" s="1" t="s">
        <v>91</v>
      </c>
      <c r="S482" s="1" t="s">
        <v>91</v>
      </c>
      <c r="T482" s="1" t="s">
        <v>67</v>
      </c>
      <c r="U482" s="1" t="s">
        <v>66</v>
      </c>
      <c r="V482" s="1" t="s">
        <v>91</v>
      </c>
      <c r="W482" s="1" t="s">
        <v>91</v>
      </c>
      <c r="X482" s="1" t="s">
        <v>91</v>
      </c>
      <c r="Y482" s="1" t="s">
        <v>342</v>
      </c>
      <c r="Z482" s="1" t="s">
        <v>298</v>
      </c>
      <c r="AA482" s="1" t="s">
        <v>98</v>
      </c>
      <c r="AB482" s="1" t="s">
        <v>55</v>
      </c>
      <c r="AC482" s="1" t="s">
        <v>66</v>
      </c>
      <c r="AD482" s="1" t="s">
        <v>73</v>
      </c>
      <c r="AE482" s="1" t="s">
        <v>54</v>
      </c>
      <c r="AF482" s="1" t="s">
        <v>75</v>
      </c>
      <c r="AG482" s="1" t="s">
        <v>76</v>
      </c>
      <c r="AH482" s="1" t="s">
        <v>187</v>
      </c>
      <c r="AI482" s="1" t="s">
        <v>87</v>
      </c>
    </row>
    <row r="483" spans="1:35" ht="13.2" x14ac:dyDescent="0.25">
      <c r="A483" s="2">
        <v>44617.408157928236</v>
      </c>
      <c r="B483" s="1" t="s">
        <v>35</v>
      </c>
      <c r="C483" s="1" t="s">
        <v>183</v>
      </c>
      <c r="D483" s="1" t="s">
        <v>60</v>
      </c>
      <c r="E483" s="1">
        <v>4</v>
      </c>
      <c r="F483" s="1">
        <v>2</v>
      </c>
      <c r="G483" s="1" t="s">
        <v>135</v>
      </c>
      <c r="H483" s="1" t="s">
        <v>39</v>
      </c>
      <c r="I483" s="1" t="s">
        <v>62</v>
      </c>
      <c r="J483" s="1" t="s">
        <v>41</v>
      </c>
      <c r="K483" s="1" t="s">
        <v>161</v>
      </c>
      <c r="L483" s="1">
        <v>5</v>
      </c>
      <c r="M483" s="1">
        <v>1</v>
      </c>
      <c r="N483" s="1">
        <v>5</v>
      </c>
      <c r="O483" s="1">
        <v>5</v>
      </c>
      <c r="P483" s="1">
        <v>5</v>
      </c>
      <c r="Q483" s="1">
        <v>4</v>
      </c>
      <c r="R483" s="1" t="s">
        <v>68</v>
      </c>
      <c r="S483" s="1" t="s">
        <v>68</v>
      </c>
      <c r="T483" s="1" t="s">
        <v>68</v>
      </c>
      <c r="U483" s="1" t="s">
        <v>68</v>
      </c>
      <c r="V483" s="1" t="s">
        <v>68</v>
      </c>
      <c r="W483" s="1" t="s">
        <v>68</v>
      </c>
      <c r="X483" s="1" t="s">
        <v>68</v>
      </c>
      <c r="Y483" s="1" t="s">
        <v>292</v>
      </c>
      <c r="Z483" s="1" t="s">
        <v>70</v>
      </c>
      <c r="AA483" s="1" t="s">
        <v>678</v>
      </c>
      <c r="AB483" s="1" t="s">
        <v>72</v>
      </c>
      <c r="AC483" s="1" t="s">
        <v>93</v>
      </c>
      <c r="AD483" s="1" t="s">
        <v>85</v>
      </c>
      <c r="AE483" s="1" t="s">
        <v>74</v>
      </c>
      <c r="AF483" s="1" t="s">
        <v>117</v>
      </c>
      <c r="AG483" s="1" t="s">
        <v>137</v>
      </c>
      <c r="AH483" s="1" t="s">
        <v>679</v>
      </c>
      <c r="AI483" s="1" t="s">
        <v>58</v>
      </c>
    </row>
    <row r="484" spans="1:35" ht="13.2" x14ac:dyDescent="0.25">
      <c r="A484" s="2">
        <v>44617.411381319442</v>
      </c>
      <c r="B484" s="1" t="s">
        <v>59</v>
      </c>
      <c r="C484" s="1" t="s">
        <v>36</v>
      </c>
      <c r="D484" s="1" t="s">
        <v>60</v>
      </c>
      <c r="E484" s="1">
        <v>2</v>
      </c>
      <c r="F484" s="1" t="s">
        <v>79</v>
      </c>
      <c r="G484" s="1" t="s">
        <v>88</v>
      </c>
      <c r="H484" s="1" t="s">
        <v>39</v>
      </c>
      <c r="I484" s="1" t="s">
        <v>62</v>
      </c>
      <c r="J484" s="1" t="s">
        <v>680</v>
      </c>
      <c r="K484" s="1" t="s">
        <v>64</v>
      </c>
      <c r="L484" s="1">
        <v>3</v>
      </c>
      <c r="M484" s="1">
        <v>5</v>
      </c>
      <c r="N484" s="1">
        <v>4</v>
      </c>
      <c r="O484" s="1">
        <v>3</v>
      </c>
      <c r="P484" s="1">
        <v>5</v>
      </c>
      <c r="Q484" s="1">
        <v>4</v>
      </c>
      <c r="R484" s="1" t="s">
        <v>91</v>
      </c>
      <c r="S484" s="1" t="s">
        <v>67</v>
      </c>
      <c r="T484" s="1" t="s">
        <v>91</v>
      </c>
      <c r="U484" s="1" t="s">
        <v>67</v>
      </c>
      <c r="V484" s="1" t="s">
        <v>67</v>
      </c>
      <c r="W484" s="1" t="s">
        <v>65</v>
      </c>
      <c r="X484" s="1" t="s">
        <v>91</v>
      </c>
      <c r="Y484" s="1" t="s">
        <v>227</v>
      </c>
      <c r="Z484" s="1" t="s">
        <v>158</v>
      </c>
      <c r="AA484" s="1" t="s">
        <v>681</v>
      </c>
      <c r="AB484" s="1" t="s">
        <v>55</v>
      </c>
      <c r="AC484" s="1" t="s">
        <v>65</v>
      </c>
      <c r="AD484" s="1" t="s">
        <v>85</v>
      </c>
      <c r="AE484" s="1" t="s">
        <v>99</v>
      </c>
      <c r="AF484" s="1" t="s">
        <v>117</v>
      </c>
      <c r="AG484" s="1" t="s">
        <v>76</v>
      </c>
      <c r="AH484" s="1" t="s">
        <v>191</v>
      </c>
      <c r="AI484" s="1" t="s">
        <v>101</v>
      </c>
    </row>
    <row r="485" spans="1:35" ht="13.2" x14ac:dyDescent="0.25">
      <c r="A485" s="2">
        <v>44617.421953634257</v>
      </c>
      <c r="B485" s="1" t="s">
        <v>59</v>
      </c>
      <c r="C485" s="1" t="s">
        <v>36</v>
      </c>
      <c r="D485" s="1" t="s">
        <v>60</v>
      </c>
      <c r="E485" s="1">
        <v>3</v>
      </c>
      <c r="F485" s="1">
        <v>5</v>
      </c>
      <c r="G485" s="1" t="s">
        <v>38</v>
      </c>
      <c r="H485" s="1" t="s">
        <v>39</v>
      </c>
      <c r="I485" s="1" t="s">
        <v>104</v>
      </c>
      <c r="J485" s="1" t="s">
        <v>258</v>
      </c>
      <c r="K485" s="1" t="s">
        <v>71</v>
      </c>
      <c r="L485" s="1">
        <v>5</v>
      </c>
      <c r="M485" s="1">
        <v>5</v>
      </c>
      <c r="N485" s="1">
        <v>5</v>
      </c>
      <c r="O485" s="1">
        <v>5</v>
      </c>
      <c r="P485" s="1">
        <v>5</v>
      </c>
      <c r="Q485" s="1">
        <v>5</v>
      </c>
      <c r="R485" s="1" t="s">
        <v>67</v>
      </c>
      <c r="S485" s="1" t="s">
        <v>68</v>
      </c>
      <c r="T485" s="1" t="s">
        <v>67</v>
      </c>
      <c r="U485" s="1" t="s">
        <v>68</v>
      </c>
      <c r="V485" s="1" t="s">
        <v>66</v>
      </c>
      <c r="W485" s="1" t="s">
        <v>67</v>
      </c>
      <c r="X485" s="1" t="s">
        <v>68</v>
      </c>
      <c r="Y485" s="1" t="s">
        <v>69</v>
      </c>
      <c r="Z485" s="1" t="s">
        <v>235</v>
      </c>
      <c r="AA485" s="1" t="s">
        <v>71</v>
      </c>
      <c r="AB485" s="1" t="s">
        <v>72</v>
      </c>
      <c r="AC485" s="1" t="s">
        <v>93</v>
      </c>
      <c r="AD485" s="1" t="s">
        <v>73</v>
      </c>
      <c r="AE485" s="1" t="s">
        <v>128</v>
      </c>
      <c r="AF485" s="1" t="s">
        <v>75</v>
      </c>
      <c r="AG485" s="1" t="s">
        <v>76</v>
      </c>
      <c r="AH485" s="1" t="s">
        <v>69</v>
      </c>
      <c r="AI485" s="1" t="s">
        <v>467</v>
      </c>
    </row>
    <row r="486" spans="1:35" ht="13.2" x14ac:dyDescent="0.25">
      <c r="A486" s="2">
        <v>44617.425134999998</v>
      </c>
      <c r="B486" s="1" t="s">
        <v>35</v>
      </c>
      <c r="C486" s="1" t="s">
        <v>36</v>
      </c>
      <c r="D486" s="1" t="s">
        <v>37</v>
      </c>
      <c r="E486" s="1">
        <v>3</v>
      </c>
      <c r="F486" s="1">
        <v>4</v>
      </c>
      <c r="G486" s="1" t="s">
        <v>682</v>
      </c>
      <c r="H486" s="1" t="s">
        <v>39</v>
      </c>
      <c r="I486" s="1" t="s">
        <v>62</v>
      </c>
      <c r="J486" s="1" t="s">
        <v>486</v>
      </c>
      <c r="K486" s="1" t="s">
        <v>145</v>
      </c>
      <c r="L486" s="1">
        <v>3</v>
      </c>
      <c r="M486" s="1">
        <v>3</v>
      </c>
      <c r="N486" s="1">
        <v>3</v>
      </c>
      <c r="O486" s="1">
        <v>3</v>
      </c>
      <c r="P486" s="1">
        <v>3</v>
      </c>
      <c r="Q486" s="1">
        <v>3</v>
      </c>
      <c r="R486" s="1" t="s">
        <v>65</v>
      </c>
      <c r="S486" s="1" t="s">
        <v>67</v>
      </c>
      <c r="T486" s="1" t="s">
        <v>67</v>
      </c>
      <c r="U486" s="1" t="s">
        <v>67</v>
      </c>
      <c r="V486" s="1" t="s">
        <v>67</v>
      </c>
      <c r="W486" s="1" t="s">
        <v>67</v>
      </c>
      <c r="X486" s="1" t="s">
        <v>67</v>
      </c>
      <c r="Y486" s="1" t="s">
        <v>369</v>
      </c>
      <c r="Z486" s="1" t="s">
        <v>158</v>
      </c>
      <c r="AA486" s="1" t="s">
        <v>558</v>
      </c>
      <c r="AB486" s="1" t="s">
        <v>55</v>
      </c>
      <c r="AC486" s="1" t="s">
        <v>93</v>
      </c>
      <c r="AD486" s="1" t="s">
        <v>85</v>
      </c>
      <c r="AE486" s="1" t="s">
        <v>108</v>
      </c>
      <c r="AF486" s="1" t="s">
        <v>117</v>
      </c>
      <c r="AG486" s="1" t="s">
        <v>137</v>
      </c>
      <c r="AH486" s="1" t="s">
        <v>187</v>
      </c>
      <c r="AI486" s="1" t="s">
        <v>171</v>
      </c>
    </row>
    <row r="487" spans="1:35" ht="13.2" x14ac:dyDescent="0.25">
      <c r="A487" s="2">
        <v>44617.425411122684</v>
      </c>
      <c r="B487" s="1" t="s">
        <v>150</v>
      </c>
      <c r="C487" s="1" t="s">
        <v>151</v>
      </c>
      <c r="D487" s="1" t="s">
        <v>60</v>
      </c>
      <c r="E487" s="1">
        <v>4</v>
      </c>
      <c r="F487" s="1">
        <v>3</v>
      </c>
      <c r="G487" s="1" t="s">
        <v>683</v>
      </c>
      <c r="H487" s="1" t="s">
        <v>61</v>
      </c>
      <c r="I487" s="1" t="s">
        <v>62</v>
      </c>
      <c r="J487" s="1" t="s">
        <v>63</v>
      </c>
      <c r="K487" s="1" t="s">
        <v>71</v>
      </c>
      <c r="L487" s="1">
        <v>5</v>
      </c>
      <c r="M487" s="1">
        <v>4</v>
      </c>
      <c r="N487" s="1">
        <v>1</v>
      </c>
      <c r="O487" s="1">
        <v>1</v>
      </c>
      <c r="P487" s="1">
        <v>5</v>
      </c>
      <c r="Q487" s="1">
        <v>1</v>
      </c>
      <c r="R487" s="1" t="s">
        <v>66</v>
      </c>
      <c r="S487" s="1" t="s">
        <v>91</v>
      </c>
      <c r="T487" s="1" t="s">
        <v>91</v>
      </c>
      <c r="U487" s="1" t="s">
        <v>67</v>
      </c>
      <c r="V487" s="1" t="s">
        <v>91</v>
      </c>
      <c r="W487" s="1" t="s">
        <v>91</v>
      </c>
      <c r="X487" s="1" t="s">
        <v>91</v>
      </c>
      <c r="Y487" s="1" t="s">
        <v>369</v>
      </c>
      <c r="Z487" s="1" t="s">
        <v>107</v>
      </c>
      <c r="AA487" s="1" t="s">
        <v>98</v>
      </c>
      <c r="AB487" s="1" t="s">
        <v>72</v>
      </c>
      <c r="AC487" s="1" t="s">
        <v>66</v>
      </c>
      <c r="AD487" s="1" t="s">
        <v>73</v>
      </c>
      <c r="AE487" s="1" t="s">
        <v>165</v>
      </c>
      <c r="AF487" s="1" t="s">
        <v>75</v>
      </c>
      <c r="AG487" s="1" t="s">
        <v>76</v>
      </c>
      <c r="AH487" s="1" t="s">
        <v>187</v>
      </c>
      <c r="AI487" s="1" t="s">
        <v>101</v>
      </c>
    </row>
    <row r="488" spans="1:35" ht="13.2" x14ac:dyDescent="0.25">
      <c r="A488" s="2">
        <v>44617.426457766203</v>
      </c>
      <c r="B488" s="1" t="s">
        <v>59</v>
      </c>
      <c r="C488" s="1" t="s">
        <v>36</v>
      </c>
      <c r="D488" s="1" t="s">
        <v>37</v>
      </c>
      <c r="E488" s="1">
        <v>1</v>
      </c>
      <c r="F488" s="1">
        <v>5</v>
      </c>
      <c r="G488" s="1" t="s">
        <v>684</v>
      </c>
      <c r="H488" s="1" t="s">
        <v>61</v>
      </c>
      <c r="I488" s="1" t="s">
        <v>62</v>
      </c>
      <c r="J488" s="1" t="s">
        <v>685</v>
      </c>
      <c r="K488" s="1" t="s">
        <v>64</v>
      </c>
      <c r="L488" s="1">
        <v>5</v>
      </c>
      <c r="M488" s="1">
        <v>5</v>
      </c>
      <c r="N488" s="1">
        <v>5</v>
      </c>
      <c r="O488" s="1">
        <v>5</v>
      </c>
      <c r="P488" s="1">
        <v>5</v>
      </c>
      <c r="Q488" s="1">
        <v>2</v>
      </c>
      <c r="R488" s="1" t="s">
        <v>65</v>
      </c>
      <c r="S488" s="1" t="s">
        <v>67</v>
      </c>
      <c r="T488" s="1" t="s">
        <v>67</v>
      </c>
      <c r="U488" s="1" t="s">
        <v>66</v>
      </c>
      <c r="V488" s="1" t="s">
        <v>67</v>
      </c>
      <c r="W488" s="1" t="s">
        <v>65</v>
      </c>
      <c r="X488" s="1" t="s">
        <v>66</v>
      </c>
      <c r="Y488" s="1" t="s">
        <v>131</v>
      </c>
      <c r="Z488" s="1" t="s">
        <v>49</v>
      </c>
      <c r="AA488" s="1" t="s">
        <v>71</v>
      </c>
      <c r="AB488" s="1" t="s">
        <v>72</v>
      </c>
      <c r="AC488" s="1" t="s">
        <v>67</v>
      </c>
      <c r="AD488" s="1" t="s">
        <v>73</v>
      </c>
      <c r="AE488" s="1" t="s">
        <v>128</v>
      </c>
      <c r="AF488" s="1" t="s">
        <v>75</v>
      </c>
      <c r="AG488" s="1" t="s">
        <v>76</v>
      </c>
      <c r="AH488" s="1" t="s">
        <v>69</v>
      </c>
      <c r="AI488" s="1" t="s">
        <v>101</v>
      </c>
    </row>
    <row r="489" spans="1:35" ht="13.2" x14ac:dyDescent="0.25">
      <c r="A489" s="2">
        <v>44617.428308194445</v>
      </c>
      <c r="B489" s="1" t="s">
        <v>35</v>
      </c>
      <c r="C489" s="1" t="s">
        <v>183</v>
      </c>
      <c r="D489" s="1" t="s">
        <v>60</v>
      </c>
      <c r="E489" s="1">
        <v>3</v>
      </c>
      <c r="F489" s="1">
        <v>4</v>
      </c>
      <c r="G489" s="1" t="s">
        <v>686</v>
      </c>
      <c r="H489" s="1" t="s">
        <v>39</v>
      </c>
      <c r="I489" s="1" t="s">
        <v>111</v>
      </c>
      <c r="J489" s="1" t="s">
        <v>41</v>
      </c>
      <c r="K489" s="1" t="s">
        <v>145</v>
      </c>
      <c r="L489" s="1">
        <v>5</v>
      </c>
      <c r="M489" s="1">
        <v>5</v>
      </c>
      <c r="N489" s="1">
        <v>5</v>
      </c>
      <c r="O489" s="1">
        <v>5</v>
      </c>
      <c r="P489" s="1">
        <v>5</v>
      </c>
      <c r="Q489" s="1">
        <v>5</v>
      </c>
      <c r="R489" s="1" t="s">
        <v>122</v>
      </c>
      <c r="S489" s="1" t="s">
        <v>65</v>
      </c>
      <c r="T489" s="1" t="s">
        <v>65</v>
      </c>
      <c r="U489" s="1" t="s">
        <v>122</v>
      </c>
      <c r="V489" s="1" t="s">
        <v>122</v>
      </c>
      <c r="W489" s="1" t="s">
        <v>65</v>
      </c>
      <c r="X489" s="1" t="s">
        <v>122</v>
      </c>
      <c r="Y489" s="1" t="s">
        <v>238</v>
      </c>
      <c r="Z489" s="1" t="s">
        <v>127</v>
      </c>
      <c r="AA489" s="1" t="s">
        <v>149</v>
      </c>
      <c r="AB489" s="1" t="s">
        <v>72</v>
      </c>
      <c r="AC489" s="1" t="s">
        <v>65</v>
      </c>
      <c r="AD489" s="1" t="s">
        <v>73</v>
      </c>
      <c r="AE489" s="1" t="s">
        <v>246</v>
      </c>
      <c r="AF489" s="1" t="s">
        <v>75</v>
      </c>
      <c r="AG489" s="1" t="s">
        <v>76</v>
      </c>
      <c r="AH489" s="1" t="s">
        <v>650</v>
      </c>
      <c r="AI489" s="1" t="s">
        <v>120</v>
      </c>
    </row>
    <row r="490" spans="1:35" ht="13.2" x14ac:dyDescent="0.25">
      <c r="A490" s="2">
        <v>44617.430278738422</v>
      </c>
      <c r="B490" s="1" t="s">
        <v>133</v>
      </c>
      <c r="C490" s="1" t="s">
        <v>134</v>
      </c>
      <c r="D490" s="1" t="s">
        <v>37</v>
      </c>
      <c r="E490" s="1">
        <v>4</v>
      </c>
      <c r="F490" s="1">
        <v>3</v>
      </c>
      <c r="G490" s="1" t="s">
        <v>687</v>
      </c>
      <c r="H490" s="1" t="s">
        <v>39</v>
      </c>
      <c r="I490" s="1" t="s">
        <v>62</v>
      </c>
      <c r="J490" s="1" t="s">
        <v>205</v>
      </c>
      <c r="K490" s="1" t="s">
        <v>71</v>
      </c>
      <c r="L490" s="1">
        <v>1</v>
      </c>
      <c r="M490" s="1">
        <v>5</v>
      </c>
      <c r="N490" s="1">
        <v>1</v>
      </c>
      <c r="O490" s="1">
        <v>1</v>
      </c>
      <c r="P490" s="1">
        <v>2</v>
      </c>
      <c r="Q490" s="1">
        <v>1</v>
      </c>
      <c r="R490" s="1" t="s">
        <v>67</v>
      </c>
      <c r="S490" s="1" t="s">
        <v>67</v>
      </c>
      <c r="T490" s="1" t="s">
        <v>67</v>
      </c>
      <c r="U490" s="1" t="s">
        <v>67</v>
      </c>
      <c r="V490" s="1" t="s">
        <v>67</v>
      </c>
      <c r="W490" s="1" t="s">
        <v>67</v>
      </c>
      <c r="X490" s="1" t="s">
        <v>67</v>
      </c>
      <c r="Y490" s="1" t="s">
        <v>172</v>
      </c>
      <c r="Z490" s="1" t="s">
        <v>124</v>
      </c>
      <c r="AA490" s="1" t="s">
        <v>149</v>
      </c>
      <c r="AB490" s="1" t="s">
        <v>72</v>
      </c>
      <c r="AC490" s="1" t="s">
        <v>65</v>
      </c>
      <c r="AD490" s="1" t="s">
        <v>73</v>
      </c>
      <c r="AE490" s="1" t="s">
        <v>114</v>
      </c>
      <c r="AF490" s="1" t="s">
        <v>75</v>
      </c>
      <c r="AG490" s="1" t="s">
        <v>76</v>
      </c>
      <c r="AH490" s="1" t="s">
        <v>196</v>
      </c>
      <c r="AI490" s="1" t="s">
        <v>87</v>
      </c>
    </row>
    <row r="491" spans="1:35" ht="13.2" x14ac:dyDescent="0.25">
      <c r="A491" s="2">
        <v>44617.452637893519</v>
      </c>
      <c r="B491" s="1" t="s">
        <v>35</v>
      </c>
      <c r="C491" s="1" t="s">
        <v>36</v>
      </c>
      <c r="D491" s="1" t="s">
        <v>60</v>
      </c>
      <c r="E491" s="1">
        <v>2</v>
      </c>
      <c r="F491" s="1">
        <v>5</v>
      </c>
      <c r="G491" s="1" t="s">
        <v>38</v>
      </c>
      <c r="H491" s="1" t="s">
        <v>39</v>
      </c>
      <c r="I491" s="1" t="s">
        <v>89</v>
      </c>
      <c r="J491" s="1" t="s">
        <v>175</v>
      </c>
      <c r="K491" s="1" t="s">
        <v>71</v>
      </c>
      <c r="L491" s="1">
        <v>3</v>
      </c>
      <c r="M491" s="1">
        <v>5</v>
      </c>
      <c r="N491" s="1">
        <v>5</v>
      </c>
      <c r="O491" s="1">
        <v>4</v>
      </c>
      <c r="P491" s="1">
        <v>5</v>
      </c>
      <c r="Q491" s="1">
        <v>3</v>
      </c>
      <c r="R491" s="1" t="s">
        <v>67</v>
      </c>
      <c r="S491" s="1" t="s">
        <v>91</v>
      </c>
      <c r="T491" s="1" t="s">
        <v>91</v>
      </c>
      <c r="U491" s="1" t="s">
        <v>91</v>
      </c>
      <c r="V491" s="1" t="s">
        <v>67</v>
      </c>
      <c r="W491" s="1" t="s">
        <v>67</v>
      </c>
      <c r="X491" s="1" t="s">
        <v>65</v>
      </c>
      <c r="Y491" s="1" t="s">
        <v>92</v>
      </c>
      <c r="Z491" s="1" t="s">
        <v>127</v>
      </c>
      <c r="AA491" s="1" t="s">
        <v>71</v>
      </c>
      <c r="AB491" s="1" t="s">
        <v>72</v>
      </c>
      <c r="AC491" s="1" t="s">
        <v>66</v>
      </c>
      <c r="AD491" s="1" t="s">
        <v>85</v>
      </c>
      <c r="AE491" s="1" t="s">
        <v>128</v>
      </c>
      <c r="AF491" s="1" t="s">
        <v>75</v>
      </c>
      <c r="AG491" s="1" t="s">
        <v>76</v>
      </c>
      <c r="AH491" s="1" t="s">
        <v>100</v>
      </c>
      <c r="AI491" s="1" t="s">
        <v>87</v>
      </c>
    </row>
    <row r="492" spans="1:35" ht="13.2" x14ac:dyDescent="0.25">
      <c r="A492" s="2">
        <v>44617.466021400462</v>
      </c>
      <c r="B492" s="1" t="s">
        <v>102</v>
      </c>
      <c r="C492" s="1" t="s">
        <v>36</v>
      </c>
      <c r="D492" s="1" t="s">
        <v>60</v>
      </c>
      <c r="E492" s="1">
        <v>2</v>
      </c>
      <c r="F492" s="1">
        <v>4</v>
      </c>
      <c r="G492" s="1" t="s">
        <v>181</v>
      </c>
      <c r="H492" s="1" t="s">
        <v>61</v>
      </c>
      <c r="I492" s="1" t="s">
        <v>62</v>
      </c>
      <c r="J492" s="1" t="s">
        <v>688</v>
      </c>
      <c r="K492" s="1" t="s">
        <v>64</v>
      </c>
      <c r="L492" s="1">
        <v>5</v>
      </c>
      <c r="M492" s="1">
        <v>5</v>
      </c>
      <c r="N492" s="1">
        <v>5</v>
      </c>
      <c r="O492" s="1">
        <v>3</v>
      </c>
      <c r="P492" s="1">
        <v>5</v>
      </c>
      <c r="Q492" s="1">
        <v>5</v>
      </c>
      <c r="R492" s="1" t="s">
        <v>65</v>
      </c>
      <c r="S492" s="1" t="s">
        <v>66</v>
      </c>
      <c r="T492" s="1" t="s">
        <v>65</v>
      </c>
      <c r="U492" s="1" t="s">
        <v>66</v>
      </c>
      <c r="V492" s="1" t="s">
        <v>67</v>
      </c>
      <c r="W492" s="1" t="s">
        <v>66</v>
      </c>
      <c r="X492" s="1" t="s">
        <v>68</v>
      </c>
      <c r="Y492" s="1" t="s">
        <v>148</v>
      </c>
      <c r="Z492" s="1" t="s">
        <v>70</v>
      </c>
      <c r="AA492" s="1" t="s">
        <v>98</v>
      </c>
      <c r="AB492" s="1" t="s">
        <v>72</v>
      </c>
      <c r="AC492" s="1" t="s">
        <v>93</v>
      </c>
      <c r="AD492" s="1" t="s">
        <v>85</v>
      </c>
      <c r="AE492" s="1" t="s">
        <v>114</v>
      </c>
      <c r="AF492" s="1" t="s">
        <v>75</v>
      </c>
      <c r="AG492" s="1" t="s">
        <v>76</v>
      </c>
      <c r="AH492" s="1" t="s">
        <v>191</v>
      </c>
      <c r="AI492" s="1" t="s">
        <v>120</v>
      </c>
    </row>
    <row r="493" spans="1:35" ht="13.2" x14ac:dyDescent="0.25">
      <c r="A493" s="2">
        <v>44617.471063749996</v>
      </c>
      <c r="B493" s="1" t="s">
        <v>102</v>
      </c>
      <c r="C493" s="1" t="s">
        <v>36</v>
      </c>
      <c r="D493" s="1" t="s">
        <v>60</v>
      </c>
      <c r="E493" s="1">
        <v>2</v>
      </c>
      <c r="F493" s="1">
        <v>4</v>
      </c>
      <c r="G493" s="1" t="s">
        <v>38</v>
      </c>
      <c r="H493" s="1" t="s">
        <v>61</v>
      </c>
      <c r="I493" s="1" t="s">
        <v>62</v>
      </c>
      <c r="J493" s="1" t="s">
        <v>63</v>
      </c>
      <c r="K493" s="1" t="s">
        <v>71</v>
      </c>
      <c r="L493" s="1">
        <v>3</v>
      </c>
      <c r="M493" s="1">
        <v>5</v>
      </c>
      <c r="N493" s="1">
        <v>5</v>
      </c>
      <c r="O493" s="1">
        <v>3</v>
      </c>
      <c r="P493" s="1">
        <v>4</v>
      </c>
      <c r="Q493" s="1">
        <v>4</v>
      </c>
      <c r="R493" s="1" t="s">
        <v>68</v>
      </c>
      <c r="S493" s="1" t="s">
        <v>66</v>
      </c>
      <c r="T493" s="1" t="s">
        <v>91</v>
      </c>
      <c r="U493" s="1" t="s">
        <v>66</v>
      </c>
      <c r="V493" s="1" t="s">
        <v>91</v>
      </c>
      <c r="W493" s="1" t="s">
        <v>68</v>
      </c>
      <c r="X493" s="1" t="s">
        <v>91</v>
      </c>
      <c r="Y493" s="1" t="s">
        <v>92</v>
      </c>
      <c r="Z493" s="1" t="s">
        <v>70</v>
      </c>
      <c r="AA493" s="1" t="s">
        <v>98</v>
      </c>
      <c r="AB493" s="1" t="s">
        <v>72</v>
      </c>
      <c r="AC493" s="1" t="s">
        <v>66</v>
      </c>
      <c r="AD493" s="1" t="s">
        <v>85</v>
      </c>
      <c r="AE493" s="1" t="s">
        <v>165</v>
      </c>
      <c r="AF493" s="1" t="s">
        <v>213</v>
      </c>
      <c r="AG493" s="1" t="s">
        <v>137</v>
      </c>
      <c r="AH493" s="1" t="s">
        <v>100</v>
      </c>
      <c r="AI493" s="1" t="s">
        <v>87</v>
      </c>
    </row>
    <row r="494" spans="1:35" ht="13.2" x14ac:dyDescent="0.25">
      <c r="A494" s="2">
        <v>44617.493734664356</v>
      </c>
      <c r="B494" s="1" t="s">
        <v>59</v>
      </c>
      <c r="C494" s="1" t="s">
        <v>151</v>
      </c>
      <c r="D494" s="1" t="s">
        <v>37</v>
      </c>
      <c r="E494" s="1">
        <v>2</v>
      </c>
      <c r="F494" s="1">
        <v>3</v>
      </c>
      <c r="G494" s="1" t="s">
        <v>170</v>
      </c>
      <c r="H494" s="1" t="s">
        <v>61</v>
      </c>
      <c r="I494" s="1" t="s">
        <v>104</v>
      </c>
      <c r="J494" s="1" t="s">
        <v>63</v>
      </c>
      <c r="K494" s="1" t="s">
        <v>64</v>
      </c>
      <c r="L494" s="1">
        <v>4</v>
      </c>
      <c r="M494" s="1">
        <v>5</v>
      </c>
      <c r="N494" s="1">
        <v>4</v>
      </c>
      <c r="O494" s="1">
        <v>4</v>
      </c>
      <c r="P494" s="1">
        <v>5</v>
      </c>
      <c r="Q494" s="1">
        <v>4</v>
      </c>
      <c r="R494" s="1" t="s">
        <v>66</v>
      </c>
      <c r="S494" s="1" t="s">
        <v>91</v>
      </c>
      <c r="T494" s="1" t="s">
        <v>91</v>
      </c>
      <c r="U494" s="1" t="s">
        <v>67</v>
      </c>
      <c r="V494" s="1" t="s">
        <v>91</v>
      </c>
      <c r="W494" s="1" t="s">
        <v>91</v>
      </c>
      <c r="X494" s="1" t="s">
        <v>91</v>
      </c>
      <c r="Y494" s="1" t="s">
        <v>131</v>
      </c>
      <c r="Z494" s="1" t="s">
        <v>158</v>
      </c>
      <c r="AA494" s="1" t="s">
        <v>71</v>
      </c>
      <c r="AB494" s="1" t="s">
        <v>72</v>
      </c>
      <c r="AC494" s="1" t="s">
        <v>93</v>
      </c>
      <c r="AD494" s="1" t="s">
        <v>73</v>
      </c>
      <c r="AE494" s="1" t="s">
        <v>128</v>
      </c>
      <c r="AF494" s="1" t="s">
        <v>75</v>
      </c>
      <c r="AG494" s="1" t="s">
        <v>76</v>
      </c>
      <c r="AH494" s="1" t="s">
        <v>69</v>
      </c>
      <c r="AI494" s="1" t="s">
        <v>547</v>
      </c>
    </row>
    <row r="495" spans="1:35" ht="13.2" x14ac:dyDescent="0.25">
      <c r="A495" s="2">
        <v>44617.495073773149</v>
      </c>
      <c r="B495" s="1" t="s">
        <v>59</v>
      </c>
      <c r="C495" s="1" t="s">
        <v>36</v>
      </c>
      <c r="D495" s="1" t="s">
        <v>60</v>
      </c>
      <c r="E495" s="1">
        <v>1</v>
      </c>
      <c r="F495" s="1">
        <v>3</v>
      </c>
      <c r="G495" s="1" t="s">
        <v>38</v>
      </c>
      <c r="H495" s="1" t="s">
        <v>61</v>
      </c>
      <c r="I495" s="1" t="s">
        <v>111</v>
      </c>
      <c r="J495" s="1" t="s">
        <v>245</v>
      </c>
      <c r="K495" s="1" t="s">
        <v>71</v>
      </c>
      <c r="L495" s="1">
        <v>4</v>
      </c>
      <c r="M495" s="1">
        <v>5</v>
      </c>
      <c r="N495" s="1">
        <v>4</v>
      </c>
      <c r="O495" s="1">
        <v>4</v>
      </c>
      <c r="P495" s="1">
        <v>4</v>
      </c>
      <c r="Q495" s="1">
        <v>1</v>
      </c>
      <c r="R495" s="1" t="s">
        <v>65</v>
      </c>
      <c r="S495" s="1" t="s">
        <v>122</v>
      </c>
      <c r="T495" s="1" t="s">
        <v>122</v>
      </c>
      <c r="U495" s="1" t="s">
        <v>122</v>
      </c>
      <c r="V495" s="1" t="s">
        <v>65</v>
      </c>
      <c r="W495" s="1" t="s">
        <v>91</v>
      </c>
      <c r="X495" s="1" t="s">
        <v>91</v>
      </c>
      <c r="Y495" s="1" t="s">
        <v>92</v>
      </c>
      <c r="Z495" s="1" t="s">
        <v>83</v>
      </c>
      <c r="AA495" s="1" t="s">
        <v>71</v>
      </c>
      <c r="AB495" s="1" t="s">
        <v>72</v>
      </c>
      <c r="AC495" s="1" t="s">
        <v>122</v>
      </c>
      <c r="AD495" s="1" t="s">
        <v>73</v>
      </c>
      <c r="AE495" s="1" t="s">
        <v>74</v>
      </c>
      <c r="AF495" s="1" t="s">
        <v>75</v>
      </c>
      <c r="AG495" s="1" t="s">
        <v>76</v>
      </c>
      <c r="AH495" s="1" t="s">
        <v>69</v>
      </c>
      <c r="AI495" s="1" t="s">
        <v>58</v>
      </c>
    </row>
    <row r="496" spans="1:35" ht="13.2" x14ac:dyDescent="0.25">
      <c r="A496" s="2">
        <v>44617.503132638885</v>
      </c>
      <c r="B496" s="1" t="s">
        <v>133</v>
      </c>
      <c r="C496" s="1" t="s">
        <v>151</v>
      </c>
      <c r="D496" s="1" t="s">
        <v>60</v>
      </c>
      <c r="E496" s="1">
        <v>4</v>
      </c>
      <c r="F496" s="1">
        <v>1</v>
      </c>
      <c r="G496" s="1" t="s">
        <v>463</v>
      </c>
      <c r="H496" s="1" t="s">
        <v>61</v>
      </c>
      <c r="I496" s="1" t="s">
        <v>62</v>
      </c>
      <c r="J496" s="1" t="s">
        <v>597</v>
      </c>
      <c r="K496" s="1" t="s">
        <v>64</v>
      </c>
      <c r="L496" s="1">
        <v>4</v>
      </c>
      <c r="M496" s="1">
        <v>2</v>
      </c>
      <c r="N496" s="1">
        <v>5</v>
      </c>
      <c r="O496" s="1">
        <v>4</v>
      </c>
      <c r="P496" s="1">
        <v>5</v>
      </c>
      <c r="Q496" s="1">
        <v>1</v>
      </c>
      <c r="R496" s="1" t="s">
        <v>689</v>
      </c>
      <c r="S496" s="1" t="s">
        <v>690</v>
      </c>
      <c r="T496" s="1" t="s">
        <v>66</v>
      </c>
      <c r="U496" s="1" t="s">
        <v>68</v>
      </c>
      <c r="V496" s="1" t="s">
        <v>66</v>
      </c>
      <c r="W496" s="1" t="s">
        <v>66</v>
      </c>
      <c r="X496" s="1" t="s">
        <v>66</v>
      </c>
      <c r="Y496" s="1" t="s">
        <v>172</v>
      </c>
      <c r="Z496" s="1" t="s">
        <v>124</v>
      </c>
      <c r="AA496" s="1" t="s">
        <v>149</v>
      </c>
      <c r="AB496" s="1" t="s">
        <v>72</v>
      </c>
      <c r="AC496" s="1" t="s">
        <v>66</v>
      </c>
      <c r="AD496" s="1" t="s">
        <v>73</v>
      </c>
      <c r="AE496" s="1" t="s">
        <v>114</v>
      </c>
      <c r="AF496" s="1" t="s">
        <v>75</v>
      </c>
      <c r="AG496" s="1" t="s">
        <v>76</v>
      </c>
      <c r="AH496" s="1" t="s">
        <v>187</v>
      </c>
      <c r="AI496" s="1" t="s">
        <v>78</v>
      </c>
    </row>
    <row r="497" spans="1:35" ht="13.2" x14ac:dyDescent="0.25">
      <c r="A497" s="2">
        <v>44617.509256053236</v>
      </c>
      <c r="B497" s="1" t="s">
        <v>133</v>
      </c>
      <c r="C497" s="1" t="s">
        <v>134</v>
      </c>
      <c r="D497" s="1" t="s">
        <v>37</v>
      </c>
      <c r="E497" s="1">
        <v>3</v>
      </c>
      <c r="F497" s="1">
        <v>3</v>
      </c>
      <c r="G497" s="1" t="s">
        <v>604</v>
      </c>
      <c r="H497" s="1" t="s">
        <v>39</v>
      </c>
      <c r="I497" s="1" t="s">
        <v>62</v>
      </c>
      <c r="J497" s="1" t="s">
        <v>527</v>
      </c>
      <c r="K497" s="1" t="s">
        <v>126</v>
      </c>
      <c r="L497" s="1">
        <v>1</v>
      </c>
      <c r="M497" s="1">
        <v>5</v>
      </c>
      <c r="N497" s="1">
        <v>5</v>
      </c>
      <c r="O497" s="1">
        <v>5</v>
      </c>
      <c r="P497" s="1">
        <v>5</v>
      </c>
      <c r="Q497" s="1">
        <v>1</v>
      </c>
      <c r="R497" s="1" t="s">
        <v>66</v>
      </c>
      <c r="S497" s="1" t="s">
        <v>67</v>
      </c>
      <c r="T497" s="1" t="s">
        <v>66</v>
      </c>
      <c r="U497" s="1" t="s">
        <v>67</v>
      </c>
      <c r="V497" s="1" t="s">
        <v>67</v>
      </c>
      <c r="W497" s="1" t="s">
        <v>67</v>
      </c>
      <c r="X497" s="1" t="s">
        <v>65</v>
      </c>
      <c r="Y497" s="1" t="s">
        <v>119</v>
      </c>
      <c r="Z497" s="1" t="s">
        <v>107</v>
      </c>
      <c r="AA497" s="1" t="s">
        <v>98</v>
      </c>
      <c r="AB497" s="1" t="s">
        <v>164</v>
      </c>
      <c r="AC497" s="1" t="s">
        <v>67</v>
      </c>
      <c r="AD497" s="1" t="s">
        <v>168</v>
      </c>
      <c r="AE497" s="1" t="s">
        <v>114</v>
      </c>
      <c r="AF497" s="1" t="s">
        <v>190</v>
      </c>
      <c r="AG497" s="1" t="s">
        <v>76</v>
      </c>
      <c r="AH497" s="1" t="s">
        <v>556</v>
      </c>
      <c r="AI497" s="1" t="s">
        <v>87</v>
      </c>
    </row>
    <row r="498" spans="1:35" ht="13.2" x14ac:dyDescent="0.25">
      <c r="A498" s="2">
        <v>44617.524411342594</v>
      </c>
      <c r="B498" s="1" t="s">
        <v>133</v>
      </c>
      <c r="C498" s="1" t="s">
        <v>134</v>
      </c>
      <c r="D498" s="1" t="s">
        <v>37</v>
      </c>
      <c r="E498" s="1">
        <v>4</v>
      </c>
      <c r="F498" s="1">
        <v>3</v>
      </c>
      <c r="G498" s="1" t="s">
        <v>691</v>
      </c>
      <c r="H498" s="1" t="s">
        <v>61</v>
      </c>
      <c r="I498" s="1" t="s">
        <v>89</v>
      </c>
      <c r="J498" s="1" t="s">
        <v>452</v>
      </c>
      <c r="K498" s="1" t="s">
        <v>346</v>
      </c>
      <c r="L498" s="1">
        <v>1</v>
      </c>
      <c r="M498" s="1">
        <v>2</v>
      </c>
      <c r="N498" s="1">
        <v>3</v>
      </c>
      <c r="O498" s="1">
        <v>3</v>
      </c>
      <c r="P498" s="1">
        <v>4</v>
      </c>
      <c r="Q498" s="1">
        <v>1</v>
      </c>
      <c r="R498" s="1" t="s">
        <v>91</v>
      </c>
      <c r="S498" s="1" t="s">
        <v>91</v>
      </c>
      <c r="T498" s="1" t="s">
        <v>91</v>
      </c>
      <c r="U498" s="1" t="s">
        <v>67</v>
      </c>
      <c r="V498" s="1" t="s">
        <v>67</v>
      </c>
      <c r="W498" s="1" t="s">
        <v>68</v>
      </c>
      <c r="X498" s="1" t="s">
        <v>91</v>
      </c>
      <c r="Y498" s="1" t="s">
        <v>92</v>
      </c>
      <c r="Z498" s="1" t="s">
        <v>70</v>
      </c>
      <c r="AA498" s="1" t="s">
        <v>98</v>
      </c>
      <c r="AB498" s="1" t="s">
        <v>55</v>
      </c>
      <c r="AC498" s="1" t="s">
        <v>93</v>
      </c>
      <c r="AD498" s="1" t="s">
        <v>85</v>
      </c>
      <c r="AE498" s="1" t="s">
        <v>108</v>
      </c>
      <c r="AF498" s="1" t="s">
        <v>117</v>
      </c>
      <c r="AG498" s="1" t="s">
        <v>51</v>
      </c>
      <c r="AH498" s="1" t="s">
        <v>100</v>
      </c>
      <c r="AI498" s="1" t="s">
        <v>154</v>
      </c>
    </row>
    <row r="499" spans="1:35" ht="13.2" x14ac:dyDescent="0.25">
      <c r="A499" s="2">
        <v>44617.527100208332</v>
      </c>
      <c r="B499" s="1" t="s">
        <v>35</v>
      </c>
      <c r="C499" s="1" t="s">
        <v>36</v>
      </c>
      <c r="D499" s="1" t="s">
        <v>37</v>
      </c>
      <c r="E499" s="1">
        <v>2</v>
      </c>
      <c r="F499" s="1" t="s">
        <v>79</v>
      </c>
      <c r="G499" s="1" t="s">
        <v>468</v>
      </c>
      <c r="H499" s="1" t="s">
        <v>39</v>
      </c>
      <c r="I499" s="1" t="s">
        <v>111</v>
      </c>
      <c r="J499" s="1" t="s">
        <v>688</v>
      </c>
      <c r="K499" s="1" t="s">
        <v>71</v>
      </c>
      <c r="L499" s="1">
        <v>5</v>
      </c>
      <c r="M499" s="1">
        <v>5</v>
      </c>
      <c r="N499" s="1">
        <v>4</v>
      </c>
      <c r="O499" s="1">
        <v>4</v>
      </c>
      <c r="P499" s="1">
        <v>5</v>
      </c>
      <c r="Q499" s="1">
        <v>2</v>
      </c>
      <c r="R499" s="1" t="s">
        <v>66</v>
      </c>
      <c r="S499" s="1" t="s">
        <v>66</v>
      </c>
      <c r="T499" s="1" t="s">
        <v>66</v>
      </c>
      <c r="U499" s="1" t="s">
        <v>66</v>
      </c>
      <c r="V499" s="1" t="s">
        <v>66</v>
      </c>
      <c r="W499" s="1" t="s">
        <v>68</v>
      </c>
      <c r="X499" s="1" t="s">
        <v>66</v>
      </c>
      <c r="Y499" s="1" t="s">
        <v>172</v>
      </c>
      <c r="Z499" s="1" t="s">
        <v>107</v>
      </c>
      <c r="AA499" s="1" t="s">
        <v>149</v>
      </c>
      <c r="AB499" s="1" t="s">
        <v>72</v>
      </c>
      <c r="AC499" s="1" t="s">
        <v>66</v>
      </c>
      <c r="AD499" s="1" t="s">
        <v>85</v>
      </c>
      <c r="AE499" s="1" t="s">
        <v>114</v>
      </c>
      <c r="AF499" s="1" t="s">
        <v>75</v>
      </c>
      <c r="AG499" s="1" t="s">
        <v>76</v>
      </c>
      <c r="AH499" s="1" t="s">
        <v>191</v>
      </c>
      <c r="AI499" s="1" t="s">
        <v>228</v>
      </c>
    </row>
    <row r="500" spans="1:35" ht="13.2" x14ac:dyDescent="0.25">
      <c r="A500" s="2">
        <v>44617.545195243059</v>
      </c>
      <c r="B500" s="1" t="s">
        <v>35</v>
      </c>
      <c r="C500" s="1" t="s">
        <v>36</v>
      </c>
      <c r="D500" s="1" t="s">
        <v>60</v>
      </c>
      <c r="E500" s="1">
        <v>1</v>
      </c>
      <c r="F500" s="1">
        <v>3</v>
      </c>
      <c r="G500" s="1" t="s">
        <v>692</v>
      </c>
      <c r="H500" s="1" t="s">
        <v>39</v>
      </c>
      <c r="I500" s="1" t="s">
        <v>104</v>
      </c>
      <c r="J500" s="1" t="s">
        <v>693</v>
      </c>
      <c r="K500" s="1" t="s">
        <v>71</v>
      </c>
      <c r="L500" s="1">
        <v>5</v>
      </c>
      <c r="M500" s="1">
        <v>3</v>
      </c>
      <c r="N500" s="1">
        <v>5</v>
      </c>
      <c r="O500" s="1">
        <v>4</v>
      </c>
      <c r="P500" s="1">
        <v>5</v>
      </c>
      <c r="Q500" s="1">
        <v>1</v>
      </c>
      <c r="R500" s="1" t="s">
        <v>91</v>
      </c>
      <c r="S500" s="1" t="s">
        <v>694</v>
      </c>
      <c r="T500" s="1" t="s">
        <v>91</v>
      </c>
      <c r="U500" s="1" t="s">
        <v>66</v>
      </c>
      <c r="V500" s="1" t="s">
        <v>695</v>
      </c>
      <c r="W500" s="1" t="s">
        <v>67</v>
      </c>
      <c r="X500" s="1" t="s">
        <v>67</v>
      </c>
      <c r="Y500" s="1" t="s">
        <v>156</v>
      </c>
      <c r="Z500" s="1" t="s">
        <v>158</v>
      </c>
      <c r="AA500" s="1" t="s">
        <v>98</v>
      </c>
      <c r="AB500" s="1" t="s">
        <v>72</v>
      </c>
      <c r="AC500" s="1" t="s">
        <v>122</v>
      </c>
      <c r="AD500" s="1" t="s">
        <v>73</v>
      </c>
      <c r="AE500" s="1" t="s">
        <v>74</v>
      </c>
      <c r="AF500" s="1" t="s">
        <v>75</v>
      </c>
      <c r="AG500" s="1" t="s">
        <v>76</v>
      </c>
      <c r="AH500" s="1" t="s">
        <v>178</v>
      </c>
      <c r="AI500" s="1" t="s">
        <v>171</v>
      </c>
    </row>
    <row r="501" spans="1:35" ht="13.2" x14ac:dyDescent="0.25">
      <c r="A501" s="2">
        <v>44617.552616041663</v>
      </c>
      <c r="B501" s="1" t="s">
        <v>35</v>
      </c>
      <c r="C501" s="1" t="s">
        <v>151</v>
      </c>
      <c r="D501" s="1" t="s">
        <v>60</v>
      </c>
      <c r="E501" s="1">
        <v>2</v>
      </c>
      <c r="F501" s="1">
        <v>4</v>
      </c>
      <c r="G501" s="1" t="s">
        <v>696</v>
      </c>
      <c r="H501" s="1" t="s">
        <v>39</v>
      </c>
      <c r="I501" s="1" t="s">
        <v>104</v>
      </c>
      <c r="J501" s="1" t="s">
        <v>476</v>
      </c>
      <c r="K501" s="1" t="s">
        <v>64</v>
      </c>
      <c r="L501" s="1">
        <v>5</v>
      </c>
      <c r="M501" s="1">
        <v>5</v>
      </c>
      <c r="N501" s="1">
        <v>5</v>
      </c>
      <c r="O501" s="1">
        <v>5</v>
      </c>
      <c r="P501" s="1">
        <v>5</v>
      </c>
      <c r="Q501" s="1">
        <v>5</v>
      </c>
      <c r="R501" s="1" t="s">
        <v>67</v>
      </c>
      <c r="S501" s="1" t="s">
        <v>68</v>
      </c>
      <c r="T501" s="1" t="s">
        <v>91</v>
      </c>
      <c r="U501" s="1" t="s">
        <v>68</v>
      </c>
      <c r="V501" s="1" t="s">
        <v>68</v>
      </c>
      <c r="W501" s="1" t="s">
        <v>67</v>
      </c>
      <c r="X501" s="1" t="s">
        <v>68</v>
      </c>
      <c r="Y501" s="1" t="s">
        <v>113</v>
      </c>
      <c r="Z501" s="1" t="s">
        <v>141</v>
      </c>
      <c r="AA501" s="1" t="s">
        <v>149</v>
      </c>
      <c r="AB501" s="1" t="s">
        <v>72</v>
      </c>
      <c r="AC501" s="1" t="s">
        <v>66</v>
      </c>
      <c r="AD501" s="1" t="s">
        <v>73</v>
      </c>
      <c r="AE501" s="1" t="s">
        <v>99</v>
      </c>
      <c r="AF501" s="1" t="s">
        <v>75</v>
      </c>
      <c r="AG501" s="1" t="s">
        <v>76</v>
      </c>
      <c r="AH501" s="1" t="s">
        <v>77</v>
      </c>
      <c r="AI501" s="1" t="s">
        <v>94</v>
      </c>
    </row>
    <row r="502" spans="1:35" ht="13.2" x14ac:dyDescent="0.25">
      <c r="A502" s="2">
        <v>44617.573799027778</v>
      </c>
      <c r="B502" s="1" t="s">
        <v>35</v>
      </c>
      <c r="C502" s="1" t="s">
        <v>36</v>
      </c>
      <c r="D502" s="1" t="s">
        <v>60</v>
      </c>
      <c r="E502" s="1">
        <v>1</v>
      </c>
      <c r="F502" s="1">
        <v>2</v>
      </c>
      <c r="G502" s="1" t="s">
        <v>38</v>
      </c>
      <c r="H502" s="1" t="s">
        <v>61</v>
      </c>
      <c r="I502" s="1" t="s">
        <v>62</v>
      </c>
      <c r="J502" s="1" t="s">
        <v>175</v>
      </c>
      <c r="K502" s="1" t="s">
        <v>145</v>
      </c>
      <c r="L502" s="1">
        <v>3</v>
      </c>
      <c r="M502" s="1">
        <v>5</v>
      </c>
      <c r="N502" s="1">
        <v>4</v>
      </c>
      <c r="O502" s="1">
        <v>4</v>
      </c>
      <c r="P502" s="1">
        <v>4</v>
      </c>
      <c r="Q502" s="1">
        <v>1</v>
      </c>
      <c r="R502" s="1" t="s">
        <v>67</v>
      </c>
      <c r="S502" s="1" t="s">
        <v>91</v>
      </c>
      <c r="T502" s="1" t="s">
        <v>91</v>
      </c>
      <c r="U502" s="1" t="s">
        <v>91</v>
      </c>
      <c r="V502" s="1" t="s">
        <v>67</v>
      </c>
      <c r="W502" s="1" t="s">
        <v>67</v>
      </c>
      <c r="X502" s="1" t="s">
        <v>91</v>
      </c>
      <c r="Y502" s="1" t="s">
        <v>295</v>
      </c>
      <c r="Z502" s="1" t="s">
        <v>83</v>
      </c>
      <c r="AA502" s="1" t="s">
        <v>344</v>
      </c>
      <c r="AB502" s="1" t="s">
        <v>72</v>
      </c>
      <c r="AC502" s="1" t="s">
        <v>67</v>
      </c>
      <c r="AD502" s="1" t="s">
        <v>73</v>
      </c>
      <c r="AE502" s="1" t="s">
        <v>74</v>
      </c>
      <c r="AF502" s="1" t="s">
        <v>75</v>
      </c>
      <c r="AG502" s="1" t="s">
        <v>51</v>
      </c>
      <c r="AH502" s="1" t="s">
        <v>119</v>
      </c>
      <c r="AI502" s="1" t="s">
        <v>87</v>
      </c>
    </row>
    <row r="503" spans="1:35" ht="13.2" x14ac:dyDescent="0.25">
      <c r="A503" s="2">
        <v>44617.600087256942</v>
      </c>
      <c r="B503" s="1" t="s">
        <v>102</v>
      </c>
      <c r="C503" s="1" t="s">
        <v>36</v>
      </c>
      <c r="D503" s="1" t="s">
        <v>37</v>
      </c>
      <c r="E503" s="1">
        <v>1</v>
      </c>
      <c r="F503" s="1">
        <v>5</v>
      </c>
      <c r="G503" s="1" t="s">
        <v>88</v>
      </c>
      <c r="H503" s="1" t="s">
        <v>61</v>
      </c>
      <c r="I503" s="1" t="s">
        <v>111</v>
      </c>
      <c r="J503" s="1" t="s">
        <v>140</v>
      </c>
      <c r="K503" s="1" t="s">
        <v>71</v>
      </c>
      <c r="L503" s="1">
        <v>5</v>
      </c>
      <c r="M503" s="1">
        <v>5</v>
      </c>
      <c r="N503" s="1">
        <v>5</v>
      </c>
      <c r="O503" s="1">
        <v>5</v>
      </c>
      <c r="P503" s="1">
        <v>5</v>
      </c>
      <c r="Q503" s="1">
        <v>5</v>
      </c>
      <c r="R503" s="1" t="s">
        <v>91</v>
      </c>
      <c r="S503" s="1" t="s">
        <v>91</v>
      </c>
      <c r="T503" s="1" t="s">
        <v>67</v>
      </c>
      <c r="U503" s="1" t="s">
        <v>91</v>
      </c>
      <c r="V503" s="1" t="s">
        <v>91</v>
      </c>
      <c r="W503" s="1" t="s">
        <v>91</v>
      </c>
      <c r="X503" s="1" t="s">
        <v>91</v>
      </c>
      <c r="Y503" s="1" t="s">
        <v>92</v>
      </c>
      <c r="Z503" s="1" t="s">
        <v>70</v>
      </c>
      <c r="AA503" s="1" t="s">
        <v>98</v>
      </c>
      <c r="AB503" s="1" t="s">
        <v>72</v>
      </c>
      <c r="AC503" s="1" t="s">
        <v>67</v>
      </c>
      <c r="AD503" s="1" t="s">
        <v>73</v>
      </c>
      <c r="AE503" s="1" t="s">
        <v>246</v>
      </c>
      <c r="AF503" s="1" t="s">
        <v>75</v>
      </c>
      <c r="AG503" s="1" t="s">
        <v>76</v>
      </c>
      <c r="AH503" s="1" t="s">
        <v>339</v>
      </c>
      <c r="AI503" s="1" t="s">
        <v>169</v>
      </c>
    </row>
    <row r="504" spans="1:35" ht="13.2" x14ac:dyDescent="0.25">
      <c r="A504" s="2">
        <v>44617.602409687504</v>
      </c>
      <c r="B504" s="1" t="s">
        <v>35</v>
      </c>
      <c r="C504" s="1" t="s">
        <v>151</v>
      </c>
      <c r="D504" s="1" t="s">
        <v>60</v>
      </c>
      <c r="E504" s="1">
        <v>3</v>
      </c>
      <c r="F504" s="1">
        <v>4</v>
      </c>
      <c r="G504" s="1" t="s">
        <v>697</v>
      </c>
      <c r="H504" s="1" t="s">
        <v>115</v>
      </c>
      <c r="I504" s="1" t="s">
        <v>89</v>
      </c>
      <c r="J504" s="1" t="s">
        <v>440</v>
      </c>
      <c r="K504" s="1" t="s">
        <v>71</v>
      </c>
      <c r="L504" s="1">
        <v>5</v>
      </c>
      <c r="M504" s="1">
        <v>5</v>
      </c>
      <c r="N504" s="1">
        <v>5</v>
      </c>
      <c r="O504" s="1">
        <v>5</v>
      </c>
      <c r="P504" s="1">
        <v>5</v>
      </c>
      <c r="Q504" s="1">
        <v>5</v>
      </c>
      <c r="R504" s="1" t="s">
        <v>91</v>
      </c>
      <c r="S504" s="1" t="s">
        <v>91</v>
      </c>
      <c r="T504" s="1" t="s">
        <v>91</v>
      </c>
      <c r="U504" s="1" t="s">
        <v>66</v>
      </c>
      <c r="V504" s="1" t="s">
        <v>66</v>
      </c>
      <c r="W504" s="1" t="s">
        <v>68</v>
      </c>
      <c r="X504" s="1" t="s">
        <v>66</v>
      </c>
      <c r="Y504" s="1" t="s">
        <v>212</v>
      </c>
      <c r="Z504" s="1" t="s">
        <v>70</v>
      </c>
      <c r="AA504" s="1" t="s">
        <v>71</v>
      </c>
      <c r="AB504" s="1" t="s">
        <v>72</v>
      </c>
      <c r="AC504" s="1" t="s">
        <v>67</v>
      </c>
      <c r="AD504" s="1" t="s">
        <v>73</v>
      </c>
      <c r="AE504" s="1" t="s">
        <v>128</v>
      </c>
      <c r="AF504" s="1" t="s">
        <v>75</v>
      </c>
      <c r="AG504" s="1" t="s">
        <v>76</v>
      </c>
      <c r="AH504" s="1" t="s">
        <v>77</v>
      </c>
      <c r="AI504" s="1" t="s">
        <v>78</v>
      </c>
    </row>
    <row r="505" spans="1:35" ht="13.2" x14ac:dyDescent="0.25">
      <c r="A505" s="2">
        <v>44617.606524490737</v>
      </c>
      <c r="B505" s="1" t="s">
        <v>102</v>
      </c>
      <c r="C505" s="1" t="s">
        <v>183</v>
      </c>
      <c r="D505" s="1" t="s">
        <v>60</v>
      </c>
      <c r="E505" s="1">
        <v>2</v>
      </c>
      <c r="F505" s="1">
        <v>5</v>
      </c>
      <c r="G505" s="1" t="s">
        <v>278</v>
      </c>
      <c r="H505" s="1" t="s">
        <v>61</v>
      </c>
      <c r="I505" s="1" t="s">
        <v>62</v>
      </c>
      <c r="J505" s="1" t="s">
        <v>223</v>
      </c>
      <c r="K505" s="1" t="s">
        <v>64</v>
      </c>
      <c r="L505" s="1">
        <v>4</v>
      </c>
      <c r="M505" s="1">
        <v>4</v>
      </c>
      <c r="N505" s="1">
        <v>4</v>
      </c>
      <c r="O505" s="1">
        <v>5</v>
      </c>
      <c r="P505" s="1">
        <v>5</v>
      </c>
      <c r="Q505" s="1">
        <v>4</v>
      </c>
      <c r="R505" s="1" t="s">
        <v>143</v>
      </c>
      <c r="S505" s="1" t="s">
        <v>122</v>
      </c>
      <c r="T505" s="1" t="s">
        <v>91</v>
      </c>
      <c r="U505" s="1" t="s">
        <v>122</v>
      </c>
      <c r="V505" s="1" t="s">
        <v>122</v>
      </c>
      <c r="W505" s="1" t="s">
        <v>143</v>
      </c>
      <c r="X505" s="1" t="s">
        <v>91</v>
      </c>
      <c r="Y505" s="1" t="s">
        <v>148</v>
      </c>
      <c r="Z505" s="1" t="s">
        <v>83</v>
      </c>
      <c r="AA505" s="1" t="s">
        <v>149</v>
      </c>
      <c r="AB505" s="1" t="s">
        <v>72</v>
      </c>
      <c r="AC505" s="1" t="s">
        <v>122</v>
      </c>
      <c r="AD505" s="1" t="s">
        <v>85</v>
      </c>
      <c r="AE505" s="1" t="s">
        <v>74</v>
      </c>
      <c r="AF505" s="1" t="s">
        <v>75</v>
      </c>
      <c r="AG505" s="1" t="s">
        <v>76</v>
      </c>
      <c r="AH505" s="1" t="s">
        <v>196</v>
      </c>
      <c r="AI505" s="1" t="s">
        <v>58</v>
      </c>
    </row>
    <row r="506" spans="1:35" ht="13.2" x14ac:dyDescent="0.25">
      <c r="A506" s="2">
        <v>44617.621749108795</v>
      </c>
      <c r="B506" s="1" t="s">
        <v>133</v>
      </c>
      <c r="C506" s="1" t="s">
        <v>151</v>
      </c>
      <c r="D506" s="1" t="s">
        <v>60</v>
      </c>
      <c r="E506" s="1">
        <v>1</v>
      </c>
      <c r="F506" s="1">
        <v>5</v>
      </c>
      <c r="G506" s="1" t="s">
        <v>262</v>
      </c>
      <c r="H506" s="1" t="s">
        <v>39</v>
      </c>
      <c r="I506" s="1" t="s">
        <v>104</v>
      </c>
      <c r="J506" s="1" t="s">
        <v>234</v>
      </c>
      <c r="K506" s="1" t="s">
        <v>64</v>
      </c>
      <c r="L506" s="1">
        <v>5</v>
      </c>
      <c r="M506" s="1">
        <v>3</v>
      </c>
      <c r="N506" s="1">
        <v>3</v>
      </c>
      <c r="O506" s="1">
        <v>5</v>
      </c>
      <c r="P506" s="1">
        <v>5</v>
      </c>
      <c r="Q506" s="1">
        <v>1</v>
      </c>
      <c r="R506" s="1" t="s">
        <v>91</v>
      </c>
      <c r="S506" s="1" t="s">
        <v>91</v>
      </c>
      <c r="T506" s="1" t="s">
        <v>91</v>
      </c>
      <c r="U506" s="1" t="s">
        <v>66</v>
      </c>
      <c r="V506" s="1" t="s">
        <v>91</v>
      </c>
      <c r="W506" s="1" t="s">
        <v>67</v>
      </c>
      <c r="X506" s="1" t="s">
        <v>68</v>
      </c>
      <c r="Y506" s="1" t="s">
        <v>172</v>
      </c>
      <c r="Z506" s="1" t="s">
        <v>83</v>
      </c>
      <c r="AA506" s="1" t="s">
        <v>98</v>
      </c>
      <c r="AB506" s="1" t="s">
        <v>72</v>
      </c>
      <c r="AC506" s="1" t="s">
        <v>66</v>
      </c>
      <c r="AD506" s="1" t="s">
        <v>73</v>
      </c>
      <c r="AE506" s="1" t="s">
        <v>108</v>
      </c>
      <c r="AF506" s="1" t="s">
        <v>75</v>
      </c>
      <c r="AG506" s="1" t="s">
        <v>76</v>
      </c>
      <c r="AH506" s="1" t="s">
        <v>191</v>
      </c>
      <c r="AI506" s="1" t="s">
        <v>94</v>
      </c>
    </row>
    <row r="507" spans="1:35" ht="13.2" x14ac:dyDescent="0.25">
      <c r="A507" s="2">
        <v>44617.68077663194</v>
      </c>
      <c r="B507" s="1" t="s">
        <v>59</v>
      </c>
      <c r="C507" s="1" t="s">
        <v>36</v>
      </c>
      <c r="D507" s="1" t="s">
        <v>37</v>
      </c>
      <c r="E507" s="1">
        <v>1</v>
      </c>
      <c r="F507" s="1">
        <v>4</v>
      </c>
      <c r="G507" s="1" t="s">
        <v>468</v>
      </c>
      <c r="H507" s="1" t="s">
        <v>115</v>
      </c>
      <c r="I507" s="1" t="s">
        <v>104</v>
      </c>
      <c r="J507" s="1" t="s">
        <v>160</v>
      </c>
      <c r="K507" s="1" t="s">
        <v>71</v>
      </c>
      <c r="L507" s="1">
        <v>3</v>
      </c>
      <c r="M507" s="1">
        <v>4</v>
      </c>
      <c r="N507" s="1">
        <v>3</v>
      </c>
      <c r="O507" s="1">
        <v>3</v>
      </c>
      <c r="P507" s="1">
        <v>4</v>
      </c>
      <c r="Q507" s="1">
        <v>4</v>
      </c>
      <c r="R507" s="1" t="s">
        <v>66</v>
      </c>
      <c r="S507" s="1" t="s">
        <v>66</v>
      </c>
      <c r="T507" s="1" t="s">
        <v>68</v>
      </c>
      <c r="U507" s="1" t="s">
        <v>68</v>
      </c>
      <c r="V507" s="1" t="s">
        <v>91</v>
      </c>
      <c r="W507" s="1" t="s">
        <v>91</v>
      </c>
      <c r="X507" s="1" t="s">
        <v>91</v>
      </c>
      <c r="Y507" s="1" t="s">
        <v>119</v>
      </c>
      <c r="Z507" s="1" t="s">
        <v>107</v>
      </c>
      <c r="AA507" s="1" t="s">
        <v>98</v>
      </c>
      <c r="AB507" s="1" t="s">
        <v>72</v>
      </c>
      <c r="AC507" s="1" t="s">
        <v>67</v>
      </c>
      <c r="AD507" s="1" t="s">
        <v>73</v>
      </c>
      <c r="AE507" s="1" t="s">
        <v>99</v>
      </c>
      <c r="AF507" s="1" t="s">
        <v>117</v>
      </c>
      <c r="AG507" s="1" t="s">
        <v>137</v>
      </c>
      <c r="AH507" s="1" t="s">
        <v>69</v>
      </c>
      <c r="AI507" s="1" t="s">
        <v>101</v>
      </c>
    </row>
    <row r="508" spans="1:35" ht="13.2" x14ac:dyDescent="0.25">
      <c r="A508" s="2">
        <v>44617.702010324079</v>
      </c>
      <c r="B508" s="1" t="s">
        <v>35</v>
      </c>
      <c r="C508" s="1" t="s">
        <v>36</v>
      </c>
      <c r="D508" s="1" t="s">
        <v>60</v>
      </c>
      <c r="E508" s="1">
        <v>2</v>
      </c>
      <c r="F508" s="1">
        <v>2</v>
      </c>
      <c r="G508" s="1" t="s">
        <v>698</v>
      </c>
      <c r="H508" s="1" t="s">
        <v>39</v>
      </c>
      <c r="I508" s="1" t="s">
        <v>62</v>
      </c>
      <c r="J508" s="1" t="s">
        <v>205</v>
      </c>
      <c r="K508" s="1" t="s">
        <v>71</v>
      </c>
      <c r="L508" s="1">
        <v>5</v>
      </c>
      <c r="M508" s="1">
        <v>5</v>
      </c>
      <c r="N508" s="1">
        <v>5</v>
      </c>
      <c r="O508" s="1">
        <v>5</v>
      </c>
      <c r="P508" s="1">
        <v>5</v>
      </c>
      <c r="Q508" s="1">
        <v>3</v>
      </c>
      <c r="R508" s="1" t="s">
        <v>68</v>
      </c>
      <c r="S508" s="1" t="s">
        <v>91</v>
      </c>
      <c r="T508" s="1" t="s">
        <v>91</v>
      </c>
      <c r="U508" s="1" t="s">
        <v>68</v>
      </c>
      <c r="V508" s="1" t="s">
        <v>91</v>
      </c>
      <c r="W508" s="1" t="s">
        <v>66</v>
      </c>
      <c r="X508" s="1" t="s">
        <v>91</v>
      </c>
      <c r="Y508" s="1" t="s">
        <v>92</v>
      </c>
      <c r="Z508" s="1" t="s">
        <v>127</v>
      </c>
      <c r="AA508" s="1" t="s">
        <v>98</v>
      </c>
      <c r="AB508" s="1" t="s">
        <v>72</v>
      </c>
      <c r="AC508" s="1" t="s">
        <v>66</v>
      </c>
      <c r="AD508" s="1" t="s">
        <v>73</v>
      </c>
      <c r="AE508" s="1" t="s">
        <v>128</v>
      </c>
      <c r="AF508" s="1" t="s">
        <v>75</v>
      </c>
      <c r="AG508" s="1" t="s">
        <v>76</v>
      </c>
      <c r="AH508" s="1" t="s">
        <v>69</v>
      </c>
      <c r="AI508" s="1" t="s">
        <v>87</v>
      </c>
    </row>
    <row r="509" spans="1:35" ht="13.2" x14ac:dyDescent="0.25">
      <c r="A509" s="2">
        <v>44617.714470243052</v>
      </c>
      <c r="B509" s="1" t="s">
        <v>35</v>
      </c>
      <c r="C509" s="1" t="s">
        <v>36</v>
      </c>
      <c r="D509" s="1" t="s">
        <v>60</v>
      </c>
      <c r="E509" s="1">
        <v>1</v>
      </c>
      <c r="F509" s="1">
        <v>6</v>
      </c>
      <c r="G509" s="1" t="s">
        <v>38</v>
      </c>
      <c r="H509" s="1" t="s">
        <v>115</v>
      </c>
      <c r="I509" s="1" t="s">
        <v>89</v>
      </c>
      <c r="J509" s="1" t="s">
        <v>155</v>
      </c>
      <c r="K509" s="1" t="s">
        <v>126</v>
      </c>
      <c r="L509" s="1">
        <v>2</v>
      </c>
      <c r="M509" s="1">
        <v>4</v>
      </c>
      <c r="N509" s="1">
        <v>4</v>
      </c>
      <c r="O509" s="1">
        <v>4</v>
      </c>
      <c r="P509" s="1">
        <v>5</v>
      </c>
      <c r="Q509" s="1">
        <v>2</v>
      </c>
      <c r="R509" s="1" t="s">
        <v>65</v>
      </c>
      <c r="S509" s="1" t="s">
        <v>67</v>
      </c>
      <c r="T509" s="1" t="s">
        <v>67</v>
      </c>
      <c r="U509" s="1" t="s">
        <v>66</v>
      </c>
      <c r="V509" s="1" t="s">
        <v>65</v>
      </c>
      <c r="W509" s="1" t="s">
        <v>65</v>
      </c>
      <c r="X509" s="1" t="s">
        <v>65</v>
      </c>
      <c r="Y509" s="1" t="s">
        <v>119</v>
      </c>
      <c r="Z509" s="1" t="s">
        <v>107</v>
      </c>
      <c r="AA509" s="1" t="s">
        <v>71</v>
      </c>
      <c r="AB509" s="1" t="s">
        <v>55</v>
      </c>
      <c r="AC509" s="1" t="s">
        <v>65</v>
      </c>
      <c r="AD509" s="1" t="s">
        <v>85</v>
      </c>
      <c r="AE509" s="1" t="s">
        <v>99</v>
      </c>
      <c r="AF509" s="1" t="s">
        <v>117</v>
      </c>
      <c r="AG509" s="1" t="s">
        <v>137</v>
      </c>
      <c r="AH509" s="1" t="s">
        <v>69</v>
      </c>
      <c r="AI509" s="1" t="s">
        <v>101</v>
      </c>
    </row>
    <row r="510" spans="1:35" ht="13.2" x14ac:dyDescent="0.25">
      <c r="A510" s="2">
        <v>44617.755874270835</v>
      </c>
      <c r="B510" s="1" t="s">
        <v>35</v>
      </c>
      <c r="C510" s="1" t="s">
        <v>36</v>
      </c>
      <c r="D510" s="1" t="s">
        <v>60</v>
      </c>
      <c r="E510" s="1">
        <v>1</v>
      </c>
      <c r="F510" s="1" t="s">
        <v>79</v>
      </c>
      <c r="G510" s="1" t="s">
        <v>699</v>
      </c>
      <c r="H510" s="1" t="s">
        <v>39</v>
      </c>
      <c r="I510" s="1" t="s">
        <v>104</v>
      </c>
      <c r="J510" s="1" t="s">
        <v>193</v>
      </c>
      <c r="K510" s="1" t="s">
        <v>71</v>
      </c>
      <c r="L510" s="1">
        <v>5</v>
      </c>
      <c r="M510" s="1">
        <v>5</v>
      </c>
      <c r="N510" s="1">
        <v>5</v>
      </c>
      <c r="O510" s="1">
        <v>5</v>
      </c>
      <c r="P510" s="1">
        <v>5</v>
      </c>
      <c r="Q510" s="1">
        <v>5</v>
      </c>
      <c r="R510" s="1" t="s">
        <v>68</v>
      </c>
      <c r="S510" s="1" t="s">
        <v>68</v>
      </c>
      <c r="T510" s="1" t="s">
        <v>68</v>
      </c>
      <c r="U510" s="1" t="s">
        <v>68</v>
      </c>
      <c r="V510" s="1" t="s">
        <v>68</v>
      </c>
      <c r="W510" s="1" t="s">
        <v>68</v>
      </c>
      <c r="X510" s="1" t="s">
        <v>68</v>
      </c>
      <c r="Y510" s="1" t="s">
        <v>156</v>
      </c>
      <c r="Z510" s="1" t="s">
        <v>83</v>
      </c>
      <c r="AA510" s="1" t="s">
        <v>149</v>
      </c>
      <c r="AB510" s="1" t="s">
        <v>72</v>
      </c>
      <c r="AC510" s="1" t="s">
        <v>66</v>
      </c>
      <c r="AD510" s="1" t="s">
        <v>85</v>
      </c>
      <c r="AE510" s="1" t="s">
        <v>246</v>
      </c>
      <c r="AF510" s="1" t="s">
        <v>75</v>
      </c>
      <c r="AG510" s="1" t="s">
        <v>76</v>
      </c>
      <c r="AH510" s="1" t="s">
        <v>312</v>
      </c>
      <c r="AI510" s="1" t="s">
        <v>94</v>
      </c>
    </row>
    <row r="511" spans="1:35" ht="13.2" x14ac:dyDescent="0.25">
      <c r="A511" s="2">
        <v>44617.771821851857</v>
      </c>
      <c r="B511" s="1" t="s">
        <v>133</v>
      </c>
      <c r="C511" s="1" t="s">
        <v>151</v>
      </c>
      <c r="D511" s="1" t="s">
        <v>37</v>
      </c>
      <c r="E511" s="1">
        <v>3</v>
      </c>
      <c r="F511" s="1">
        <v>3</v>
      </c>
      <c r="G511" s="1" t="s">
        <v>262</v>
      </c>
      <c r="H511" s="1" t="s">
        <v>61</v>
      </c>
      <c r="I511" s="1" t="s">
        <v>62</v>
      </c>
      <c r="J511" s="1" t="s">
        <v>63</v>
      </c>
      <c r="K511" s="1" t="s">
        <v>71</v>
      </c>
      <c r="L511" s="1">
        <v>4</v>
      </c>
      <c r="M511" s="1">
        <v>3</v>
      </c>
      <c r="N511" s="1">
        <v>3</v>
      </c>
      <c r="O511" s="1">
        <v>3</v>
      </c>
      <c r="P511" s="1">
        <v>3</v>
      </c>
      <c r="Q511" s="1">
        <v>3</v>
      </c>
      <c r="R511" s="1" t="s">
        <v>66</v>
      </c>
      <c r="S511" s="1" t="s">
        <v>91</v>
      </c>
      <c r="T511" s="1" t="s">
        <v>91</v>
      </c>
      <c r="U511" s="1" t="s">
        <v>67</v>
      </c>
      <c r="V511" s="1" t="s">
        <v>91</v>
      </c>
      <c r="W511" s="1" t="s">
        <v>91</v>
      </c>
      <c r="X511" s="1" t="s">
        <v>91</v>
      </c>
      <c r="Y511" s="1" t="s">
        <v>113</v>
      </c>
      <c r="Z511" s="1" t="s">
        <v>124</v>
      </c>
      <c r="AA511" s="1" t="s">
        <v>98</v>
      </c>
      <c r="AB511" s="1" t="s">
        <v>72</v>
      </c>
      <c r="AC511" s="1" t="s">
        <v>67</v>
      </c>
      <c r="AD511" s="1" t="s">
        <v>139</v>
      </c>
      <c r="AE511" s="1" t="s">
        <v>165</v>
      </c>
      <c r="AF511" s="1" t="s">
        <v>75</v>
      </c>
      <c r="AG511" s="1" t="s">
        <v>76</v>
      </c>
      <c r="AH511" s="1" t="s">
        <v>187</v>
      </c>
      <c r="AI511" s="1" t="s">
        <v>87</v>
      </c>
    </row>
    <row r="512" spans="1:35" ht="13.2" x14ac:dyDescent="0.25">
      <c r="A512" s="2">
        <v>44617.804356747685</v>
      </c>
      <c r="B512" s="1" t="s">
        <v>150</v>
      </c>
      <c r="C512" s="1" t="s">
        <v>183</v>
      </c>
      <c r="D512" s="1" t="s">
        <v>60</v>
      </c>
      <c r="E512" s="1">
        <v>4</v>
      </c>
      <c r="F512" s="1">
        <v>4</v>
      </c>
      <c r="G512" s="1" t="s">
        <v>528</v>
      </c>
      <c r="H512" s="1" t="s">
        <v>39</v>
      </c>
      <c r="I512" s="1" t="s">
        <v>62</v>
      </c>
      <c r="J512" s="1" t="s">
        <v>160</v>
      </c>
      <c r="K512" s="1" t="s">
        <v>329</v>
      </c>
      <c r="L512" s="1">
        <v>1</v>
      </c>
      <c r="M512" s="1">
        <v>2</v>
      </c>
      <c r="N512" s="1">
        <v>3</v>
      </c>
      <c r="O512" s="1">
        <v>3</v>
      </c>
      <c r="P512" s="1">
        <v>4</v>
      </c>
      <c r="Q512" s="1">
        <v>4</v>
      </c>
      <c r="R512" s="1" t="s">
        <v>122</v>
      </c>
      <c r="S512" s="1" t="s">
        <v>143</v>
      </c>
      <c r="T512" s="1" t="s">
        <v>122</v>
      </c>
      <c r="U512" s="1" t="s">
        <v>91</v>
      </c>
      <c r="V512" s="1" t="s">
        <v>91</v>
      </c>
      <c r="W512" s="1" t="s">
        <v>91</v>
      </c>
      <c r="X512" s="1" t="s">
        <v>91</v>
      </c>
      <c r="Y512" s="1" t="s">
        <v>113</v>
      </c>
      <c r="Z512" s="1" t="s">
        <v>70</v>
      </c>
      <c r="AA512" s="1" t="s">
        <v>98</v>
      </c>
      <c r="AB512" s="1" t="s">
        <v>137</v>
      </c>
      <c r="AC512" s="1" t="s">
        <v>122</v>
      </c>
      <c r="AD512" s="1" t="s">
        <v>73</v>
      </c>
      <c r="AE512" s="1" t="s">
        <v>246</v>
      </c>
      <c r="AF512" s="1" t="s">
        <v>75</v>
      </c>
      <c r="AG512" s="1" t="s">
        <v>76</v>
      </c>
      <c r="AH512" s="1" t="s">
        <v>199</v>
      </c>
      <c r="AI512" s="1" t="s">
        <v>169</v>
      </c>
    </row>
    <row r="513" spans="1:35" ht="13.2" x14ac:dyDescent="0.25">
      <c r="A513" s="2">
        <v>44617.810367847225</v>
      </c>
      <c r="B513" s="1" t="s">
        <v>133</v>
      </c>
      <c r="C513" s="1" t="s">
        <v>183</v>
      </c>
      <c r="D513" s="1" t="s">
        <v>60</v>
      </c>
      <c r="E513" s="1">
        <v>5</v>
      </c>
      <c r="F513" s="1">
        <v>3</v>
      </c>
      <c r="G513" s="1" t="s">
        <v>700</v>
      </c>
      <c r="H513" s="1" t="s">
        <v>61</v>
      </c>
      <c r="I513" s="1" t="s">
        <v>62</v>
      </c>
      <c r="J513" s="1" t="s">
        <v>90</v>
      </c>
      <c r="K513" s="1" t="s">
        <v>260</v>
      </c>
      <c r="L513" s="1">
        <v>5</v>
      </c>
      <c r="M513" s="1">
        <v>5</v>
      </c>
      <c r="N513" s="1">
        <v>5</v>
      </c>
      <c r="O513" s="1">
        <v>5</v>
      </c>
      <c r="P513" s="1">
        <v>5</v>
      </c>
      <c r="Q513" s="1">
        <v>4</v>
      </c>
      <c r="R513" s="1" t="s">
        <v>91</v>
      </c>
      <c r="S513" s="1" t="s">
        <v>91</v>
      </c>
      <c r="T513" s="1" t="s">
        <v>91</v>
      </c>
      <c r="U513" s="1" t="s">
        <v>66</v>
      </c>
      <c r="V513" s="1" t="s">
        <v>91</v>
      </c>
      <c r="W513" s="1" t="s">
        <v>68</v>
      </c>
      <c r="X513" s="1" t="s">
        <v>91</v>
      </c>
      <c r="Y513" s="1" t="s">
        <v>82</v>
      </c>
      <c r="Z513" s="1" t="s">
        <v>83</v>
      </c>
      <c r="AA513" s="1" t="s">
        <v>211</v>
      </c>
      <c r="AB513" s="1" t="s">
        <v>55</v>
      </c>
      <c r="AC513" s="1" t="s">
        <v>93</v>
      </c>
      <c r="AD513" s="1" t="s">
        <v>85</v>
      </c>
      <c r="AE513" s="1" t="s">
        <v>74</v>
      </c>
      <c r="AF513" s="1" t="s">
        <v>117</v>
      </c>
      <c r="AG513" s="1" t="s">
        <v>76</v>
      </c>
      <c r="AH513" s="1" t="s">
        <v>187</v>
      </c>
      <c r="AI513" s="1" t="s">
        <v>228</v>
      </c>
    </row>
    <row r="514" spans="1:35" ht="13.2" x14ac:dyDescent="0.25">
      <c r="A514" s="2">
        <v>44617.820271365737</v>
      </c>
      <c r="B514" s="1" t="s">
        <v>35</v>
      </c>
      <c r="C514" s="1" t="s">
        <v>134</v>
      </c>
      <c r="D514" s="1" t="s">
        <v>60</v>
      </c>
      <c r="E514" s="1">
        <v>1</v>
      </c>
      <c r="F514" s="1" t="s">
        <v>79</v>
      </c>
      <c r="G514" s="1" t="s">
        <v>475</v>
      </c>
      <c r="H514" s="1" t="s">
        <v>39</v>
      </c>
      <c r="I514" s="1" t="s">
        <v>111</v>
      </c>
      <c r="J514" s="1" t="s">
        <v>155</v>
      </c>
      <c r="K514" s="1" t="s">
        <v>64</v>
      </c>
      <c r="L514" s="1">
        <v>5</v>
      </c>
      <c r="M514" s="1">
        <v>3</v>
      </c>
      <c r="N514" s="1">
        <v>4</v>
      </c>
      <c r="O514" s="1">
        <v>4</v>
      </c>
      <c r="P514" s="1">
        <v>3</v>
      </c>
      <c r="Q514" s="1">
        <v>2</v>
      </c>
      <c r="R514" s="1" t="s">
        <v>207</v>
      </c>
      <c r="S514" s="1" t="s">
        <v>67</v>
      </c>
      <c r="T514" s="1" t="s">
        <v>207</v>
      </c>
      <c r="U514" s="1" t="s">
        <v>67</v>
      </c>
      <c r="V514" s="1" t="s">
        <v>293</v>
      </c>
      <c r="W514" s="1" t="s">
        <v>91</v>
      </c>
      <c r="X514" s="1" t="s">
        <v>91</v>
      </c>
      <c r="Y514" s="1" t="s">
        <v>212</v>
      </c>
      <c r="Z514" s="1" t="s">
        <v>512</v>
      </c>
      <c r="AA514" s="1" t="s">
        <v>71</v>
      </c>
      <c r="AB514" s="1" t="s">
        <v>72</v>
      </c>
      <c r="AC514" s="1" t="s">
        <v>66</v>
      </c>
      <c r="AD514" s="1" t="s">
        <v>73</v>
      </c>
      <c r="AE514" s="1" t="s">
        <v>128</v>
      </c>
      <c r="AF514" s="1" t="s">
        <v>75</v>
      </c>
      <c r="AG514" s="1" t="s">
        <v>76</v>
      </c>
      <c r="AH514" s="1" t="s">
        <v>109</v>
      </c>
      <c r="AI514" s="1" t="s">
        <v>87</v>
      </c>
    </row>
    <row r="515" spans="1:35" ht="13.2" x14ac:dyDescent="0.25">
      <c r="A515" s="2">
        <v>44617.834339317131</v>
      </c>
      <c r="B515" s="1" t="s">
        <v>35</v>
      </c>
      <c r="C515" s="1" t="s">
        <v>36</v>
      </c>
      <c r="D515" s="1" t="s">
        <v>60</v>
      </c>
      <c r="E515" s="1">
        <v>2</v>
      </c>
      <c r="F515" s="1">
        <v>4</v>
      </c>
      <c r="G515" s="1" t="s">
        <v>701</v>
      </c>
      <c r="H515" s="1" t="s">
        <v>39</v>
      </c>
      <c r="I515" s="1" t="s">
        <v>89</v>
      </c>
      <c r="J515" s="1" t="s">
        <v>185</v>
      </c>
      <c r="K515" s="1" t="s">
        <v>64</v>
      </c>
      <c r="L515" s="1">
        <v>3</v>
      </c>
      <c r="M515" s="1">
        <v>5</v>
      </c>
      <c r="N515" s="1">
        <v>3</v>
      </c>
      <c r="O515" s="1">
        <v>3</v>
      </c>
      <c r="P515" s="1">
        <v>3</v>
      </c>
      <c r="Q515" s="1">
        <v>1</v>
      </c>
      <c r="R515" s="1" t="s">
        <v>67</v>
      </c>
      <c r="S515" s="1" t="s">
        <v>66</v>
      </c>
      <c r="T515" s="1" t="s">
        <v>65</v>
      </c>
      <c r="U515" s="1" t="s">
        <v>67</v>
      </c>
      <c r="V515" s="1" t="s">
        <v>67</v>
      </c>
      <c r="W515" s="1" t="s">
        <v>67</v>
      </c>
      <c r="X515" s="1" t="s">
        <v>91</v>
      </c>
      <c r="Y515" s="1" t="s">
        <v>131</v>
      </c>
      <c r="Z515" s="1" t="s">
        <v>158</v>
      </c>
      <c r="AA515" s="1" t="s">
        <v>98</v>
      </c>
      <c r="AB515" s="1" t="s">
        <v>72</v>
      </c>
      <c r="AC515" s="1" t="s">
        <v>93</v>
      </c>
      <c r="AD515" s="1" t="s">
        <v>73</v>
      </c>
      <c r="AE515" s="1" t="s">
        <v>74</v>
      </c>
      <c r="AF515" s="1" t="s">
        <v>75</v>
      </c>
      <c r="AG515" s="1" t="s">
        <v>76</v>
      </c>
      <c r="AH515" s="1" t="s">
        <v>100</v>
      </c>
      <c r="AI515" s="1" t="s">
        <v>228</v>
      </c>
    </row>
    <row r="516" spans="1:35" ht="13.2" x14ac:dyDescent="0.25">
      <c r="A516" s="2">
        <v>44617.880024120372</v>
      </c>
      <c r="B516" s="1" t="s">
        <v>133</v>
      </c>
      <c r="C516" s="1" t="s">
        <v>134</v>
      </c>
      <c r="D516" s="1" t="s">
        <v>60</v>
      </c>
      <c r="E516" s="1">
        <v>3</v>
      </c>
      <c r="F516" s="1">
        <v>2</v>
      </c>
      <c r="G516" s="1" t="s">
        <v>262</v>
      </c>
      <c r="H516" s="1" t="s">
        <v>39</v>
      </c>
      <c r="I516" s="1" t="s">
        <v>89</v>
      </c>
      <c r="J516" s="1" t="s">
        <v>241</v>
      </c>
      <c r="K516" s="1" t="s">
        <v>71</v>
      </c>
      <c r="L516" s="1">
        <v>2</v>
      </c>
      <c r="M516" s="1">
        <v>4</v>
      </c>
      <c r="N516" s="1">
        <v>3</v>
      </c>
      <c r="O516" s="1">
        <v>3</v>
      </c>
      <c r="P516" s="1">
        <v>4</v>
      </c>
      <c r="Q516" s="1">
        <v>3</v>
      </c>
      <c r="R516" s="1" t="s">
        <v>143</v>
      </c>
      <c r="S516" s="1" t="s">
        <v>143</v>
      </c>
      <c r="T516" s="1" t="s">
        <v>91</v>
      </c>
      <c r="U516" s="1" t="s">
        <v>122</v>
      </c>
      <c r="V516" s="1" t="s">
        <v>91</v>
      </c>
      <c r="W516" s="1" t="s">
        <v>91</v>
      </c>
      <c r="X516" s="1" t="s">
        <v>143</v>
      </c>
      <c r="Y516" s="1" t="s">
        <v>131</v>
      </c>
      <c r="Z516" s="1" t="s">
        <v>202</v>
      </c>
      <c r="AA516" s="1" t="s">
        <v>98</v>
      </c>
      <c r="AB516" s="1">
        <v>3000</v>
      </c>
      <c r="AC516" s="1" t="s">
        <v>66</v>
      </c>
      <c r="AD516" s="1">
        <v>5000</v>
      </c>
      <c r="AE516" s="1" t="s">
        <v>114</v>
      </c>
      <c r="AF516" s="1">
        <v>2000</v>
      </c>
      <c r="AG516" s="1">
        <v>3000</v>
      </c>
      <c r="AH516" s="1" t="s">
        <v>100</v>
      </c>
      <c r="AI516" s="1" t="s">
        <v>101</v>
      </c>
    </row>
    <row r="517" spans="1:35" ht="13.2" x14ac:dyDescent="0.25">
      <c r="A517" s="2">
        <v>44617.924941979167</v>
      </c>
      <c r="B517" s="1" t="s">
        <v>35</v>
      </c>
      <c r="C517" s="1" t="s">
        <v>36</v>
      </c>
      <c r="D517" s="1" t="s">
        <v>37</v>
      </c>
      <c r="E517" s="1">
        <v>4</v>
      </c>
      <c r="F517" s="1">
        <v>5</v>
      </c>
      <c r="G517" s="1" t="s">
        <v>702</v>
      </c>
      <c r="H517" s="1" t="s">
        <v>61</v>
      </c>
      <c r="I517" s="1" t="s">
        <v>62</v>
      </c>
      <c r="J517" s="1" t="s">
        <v>176</v>
      </c>
      <c r="K517" s="1" t="s">
        <v>260</v>
      </c>
      <c r="L517" s="1">
        <v>4</v>
      </c>
      <c r="M517" s="1">
        <v>5</v>
      </c>
      <c r="N517" s="1">
        <v>4</v>
      </c>
      <c r="O517" s="1">
        <v>3</v>
      </c>
      <c r="P517" s="1">
        <v>4</v>
      </c>
      <c r="Q517" s="1">
        <v>3</v>
      </c>
      <c r="R517" s="1" t="s">
        <v>122</v>
      </c>
      <c r="S517" s="1" t="s">
        <v>91</v>
      </c>
      <c r="T517" s="1" t="s">
        <v>91</v>
      </c>
      <c r="U517" s="1" t="s">
        <v>91</v>
      </c>
      <c r="V517" s="1" t="s">
        <v>91</v>
      </c>
      <c r="W517" s="1" t="s">
        <v>122</v>
      </c>
      <c r="X517" s="1" t="s">
        <v>91</v>
      </c>
      <c r="Y517" s="1" t="s">
        <v>156</v>
      </c>
      <c r="Z517" s="1" t="s">
        <v>70</v>
      </c>
      <c r="AA517" s="1" t="s">
        <v>98</v>
      </c>
      <c r="AB517" s="1" t="s">
        <v>164</v>
      </c>
      <c r="AC517" s="1" t="s">
        <v>67</v>
      </c>
      <c r="AD517" s="1" t="s">
        <v>73</v>
      </c>
      <c r="AE517" s="1" t="s">
        <v>74</v>
      </c>
      <c r="AF517" s="1" t="s">
        <v>75</v>
      </c>
      <c r="AG517" s="1" t="s">
        <v>76</v>
      </c>
      <c r="AH517" s="1" t="s">
        <v>318</v>
      </c>
      <c r="AI517" s="1" t="s">
        <v>94</v>
      </c>
    </row>
    <row r="518" spans="1:35" ht="13.2" x14ac:dyDescent="0.25">
      <c r="A518" s="2">
        <v>44617.933288449072</v>
      </c>
      <c r="B518" s="1" t="s">
        <v>35</v>
      </c>
      <c r="C518" s="1" t="s">
        <v>36</v>
      </c>
      <c r="D518" s="1" t="s">
        <v>60</v>
      </c>
      <c r="E518" s="1">
        <v>3</v>
      </c>
      <c r="F518" s="1">
        <v>2</v>
      </c>
      <c r="G518" s="1" t="s">
        <v>703</v>
      </c>
      <c r="H518" s="1" t="s">
        <v>115</v>
      </c>
      <c r="I518" s="1" t="s">
        <v>104</v>
      </c>
      <c r="J518" s="1" t="s">
        <v>155</v>
      </c>
      <c r="K518" s="1" t="s">
        <v>64</v>
      </c>
      <c r="L518" s="1">
        <v>2</v>
      </c>
      <c r="M518" s="1">
        <v>5</v>
      </c>
      <c r="N518" s="1">
        <v>1</v>
      </c>
      <c r="O518" s="1">
        <v>3</v>
      </c>
      <c r="P518" s="1">
        <v>5</v>
      </c>
      <c r="Q518" s="1">
        <v>3</v>
      </c>
      <c r="R518" s="1" t="s">
        <v>66</v>
      </c>
      <c r="S518" s="1" t="s">
        <v>67</v>
      </c>
      <c r="T518" s="1" t="s">
        <v>67</v>
      </c>
      <c r="U518" s="1" t="s">
        <v>67</v>
      </c>
      <c r="V518" s="1" t="s">
        <v>91</v>
      </c>
      <c r="W518" s="1" t="s">
        <v>91</v>
      </c>
      <c r="X518" s="1" t="s">
        <v>91</v>
      </c>
      <c r="Y518" s="1" t="s">
        <v>148</v>
      </c>
      <c r="Z518" s="1" t="s">
        <v>70</v>
      </c>
      <c r="AA518" s="1" t="s">
        <v>98</v>
      </c>
      <c r="AB518" s="1" t="s">
        <v>704</v>
      </c>
      <c r="AC518" s="1" t="s">
        <v>67</v>
      </c>
      <c r="AD518" s="1" t="s">
        <v>85</v>
      </c>
      <c r="AE518" s="1" t="s">
        <v>54</v>
      </c>
      <c r="AF518" s="1" t="s">
        <v>75</v>
      </c>
      <c r="AG518" s="1" t="s">
        <v>76</v>
      </c>
      <c r="AH518" s="1" t="s">
        <v>196</v>
      </c>
      <c r="AI518" s="1" t="s">
        <v>94</v>
      </c>
    </row>
    <row r="519" spans="1:35" ht="13.2" x14ac:dyDescent="0.25">
      <c r="A519" s="2">
        <v>44617.949442523153</v>
      </c>
      <c r="B519" s="1" t="s">
        <v>35</v>
      </c>
      <c r="C519" s="1" t="s">
        <v>36</v>
      </c>
      <c r="D519" s="1" t="s">
        <v>37</v>
      </c>
      <c r="E519" s="1">
        <v>1</v>
      </c>
      <c r="F519" s="1">
        <v>4</v>
      </c>
      <c r="G519" s="1" t="s">
        <v>38</v>
      </c>
      <c r="H519" s="1" t="s">
        <v>39</v>
      </c>
      <c r="I519" s="1" t="s">
        <v>89</v>
      </c>
      <c r="J519" s="1" t="s">
        <v>290</v>
      </c>
      <c r="K519" s="1" t="s">
        <v>71</v>
      </c>
      <c r="L519" s="1">
        <v>3</v>
      </c>
      <c r="M519" s="1">
        <v>4</v>
      </c>
      <c r="N519" s="1">
        <v>5</v>
      </c>
      <c r="O519" s="1">
        <v>5</v>
      </c>
      <c r="P519" s="1">
        <v>5</v>
      </c>
      <c r="Q519" s="1">
        <v>3</v>
      </c>
      <c r="R519" s="1" t="s">
        <v>67</v>
      </c>
      <c r="S519" s="1" t="s">
        <v>67</v>
      </c>
      <c r="T519" s="1" t="s">
        <v>66</v>
      </c>
      <c r="U519" s="1" t="s">
        <v>65</v>
      </c>
      <c r="V519" s="1" t="s">
        <v>67</v>
      </c>
      <c r="W519" s="1" t="s">
        <v>67</v>
      </c>
      <c r="X519" s="1" t="s">
        <v>65</v>
      </c>
      <c r="Y519" s="1" t="s">
        <v>189</v>
      </c>
      <c r="Z519" s="1" t="s">
        <v>127</v>
      </c>
      <c r="AA519" s="1" t="s">
        <v>71</v>
      </c>
      <c r="AB519" s="1" t="s">
        <v>137</v>
      </c>
      <c r="AC519" s="1" t="s">
        <v>67</v>
      </c>
      <c r="AD519" s="1" t="s">
        <v>139</v>
      </c>
      <c r="AE519" s="1" t="s">
        <v>74</v>
      </c>
      <c r="AF519" s="1" t="s">
        <v>213</v>
      </c>
      <c r="AG519" s="1" t="s">
        <v>76</v>
      </c>
      <c r="AH519" s="1" t="s">
        <v>191</v>
      </c>
      <c r="AI519" s="1" t="s">
        <v>94</v>
      </c>
    </row>
    <row r="520" spans="1:35" ht="13.2" x14ac:dyDescent="0.25">
      <c r="A520" s="2">
        <v>44617.954508055554</v>
      </c>
      <c r="B520" s="1" t="s">
        <v>35</v>
      </c>
      <c r="C520" s="1" t="s">
        <v>36</v>
      </c>
      <c r="D520" s="1" t="s">
        <v>37</v>
      </c>
      <c r="E520" s="1">
        <v>1</v>
      </c>
      <c r="F520" s="1">
        <v>3</v>
      </c>
      <c r="G520" s="1" t="s">
        <v>705</v>
      </c>
      <c r="H520" s="1" t="s">
        <v>39</v>
      </c>
      <c r="I520" s="1" t="s">
        <v>62</v>
      </c>
      <c r="J520" s="1" t="s">
        <v>130</v>
      </c>
      <c r="K520" s="1" t="s">
        <v>71</v>
      </c>
      <c r="L520" s="1">
        <v>1</v>
      </c>
      <c r="M520" s="1">
        <v>4</v>
      </c>
      <c r="N520" s="1">
        <v>1</v>
      </c>
      <c r="O520" s="1">
        <v>5</v>
      </c>
      <c r="P520" s="1">
        <v>5</v>
      </c>
      <c r="Q520" s="1">
        <v>1</v>
      </c>
      <c r="R520" s="1" t="s">
        <v>68</v>
      </c>
      <c r="S520" s="1" t="s">
        <v>68</v>
      </c>
      <c r="T520" s="1" t="s">
        <v>67</v>
      </c>
      <c r="U520" s="1" t="s">
        <v>66</v>
      </c>
      <c r="V520" s="1" t="s">
        <v>68</v>
      </c>
      <c r="W520" s="1" t="s">
        <v>68</v>
      </c>
      <c r="X520" s="1" t="s">
        <v>67</v>
      </c>
      <c r="Y520" s="1" t="s">
        <v>113</v>
      </c>
      <c r="Z520" s="1" t="s">
        <v>124</v>
      </c>
      <c r="AA520" s="1" t="s">
        <v>71</v>
      </c>
      <c r="AB520" s="1" t="s">
        <v>72</v>
      </c>
      <c r="AC520" s="1" t="s">
        <v>93</v>
      </c>
      <c r="AD520" s="1" t="s">
        <v>73</v>
      </c>
      <c r="AE520" s="1" t="s">
        <v>128</v>
      </c>
      <c r="AF520" s="1" t="s">
        <v>75</v>
      </c>
      <c r="AG520" s="1" t="s">
        <v>76</v>
      </c>
      <c r="AH520" s="1" t="s">
        <v>69</v>
      </c>
      <c r="AI520" s="1" t="s">
        <v>101</v>
      </c>
    </row>
    <row r="521" spans="1:35" ht="13.2" x14ac:dyDescent="0.25">
      <c r="A521" s="2">
        <v>44618.080239247683</v>
      </c>
      <c r="B521" s="1" t="s">
        <v>35</v>
      </c>
      <c r="C521" s="1" t="s">
        <v>151</v>
      </c>
      <c r="D521" s="1" t="s">
        <v>37</v>
      </c>
      <c r="E521" s="1">
        <v>3</v>
      </c>
      <c r="F521" s="1">
        <v>3</v>
      </c>
      <c r="G521" s="1" t="s">
        <v>170</v>
      </c>
      <c r="H521" s="1" t="s">
        <v>61</v>
      </c>
      <c r="I521" s="1" t="s">
        <v>40</v>
      </c>
      <c r="J521" s="1" t="s">
        <v>205</v>
      </c>
      <c r="K521" s="1" t="s">
        <v>64</v>
      </c>
      <c r="L521" s="1">
        <v>3</v>
      </c>
      <c r="M521" s="1">
        <v>5</v>
      </c>
      <c r="N521" s="1">
        <v>5</v>
      </c>
      <c r="O521" s="1">
        <v>5</v>
      </c>
      <c r="P521" s="1">
        <v>5</v>
      </c>
      <c r="Q521" s="1">
        <v>4</v>
      </c>
      <c r="R521" s="1" t="s">
        <v>67</v>
      </c>
      <c r="S521" s="1" t="s">
        <v>66</v>
      </c>
      <c r="T521" s="1" t="s">
        <v>66</v>
      </c>
      <c r="U521" s="1" t="s">
        <v>66</v>
      </c>
      <c r="V521" s="1" t="s">
        <v>66</v>
      </c>
      <c r="W521" s="1" t="s">
        <v>67</v>
      </c>
      <c r="X521" s="1" t="s">
        <v>67</v>
      </c>
      <c r="Y521" s="1" t="s">
        <v>131</v>
      </c>
      <c r="Z521" s="1" t="s">
        <v>512</v>
      </c>
      <c r="AA521" s="1" t="s">
        <v>98</v>
      </c>
      <c r="AB521" s="1" t="s">
        <v>72</v>
      </c>
      <c r="AC521" s="1" t="s">
        <v>217</v>
      </c>
      <c r="AD521" s="1" t="s">
        <v>85</v>
      </c>
      <c r="AE521" s="1" t="s">
        <v>74</v>
      </c>
      <c r="AF521" s="1" t="s">
        <v>75</v>
      </c>
      <c r="AG521" s="1" t="s">
        <v>76</v>
      </c>
      <c r="AH521" s="1" t="s">
        <v>100</v>
      </c>
      <c r="AI521" s="1" t="s">
        <v>94</v>
      </c>
    </row>
    <row r="522" spans="1:35" ht="13.2" x14ac:dyDescent="0.25">
      <c r="A522" s="2">
        <v>44618.371209872683</v>
      </c>
      <c r="B522" s="1" t="s">
        <v>133</v>
      </c>
      <c r="C522" s="1" t="s">
        <v>134</v>
      </c>
      <c r="D522" s="1" t="s">
        <v>37</v>
      </c>
      <c r="E522" s="1">
        <v>3</v>
      </c>
      <c r="F522" s="1">
        <v>4</v>
      </c>
      <c r="G522" s="1" t="s">
        <v>262</v>
      </c>
      <c r="H522" s="1" t="s">
        <v>39</v>
      </c>
      <c r="I522" s="1" t="s">
        <v>62</v>
      </c>
      <c r="J522" s="1" t="s">
        <v>390</v>
      </c>
      <c r="K522" s="1" t="s">
        <v>71</v>
      </c>
      <c r="L522" s="1">
        <v>1</v>
      </c>
      <c r="M522" s="1">
        <v>5</v>
      </c>
      <c r="N522" s="1">
        <v>1</v>
      </c>
      <c r="O522" s="1">
        <v>3</v>
      </c>
      <c r="P522" s="1">
        <v>3</v>
      </c>
      <c r="Q522" s="1">
        <v>1</v>
      </c>
      <c r="R522" s="1" t="s">
        <v>67</v>
      </c>
      <c r="S522" s="1" t="s">
        <v>91</v>
      </c>
      <c r="T522" s="1" t="s">
        <v>67</v>
      </c>
      <c r="U522" s="1" t="s">
        <v>65</v>
      </c>
      <c r="V522" s="1" t="s">
        <v>91</v>
      </c>
      <c r="W522" s="1" t="s">
        <v>67</v>
      </c>
      <c r="X522" s="1" t="s">
        <v>91</v>
      </c>
      <c r="Y522" s="1" t="s">
        <v>227</v>
      </c>
      <c r="Z522" s="1" t="s">
        <v>70</v>
      </c>
      <c r="AA522" s="1" t="s">
        <v>71</v>
      </c>
      <c r="AB522" s="1" t="s">
        <v>72</v>
      </c>
      <c r="AC522" s="1" t="s">
        <v>67</v>
      </c>
      <c r="AD522" s="1" t="s">
        <v>73</v>
      </c>
      <c r="AE522" s="1" t="s">
        <v>128</v>
      </c>
      <c r="AF522" s="1" t="s">
        <v>75</v>
      </c>
      <c r="AG522" s="1" t="s">
        <v>76</v>
      </c>
      <c r="AH522" s="1" t="s">
        <v>77</v>
      </c>
      <c r="AI522" s="1" t="s">
        <v>171</v>
      </c>
    </row>
    <row r="523" spans="1:35" ht="13.2" x14ac:dyDescent="0.25">
      <c r="A523" s="2">
        <v>44618.616216331022</v>
      </c>
      <c r="B523" s="1" t="s">
        <v>35</v>
      </c>
      <c r="C523" s="1" t="s">
        <v>134</v>
      </c>
      <c r="D523" s="1" t="s">
        <v>60</v>
      </c>
      <c r="E523" s="1">
        <v>1</v>
      </c>
      <c r="F523" s="1">
        <v>6</v>
      </c>
      <c r="G523" s="1" t="s">
        <v>706</v>
      </c>
      <c r="H523" s="1" t="s">
        <v>39</v>
      </c>
      <c r="I523" s="1" t="s">
        <v>89</v>
      </c>
      <c r="J523" s="1" t="s">
        <v>175</v>
      </c>
      <c r="K523" s="1" t="s">
        <v>64</v>
      </c>
      <c r="L523" s="1">
        <v>4</v>
      </c>
      <c r="M523" s="1">
        <v>4</v>
      </c>
      <c r="N523" s="1">
        <v>5</v>
      </c>
      <c r="O523" s="1">
        <v>5</v>
      </c>
      <c r="P523" s="1">
        <v>5</v>
      </c>
      <c r="Q523" s="1">
        <v>1</v>
      </c>
      <c r="R523" s="1" t="s">
        <v>67</v>
      </c>
      <c r="S523" s="1" t="s">
        <v>91</v>
      </c>
      <c r="T523" s="1" t="s">
        <v>91</v>
      </c>
      <c r="U523" s="1" t="s">
        <v>91</v>
      </c>
      <c r="V523" s="1" t="s">
        <v>67</v>
      </c>
      <c r="W523" s="1" t="s">
        <v>67</v>
      </c>
      <c r="X523" s="1" t="s">
        <v>91</v>
      </c>
      <c r="Y523" s="1" t="s">
        <v>131</v>
      </c>
      <c r="Z523" s="1" t="s">
        <v>146</v>
      </c>
      <c r="AA523" s="1" t="s">
        <v>98</v>
      </c>
      <c r="AB523" s="1" t="s">
        <v>72</v>
      </c>
      <c r="AC523" s="1" t="s">
        <v>93</v>
      </c>
      <c r="AD523" s="1" t="s">
        <v>73</v>
      </c>
      <c r="AE523" s="1" t="s">
        <v>54</v>
      </c>
      <c r="AF523" s="1" t="s">
        <v>75</v>
      </c>
      <c r="AG523" s="1" t="s">
        <v>76</v>
      </c>
      <c r="AH523" s="1" t="s">
        <v>69</v>
      </c>
      <c r="AI523" s="1" t="s">
        <v>87</v>
      </c>
    </row>
    <row r="524" spans="1:35" ht="13.2" x14ac:dyDescent="0.25">
      <c r="A524" s="2">
        <v>44618.634597835648</v>
      </c>
      <c r="B524" s="1" t="s">
        <v>133</v>
      </c>
      <c r="C524" s="1" t="s">
        <v>151</v>
      </c>
      <c r="D524" s="1" t="s">
        <v>37</v>
      </c>
      <c r="E524" s="1">
        <v>5</v>
      </c>
      <c r="F524" s="1">
        <v>2</v>
      </c>
      <c r="G524" s="1" t="s">
        <v>707</v>
      </c>
      <c r="H524" s="1" t="s">
        <v>39</v>
      </c>
      <c r="I524" s="1" t="s">
        <v>104</v>
      </c>
      <c r="J524" s="1" t="s">
        <v>486</v>
      </c>
      <c r="K524" s="1" t="s">
        <v>145</v>
      </c>
      <c r="L524" s="1">
        <v>4</v>
      </c>
      <c r="M524" s="1">
        <v>4</v>
      </c>
      <c r="N524" s="1">
        <v>4</v>
      </c>
      <c r="O524" s="1">
        <v>4</v>
      </c>
      <c r="P524" s="1">
        <v>4</v>
      </c>
      <c r="Q524" s="1">
        <v>2</v>
      </c>
      <c r="R524" s="1" t="s">
        <v>67</v>
      </c>
      <c r="S524" s="1" t="s">
        <v>68</v>
      </c>
      <c r="T524" s="1" t="s">
        <v>91</v>
      </c>
      <c r="U524" s="1" t="s">
        <v>68</v>
      </c>
      <c r="V524" s="1" t="s">
        <v>91</v>
      </c>
      <c r="W524" s="1" t="s">
        <v>91</v>
      </c>
      <c r="X524" s="1" t="s">
        <v>91</v>
      </c>
      <c r="Y524" s="1" t="s">
        <v>113</v>
      </c>
      <c r="Z524" s="1" t="s">
        <v>298</v>
      </c>
      <c r="AA524" s="1" t="s">
        <v>71</v>
      </c>
      <c r="AB524" s="1" t="s">
        <v>72</v>
      </c>
      <c r="AC524" s="1" t="s">
        <v>93</v>
      </c>
      <c r="AD524" s="1" t="s">
        <v>73</v>
      </c>
      <c r="AE524" s="1" t="s">
        <v>114</v>
      </c>
      <c r="AF524" s="1" t="s">
        <v>75</v>
      </c>
      <c r="AG524" s="1" t="s">
        <v>76</v>
      </c>
      <c r="AH524" s="1" t="s">
        <v>69</v>
      </c>
      <c r="AI524" s="1" t="s">
        <v>237</v>
      </c>
    </row>
    <row r="525" spans="1:35" ht="13.2" x14ac:dyDescent="0.25">
      <c r="A525" s="2">
        <v>44618.688346585652</v>
      </c>
      <c r="B525" s="1" t="s">
        <v>133</v>
      </c>
      <c r="C525" s="1" t="s">
        <v>151</v>
      </c>
      <c r="D525" s="1" t="s">
        <v>37</v>
      </c>
      <c r="E525" s="1">
        <v>5</v>
      </c>
      <c r="F525" s="1">
        <v>4</v>
      </c>
      <c r="G525" s="1" t="s">
        <v>152</v>
      </c>
      <c r="H525" s="1" t="s">
        <v>39</v>
      </c>
      <c r="I525" s="1" t="s">
        <v>62</v>
      </c>
      <c r="J525" s="1" t="s">
        <v>425</v>
      </c>
      <c r="K525" s="1" t="s">
        <v>346</v>
      </c>
      <c r="L525" s="1">
        <v>5</v>
      </c>
      <c r="M525" s="1">
        <v>5</v>
      </c>
      <c r="N525" s="1">
        <v>4</v>
      </c>
      <c r="O525" s="1">
        <v>3</v>
      </c>
      <c r="P525" s="1">
        <v>4</v>
      </c>
      <c r="Q525" s="1">
        <v>4</v>
      </c>
      <c r="R525" s="1" t="s">
        <v>68</v>
      </c>
      <c r="S525" s="1" t="s">
        <v>68</v>
      </c>
      <c r="T525" s="1" t="s">
        <v>91</v>
      </c>
      <c r="U525" s="1" t="s">
        <v>66</v>
      </c>
      <c r="V525" s="1" t="s">
        <v>66</v>
      </c>
      <c r="W525" s="1" t="s">
        <v>68</v>
      </c>
      <c r="X525" s="1" t="s">
        <v>91</v>
      </c>
      <c r="Y525" s="1" t="s">
        <v>292</v>
      </c>
      <c r="Z525" s="1" t="s">
        <v>202</v>
      </c>
      <c r="AA525" s="1" t="s">
        <v>203</v>
      </c>
      <c r="AB525" s="1" t="s">
        <v>55</v>
      </c>
      <c r="AC525" s="1" t="s">
        <v>93</v>
      </c>
      <c r="AD525" s="1" t="s">
        <v>85</v>
      </c>
      <c r="AE525" s="1" t="s">
        <v>74</v>
      </c>
      <c r="AF525" s="1" t="s">
        <v>75</v>
      </c>
      <c r="AG525" s="1" t="s">
        <v>76</v>
      </c>
      <c r="AH525" s="1" t="s">
        <v>187</v>
      </c>
      <c r="AI525" s="1" t="s">
        <v>228</v>
      </c>
    </row>
    <row r="526" spans="1:35" ht="13.2" x14ac:dyDescent="0.25">
      <c r="A526" s="2">
        <v>44618.691968275467</v>
      </c>
      <c r="B526" s="1" t="s">
        <v>133</v>
      </c>
      <c r="C526" s="1" t="s">
        <v>151</v>
      </c>
      <c r="D526" s="1" t="s">
        <v>37</v>
      </c>
      <c r="E526" s="1">
        <v>3</v>
      </c>
      <c r="F526" s="1">
        <v>4</v>
      </c>
      <c r="G526" s="1" t="s">
        <v>262</v>
      </c>
      <c r="H526" s="1" t="s">
        <v>39</v>
      </c>
      <c r="I526" s="1" t="s">
        <v>62</v>
      </c>
      <c r="J526" s="1" t="s">
        <v>90</v>
      </c>
      <c r="K526" s="1" t="s">
        <v>64</v>
      </c>
      <c r="L526" s="1">
        <v>3</v>
      </c>
      <c r="M526" s="1">
        <v>2</v>
      </c>
      <c r="N526" s="1">
        <v>4</v>
      </c>
      <c r="O526" s="1">
        <v>3</v>
      </c>
      <c r="P526" s="1">
        <v>5</v>
      </c>
      <c r="Q526" s="1">
        <v>3</v>
      </c>
      <c r="R526" s="1" t="s">
        <v>67</v>
      </c>
      <c r="S526" s="1" t="s">
        <v>91</v>
      </c>
      <c r="T526" s="1" t="s">
        <v>91</v>
      </c>
      <c r="U526" s="1" t="s">
        <v>66</v>
      </c>
      <c r="V526" s="1" t="s">
        <v>91</v>
      </c>
      <c r="W526" s="1" t="s">
        <v>66</v>
      </c>
      <c r="X526" s="1" t="s">
        <v>91</v>
      </c>
      <c r="Y526" s="1" t="s">
        <v>131</v>
      </c>
      <c r="Z526" s="1" t="s">
        <v>202</v>
      </c>
      <c r="AA526" s="1" t="s">
        <v>98</v>
      </c>
      <c r="AB526" s="1" t="s">
        <v>72</v>
      </c>
      <c r="AC526" s="1" t="s">
        <v>66</v>
      </c>
      <c r="AD526" s="1" t="s">
        <v>73</v>
      </c>
      <c r="AE526" s="1" t="s">
        <v>54</v>
      </c>
      <c r="AF526" s="1" t="s">
        <v>75</v>
      </c>
      <c r="AG526" s="1" t="s">
        <v>76</v>
      </c>
      <c r="AH526" s="1" t="s">
        <v>191</v>
      </c>
      <c r="AI526" s="1" t="s">
        <v>120</v>
      </c>
    </row>
    <row r="527" spans="1:35" ht="13.2" x14ac:dyDescent="0.25">
      <c r="A527" s="2">
        <v>44618.766967928241</v>
      </c>
      <c r="B527" s="1" t="s">
        <v>35</v>
      </c>
      <c r="C527" s="1" t="s">
        <v>36</v>
      </c>
      <c r="D527" s="1" t="s">
        <v>37</v>
      </c>
      <c r="E527" s="1">
        <v>1</v>
      </c>
      <c r="F527" s="1">
        <v>5</v>
      </c>
      <c r="G527" s="1" t="s">
        <v>380</v>
      </c>
      <c r="H527" s="1" t="s">
        <v>39</v>
      </c>
      <c r="I527" s="1" t="s">
        <v>40</v>
      </c>
      <c r="J527" s="1" t="s">
        <v>176</v>
      </c>
      <c r="K527" s="1" t="s">
        <v>71</v>
      </c>
      <c r="L527" s="1">
        <v>5</v>
      </c>
      <c r="M527" s="1">
        <v>4</v>
      </c>
      <c r="N527" s="1">
        <v>4</v>
      </c>
      <c r="O527" s="1">
        <v>5</v>
      </c>
      <c r="P527" s="1">
        <v>5</v>
      </c>
      <c r="Q527" s="1">
        <v>3</v>
      </c>
      <c r="R527" s="1" t="s">
        <v>67</v>
      </c>
      <c r="S527" s="1" t="s">
        <v>66</v>
      </c>
      <c r="T527" s="1" t="s">
        <v>91</v>
      </c>
      <c r="U527" s="1" t="s">
        <v>65</v>
      </c>
      <c r="V527" s="1" t="s">
        <v>91</v>
      </c>
      <c r="W527" s="1" t="s">
        <v>67</v>
      </c>
      <c r="X527" s="1" t="s">
        <v>65</v>
      </c>
      <c r="Y527" s="1" t="s">
        <v>216</v>
      </c>
      <c r="Z527" s="1" t="s">
        <v>127</v>
      </c>
      <c r="AA527" s="1" t="s">
        <v>71</v>
      </c>
      <c r="AB527" s="1" t="s">
        <v>72</v>
      </c>
      <c r="AC527" s="1" t="s">
        <v>66</v>
      </c>
      <c r="AD527" s="1" t="s">
        <v>73</v>
      </c>
      <c r="AE527" s="1" t="s">
        <v>128</v>
      </c>
      <c r="AF527" s="1" t="s">
        <v>75</v>
      </c>
      <c r="AG527" s="1" t="s">
        <v>76</v>
      </c>
      <c r="AH527" s="1" t="s">
        <v>100</v>
      </c>
      <c r="AI527" s="1" t="s">
        <v>87</v>
      </c>
    </row>
    <row r="528" spans="1:35" ht="13.2" x14ac:dyDescent="0.25">
      <c r="A528" s="2">
        <v>44618.779931643519</v>
      </c>
      <c r="B528" s="1" t="s">
        <v>150</v>
      </c>
      <c r="C528" s="1" t="s">
        <v>151</v>
      </c>
      <c r="D528" s="1" t="s">
        <v>37</v>
      </c>
      <c r="E528" s="1">
        <v>4</v>
      </c>
      <c r="F528" s="1">
        <v>5</v>
      </c>
      <c r="G528" s="1" t="s">
        <v>428</v>
      </c>
      <c r="H528" s="1" t="s">
        <v>39</v>
      </c>
      <c r="I528" s="1" t="s">
        <v>40</v>
      </c>
      <c r="J528" s="1" t="s">
        <v>81</v>
      </c>
      <c r="K528" s="1" t="s">
        <v>260</v>
      </c>
      <c r="L528" s="1">
        <v>2</v>
      </c>
      <c r="M528" s="1">
        <v>4</v>
      </c>
      <c r="N528" s="1">
        <v>3</v>
      </c>
      <c r="O528" s="1">
        <v>2</v>
      </c>
      <c r="P528" s="1">
        <v>5</v>
      </c>
      <c r="Q528" s="1">
        <v>1</v>
      </c>
      <c r="R528" s="1" t="s">
        <v>68</v>
      </c>
      <c r="S528" s="1" t="s">
        <v>91</v>
      </c>
      <c r="T528" s="1" t="s">
        <v>91</v>
      </c>
      <c r="U528" s="1" t="s">
        <v>67</v>
      </c>
      <c r="V528" s="1" t="s">
        <v>67</v>
      </c>
      <c r="W528" s="1" t="s">
        <v>66</v>
      </c>
      <c r="X528" s="1" t="s">
        <v>67</v>
      </c>
      <c r="Y528" s="1" t="s">
        <v>342</v>
      </c>
      <c r="Z528" s="1" t="s">
        <v>708</v>
      </c>
      <c r="AA528" s="1" t="s">
        <v>162</v>
      </c>
      <c r="AB528" s="1" t="s">
        <v>55</v>
      </c>
      <c r="AC528" s="1" t="s">
        <v>66</v>
      </c>
      <c r="AD528" s="1" t="s">
        <v>73</v>
      </c>
      <c r="AE528" s="1" t="s">
        <v>74</v>
      </c>
      <c r="AF528" s="1" t="s">
        <v>117</v>
      </c>
      <c r="AG528" s="1" t="s">
        <v>51</v>
      </c>
      <c r="AH528" s="1" t="s">
        <v>556</v>
      </c>
      <c r="AI528" s="1" t="s">
        <v>120</v>
      </c>
    </row>
    <row r="529" spans="1:35" ht="13.2" x14ac:dyDescent="0.25">
      <c r="A529" s="2">
        <v>44619.353489270834</v>
      </c>
      <c r="B529" s="1" t="s">
        <v>35</v>
      </c>
      <c r="C529" s="1" t="s">
        <v>36</v>
      </c>
      <c r="D529" s="1" t="s">
        <v>60</v>
      </c>
      <c r="E529" s="1">
        <v>2</v>
      </c>
      <c r="F529" s="1">
        <v>2</v>
      </c>
      <c r="G529" s="1" t="s">
        <v>667</v>
      </c>
      <c r="H529" s="1" t="s">
        <v>39</v>
      </c>
      <c r="I529" s="1" t="s">
        <v>62</v>
      </c>
      <c r="J529" s="1" t="s">
        <v>63</v>
      </c>
      <c r="K529" s="1" t="s">
        <v>71</v>
      </c>
      <c r="L529" s="1">
        <v>5</v>
      </c>
      <c r="M529" s="1">
        <v>5</v>
      </c>
      <c r="N529" s="1">
        <v>5</v>
      </c>
      <c r="O529" s="1">
        <v>5</v>
      </c>
      <c r="P529" s="1">
        <v>5</v>
      </c>
      <c r="Q529" s="1">
        <v>2</v>
      </c>
      <c r="R529" s="1" t="s">
        <v>67</v>
      </c>
      <c r="S529" s="1" t="s">
        <v>91</v>
      </c>
      <c r="T529" s="1" t="s">
        <v>91</v>
      </c>
      <c r="U529" s="1" t="s">
        <v>67</v>
      </c>
      <c r="V529" s="1" t="s">
        <v>91</v>
      </c>
      <c r="W529" s="1" t="s">
        <v>91</v>
      </c>
      <c r="X529" s="1" t="s">
        <v>91</v>
      </c>
      <c r="Y529" s="1" t="s">
        <v>172</v>
      </c>
      <c r="Z529" s="1" t="s">
        <v>158</v>
      </c>
      <c r="AA529" s="1" t="s">
        <v>71</v>
      </c>
      <c r="AB529" s="1" t="s">
        <v>72</v>
      </c>
      <c r="AC529" s="1" t="s">
        <v>67</v>
      </c>
      <c r="AD529" s="1" t="s">
        <v>73</v>
      </c>
      <c r="AE529" s="1" t="s">
        <v>128</v>
      </c>
      <c r="AF529" s="1" t="s">
        <v>75</v>
      </c>
      <c r="AG529" s="1" t="s">
        <v>76</v>
      </c>
      <c r="AH529" s="1" t="s">
        <v>194</v>
      </c>
      <c r="AI529" s="1" t="s">
        <v>101</v>
      </c>
    </row>
    <row r="530" spans="1:35" ht="13.2" x14ac:dyDescent="0.25">
      <c r="A530" s="2">
        <v>44619.364751030094</v>
      </c>
      <c r="B530" s="1" t="s">
        <v>133</v>
      </c>
      <c r="C530" s="1" t="s">
        <v>134</v>
      </c>
      <c r="D530" s="1" t="s">
        <v>60</v>
      </c>
      <c r="E530" s="1">
        <v>3</v>
      </c>
      <c r="F530" s="1">
        <v>3</v>
      </c>
      <c r="G530" s="1" t="s">
        <v>709</v>
      </c>
      <c r="H530" s="1" t="s">
        <v>61</v>
      </c>
      <c r="I530" s="1" t="s">
        <v>62</v>
      </c>
      <c r="J530" s="1" t="s">
        <v>559</v>
      </c>
      <c r="K530" s="1" t="s">
        <v>145</v>
      </c>
      <c r="L530" s="1">
        <v>3</v>
      </c>
      <c r="M530" s="1">
        <v>2</v>
      </c>
      <c r="N530" s="1">
        <v>1</v>
      </c>
      <c r="O530" s="1">
        <v>3</v>
      </c>
      <c r="P530" s="1">
        <v>3</v>
      </c>
      <c r="Q530" s="1">
        <v>3</v>
      </c>
      <c r="R530" s="1" t="s">
        <v>91</v>
      </c>
      <c r="S530" s="1" t="s">
        <v>68</v>
      </c>
      <c r="T530" s="1" t="s">
        <v>91</v>
      </c>
      <c r="U530" s="1" t="s">
        <v>68</v>
      </c>
      <c r="V530" s="1" t="s">
        <v>68</v>
      </c>
      <c r="W530" s="1" t="s">
        <v>91</v>
      </c>
      <c r="X530" s="1" t="s">
        <v>68</v>
      </c>
      <c r="Y530" s="1" t="s">
        <v>92</v>
      </c>
      <c r="Z530" s="1" t="s">
        <v>83</v>
      </c>
      <c r="AA530" s="1" t="s">
        <v>149</v>
      </c>
      <c r="AB530" s="1" t="s">
        <v>72</v>
      </c>
      <c r="AC530" s="1" t="s">
        <v>93</v>
      </c>
      <c r="AD530" s="1" t="s">
        <v>73</v>
      </c>
      <c r="AE530" s="1" t="s">
        <v>180</v>
      </c>
      <c r="AF530" s="1" t="s">
        <v>75</v>
      </c>
      <c r="AG530" s="1" t="s">
        <v>76</v>
      </c>
      <c r="AH530" s="1" t="s">
        <v>100</v>
      </c>
      <c r="AI530" s="1" t="s">
        <v>710</v>
      </c>
    </row>
    <row r="531" spans="1:35" ht="13.2" x14ac:dyDescent="0.25">
      <c r="A531" s="2">
        <v>44619.714085</v>
      </c>
      <c r="B531" s="1" t="s">
        <v>102</v>
      </c>
      <c r="C531" s="1" t="s">
        <v>134</v>
      </c>
      <c r="D531" s="1" t="s">
        <v>37</v>
      </c>
      <c r="E531" s="1">
        <v>1</v>
      </c>
      <c r="F531" s="1">
        <v>2</v>
      </c>
      <c r="G531" s="1" t="s">
        <v>711</v>
      </c>
      <c r="H531" s="1" t="s">
        <v>320</v>
      </c>
      <c r="I531" s="1" t="s">
        <v>413</v>
      </c>
      <c r="J531" s="1" t="s">
        <v>96</v>
      </c>
      <c r="K531" s="1" t="s">
        <v>385</v>
      </c>
      <c r="L531" s="1">
        <v>4</v>
      </c>
      <c r="M531" s="1">
        <v>4</v>
      </c>
      <c r="N531" s="1">
        <v>2</v>
      </c>
      <c r="O531" s="1">
        <v>3</v>
      </c>
      <c r="P531" s="1">
        <v>4</v>
      </c>
      <c r="Q531" s="1">
        <v>3</v>
      </c>
      <c r="R531" s="1" t="s">
        <v>68</v>
      </c>
      <c r="S531" s="1" t="s">
        <v>68</v>
      </c>
      <c r="T531" s="1" t="s">
        <v>68</v>
      </c>
      <c r="U531" s="1" t="s">
        <v>66</v>
      </c>
      <c r="V531" s="1" t="s">
        <v>66</v>
      </c>
      <c r="W531" s="1" t="s">
        <v>66</v>
      </c>
      <c r="X531" s="1" t="s">
        <v>91</v>
      </c>
      <c r="Y531" s="1" t="s">
        <v>712</v>
      </c>
      <c r="Z531" s="1" t="s">
        <v>158</v>
      </c>
      <c r="AA531" s="1" t="s">
        <v>126</v>
      </c>
      <c r="AB531" s="1" t="s">
        <v>72</v>
      </c>
      <c r="AC531" s="1" t="s">
        <v>67</v>
      </c>
      <c r="AD531" s="1" t="s">
        <v>85</v>
      </c>
      <c r="AE531" s="1" t="s">
        <v>54</v>
      </c>
      <c r="AF531" s="1" t="s">
        <v>117</v>
      </c>
      <c r="AG531" s="1" t="s">
        <v>137</v>
      </c>
      <c r="AH531" s="1" t="s">
        <v>77</v>
      </c>
      <c r="AI531" s="1" t="s">
        <v>101</v>
      </c>
    </row>
    <row r="532" spans="1:35" ht="13.2" x14ac:dyDescent="0.25">
      <c r="A532" s="2">
        <v>44619.716776851856</v>
      </c>
      <c r="B532" s="1" t="s">
        <v>102</v>
      </c>
      <c r="C532" s="1" t="s">
        <v>36</v>
      </c>
      <c r="D532" s="1" t="s">
        <v>60</v>
      </c>
      <c r="E532" s="1">
        <v>1</v>
      </c>
      <c r="F532" s="1">
        <v>3</v>
      </c>
      <c r="G532" s="1" t="s">
        <v>713</v>
      </c>
      <c r="H532" s="1" t="s">
        <v>61</v>
      </c>
      <c r="I532" s="1" t="s">
        <v>62</v>
      </c>
      <c r="J532" s="1" t="s">
        <v>63</v>
      </c>
      <c r="K532" s="1" t="s">
        <v>71</v>
      </c>
      <c r="L532" s="1">
        <v>3</v>
      </c>
      <c r="M532" s="1">
        <v>5</v>
      </c>
      <c r="N532" s="1">
        <v>3</v>
      </c>
      <c r="O532" s="1">
        <v>4</v>
      </c>
      <c r="P532" s="1">
        <v>4</v>
      </c>
      <c r="Q532" s="1">
        <v>2</v>
      </c>
      <c r="R532" s="1" t="s">
        <v>143</v>
      </c>
      <c r="S532" s="1" t="s">
        <v>91</v>
      </c>
      <c r="T532" s="1" t="s">
        <v>91</v>
      </c>
      <c r="U532" s="1" t="s">
        <v>207</v>
      </c>
      <c r="V532" s="1" t="s">
        <v>91</v>
      </c>
      <c r="W532" s="1" t="s">
        <v>91</v>
      </c>
      <c r="X532" s="1" t="s">
        <v>91</v>
      </c>
      <c r="Y532" s="1" t="s">
        <v>69</v>
      </c>
      <c r="Z532" s="1" t="s">
        <v>107</v>
      </c>
      <c r="AA532" s="1" t="s">
        <v>71</v>
      </c>
      <c r="AB532" s="1" t="s">
        <v>137</v>
      </c>
      <c r="AC532" s="1" t="s">
        <v>207</v>
      </c>
      <c r="AD532" s="1" t="s">
        <v>73</v>
      </c>
      <c r="AE532" s="1" t="s">
        <v>74</v>
      </c>
      <c r="AF532" s="1" t="s">
        <v>75</v>
      </c>
      <c r="AG532" s="1" t="s">
        <v>76</v>
      </c>
      <c r="AH532" s="1" t="s">
        <v>69</v>
      </c>
      <c r="AI532" s="1" t="s">
        <v>171</v>
      </c>
    </row>
    <row r="533" spans="1:35" ht="13.2" x14ac:dyDescent="0.25">
      <c r="A533" s="2">
        <v>44619.765525300929</v>
      </c>
      <c r="B533" s="1" t="s">
        <v>59</v>
      </c>
      <c r="C533" s="1" t="s">
        <v>36</v>
      </c>
      <c r="D533" s="1" t="s">
        <v>60</v>
      </c>
      <c r="E533" s="1">
        <v>4</v>
      </c>
      <c r="F533" s="1">
        <v>2</v>
      </c>
      <c r="G533" s="1" t="s">
        <v>38</v>
      </c>
      <c r="H533" s="1" t="s">
        <v>61</v>
      </c>
      <c r="I533" s="1" t="s">
        <v>62</v>
      </c>
      <c r="J533" s="1" t="s">
        <v>147</v>
      </c>
      <c r="K533" s="1" t="s">
        <v>71</v>
      </c>
      <c r="L533" s="1">
        <v>2</v>
      </c>
      <c r="M533" s="1">
        <v>4</v>
      </c>
      <c r="N533" s="1">
        <v>4</v>
      </c>
      <c r="O533" s="1">
        <v>5</v>
      </c>
      <c r="P533" s="1">
        <v>5</v>
      </c>
      <c r="Q533" s="1">
        <v>1</v>
      </c>
      <c r="R533" s="1" t="s">
        <v>91</v>
      </c>
      <c r="S533" s="1" t="s">
        <v>91</v>
      </c>
      <c r="T533" s="1" t="s">
        <v>65</v>
      </c>
      <c r="U533" s="1" t="s">
        <v>122</v>
      </c>
      <c r="V533" s="1" t="s">
        <v>91</v>
      </c>
      <c r="W533" s="1" t="s">
        <v>91</v>
      </c>
      <c r="X533" s="1" t="s">
        <v>91</v>
      </c>
      <c r="Y533" s="1" t="s">
        <v>369</v>
      </c>
      <c r="Z533" s="1" t="s">
        <v>158</v>
      </c>
      <c r="AA533" s="1" t="s">
        <v>71</v>
      </c>
      <c r="AB533" s="1" t="s">
        <v>55</v>
      </c>
      <c r="AC533" s="1" t="s">
        <v>122</v>
      </c>
      <c r="AD533" s="1" t="s">
        <v>85</v>
      </c>
      <c r="AE533" s="1" t="s">
        <v>99</v>
      </c>
      <c r="AF533" s="1" t="s">
        <v>117</v>
      </c>
      <c r="AG533" s="1" t="s">
        <v>51</v>
      </c>
      <c r="AH533" s="1" t="s">
        <v>119</v>
      </c>
      <c r="AI533" s="1" t="s">
        <v>467</v>
      </c>
    </row>
    <row r="534" spans="1:35" ht="13.2" x14ac:dyDescent="0.25">
      <c r="A534" s="2">
        <v>44619.801369525463</v>
      </c>
      <c r="B534" s="1" t="s">
        <v>102</v>
      </c>
      <c r="C534" s="1" t="s">
        <v>36</v>
      </c>
      <c r="D534" s="1" t="s">
        <v>60</v>
      </c>
      <c r="E534" s="1">
        <v>1</v>
      </c>
      <c r="F534" s="1">
        <v>4</v>
      </c>
      <c r="G534" s="1" t="s">
        <v>352</v>
      </c>
      <c r="H534" s="1" t="s">
        <v>39</v>
      </c>
      <c r="I534" s="1" t="s">
        <v>62</v>
      </c>
      <c r="J534" s="1" t="s">
        <v>121</v>
      </c>
      <c r="K534" s="1" t="s">
        <v>71</v>
      </c>
      <c r="L534" s="1">
        <v>4</v>
      </c>
      <c r="M534" s="1">
        <v>5</v>
      </c>
      <c r="N534" s="1">
        <v>4</v>
      </c>
      <c r="O534" s="1">
        <v>2</v>
      </c>
      <c r="P534" s="1">
        <v>4</v>
      </c>
      <c r="Q534" s="1">
        <v>5</v>
      </c>
      <c r="R534" s="1" t="s">
        <v>66</v>
      </c>
      <c r="S534" s="1" t="s">
        <v>68</v>
      </c>
      <c r="T534" s="1" t="s">
        <v>91</v>
      </c>
      <c r="U534" s="1" t="s">
        <v>68</v>
      </c>
      <c r="V534" s="1" t="s">
        <v>91</v>
      </c>
      <c r="W534" s="1" t="s">
        <v>91</v>
      </c>
      <c r="X534" s="1" t="s">
        <v>91</v>
      </c>
      <c r="Y534" s="1" t="s">
        <v>113</v>
      </c>
      <c r="Z534" s="1" t="s">
        <v>127</v>
      </c>
      <c r="AA534" s="1" t="s">
        <v>71</v>
      </c>
      <c r="AB534" s="1" t="s">
        <v>72</v>
      </c>
      <c r="AC534" s="1" t="s">
        <v>66</v>
      </c>
      <c r="AD534" s="1" t="s">
        <v>73</v>
      </c>
      <c r="AE534" s="1" t="s">
        <v>165</v>
      </c>
      <c r="AF534" s="1" t="s">
        <v>75</v>
      </c>
      <c r="AG534" s="1" t="s">
        <v>76</v>
      </c>
      <c r="AH534" s="1" t="s">
        <v>714</v>
      </c>
      <c r="AI534" s="1" t="s">
        <v>87</v>
      </c>
    </row>
    <row r="535" spans="1:35" ht="13.2" x14ac:dyDescent="0.25">
      <c r="A535" s="2">
        <v>44619.886472256941</v>
      </c>
      <c r="B535" s="1" t="s">
        <v>35</v>
      </c>
      <c r="C535" s="1" t="s">
        <v>151</v>
      </c>
      <c r="D535" s="1" t="s">
        <v>37</v>
      </c>
      <c r="E535" s="1">
        <v>3</v>
      </c>
      <c r="F535" s="1">
        <v>5</v>
      </c>
      <c r="G535" s="1" t="s">
        <v>262</v>
      </c>
      <c r="H535" s="1" t="s">
        <v>61</v>
      </c>
      <c r="I535" s="1" t="s">
        <v>62</v>
      </c>
      <c r="J535" s="1" t="s">
        <v>155</v>
      </c>
      <c r="K535" s="1" t="s">
        <v>387</v>
      </c>
      <c r="L535" s="1">
        <v>5</v>
      </c>
      <c r="M535" s="1">
        <v>5</v>
      </c>
      <c r="N535" s="1">
        <v>5</v>
      </c>
      <c r="O535" s="1">
        <v>5</v>
      </c>
      <c r="P535" s="1">
        <v>5</v>
      </c>
      <c r="Q535" s="1">
        <v>5</v>
      </c>
      <c r="R535" s="1" t="s">
        <v>67</v>
      </c>
      <c r="S535" s="1" t="s">
        <v>68</v>
      </c>
      <c r="T535" s="1" t="s">
        <v>66</v>
      </c>
      <c r="U535" s="1" t="s">
        <v>68</v>
      </c>
      <c r="V535" s="1" t="s">
        <v>68</v>
      </c>
      <c r="W535" s="1" t="s">
        <v>91</v>
      </c>
      <c r="X535" s="1" t="s">
        <v>91</v>
      </c>
      <c r="Y535" s="1" t="s">
        <v>369</v>
      </c>
      <c r="Z535" s="1" t="s">
        <v>124</v>
      </c>
      <c r="AA535" s="1" t="s">
        <v>285</v>
      </c>
      <c r="AB535" s="1" t="s">
        <v>55</v>
      </c>
      <c r="AC535" s="1" t="s">
        <v>67</v>
      </c>
      <c r="AD535" s="1" t="s">
        <v>85</v>
      </c>
      <c r="AE535" s="1" t="s">
        <v>54</v>
      </c>
      <c r="AF535" s="1" t="s">
        <v>117</v>
      </c>
      <c r="AG535" s="1" t="s">
        <v>137</v>
      </c>
      <c r="AH535" s="1" t="s">
        <v>199</v>
      </c>
      <c r="AI535" s="1" t="s">
        <v>408</v>
      </c>
    </row>
    <row r="536" spans="1:35" ht="13.2" x14ac:dyDescent="0.25">
      <c r="A536" s="2">
        <v>44619.906175775468</v>
      </c>
      <c r="B536" s="1" t="s">
        <v>133</v>
      </c>
      <c r="C536" s="1" t="s">
        <v>151</v>
      </c>
      <c r="D536" s="1" t="s">
        <v>37</v>
      </c>
      <c r="E536" s="1">
        <v>3</v>
      </c>
      <c r="F536" s="1">
        <v>2</v>
      </c>
      <c r="G536" s="1" t="s">
        <v>423</v>
      </c>
      <c r="H536" s="1" t="s">
        <v>115</v>
      </c>
      <c r="I536" s="1" t="s">
        <v>62</v>
      </c>
      <c r="J536" s="1" t="s">
        <v>140</v>
      </c>
      <c r="K536" s="1" t="s">
        <v>64</v>
      </c>
      <c r="L536" s="1">
        <v>4</v>
      </c>
      <c r="M536" s="1">
        <v>2</v>
      </c>
      <c r="N536" s="1">
        <v>4</v>
      </c>
      <c r="O536" s="1">
        <v>2</v>
      </c>
      <c r="P536" s="1">
        <v>5</v>
      </c>
      <c r="Q536" s="1">
        <v>2</v>
      </c>
      <c r="R536" s="1" t="s">
        <v>91</v>
      </c>
      <c r="S536" s="1" t="s">
        <v>65</v>
      </c>
      <c r="T536" s="1" t="s">
        <v>207</v>
      </c>
      <c r="U536" s="1" t="s">
        <v>122</v>
      </c>
      <c r="V536" s="1" t="s">
        <v>122</v>
      </c>
      <c r="W536" s="1" t="s">
        <v>66</v>
      </c>
      <c r="X536" s="1" t="s">
        <v>91</v>
      </c>
      <c r="Y536" s="1" t="s">
        <v>212</v>
      </c>
      <c r="Z536" s="1" t="s">
        <v>107</v>
      </c>
      <c r="AA536" s="1" t="s">
        <v>149</v>
      </c>
      <c r="AB536" s="1" t="s">
        <v>137</v>
      </c>
      <c r="AC536" s="1" t="s">
        <v>207</v>
      </c>
      <c r="AD536" s="1" t="s">
        <v>208</v>
      </c>
      <c r="AE536" s="1" t="s">
        <v>246</v>
      </c>
      <c r="AF536" s="1" t="s">
        <v>55</v>
      </c>
      <c r="AG536" s="1" t="s">
        <v>137</v>
      </c>
      <c r="AH536" s="1" t="s">
        <v>109</v>
      </c>
      <c r="AI536" s="1" t="s">
        <v>101</v>
      </c>
    </row>
    <row r="537" spans="1:35" ht="13.2" x14ac:dyDescent="0.25">
      <c r="A537" s="2">
        <v>44619.91349806713</v>
      </c>
      <c r="B537" s="1" t="s">
        <v>133</v>
      </c>
      <c r="C537" s="1" t="s">
        <v>183</v>
      </c>
      <c r="D537" s="1" t="s">
        <v>37</v>
      </c>
      <c r="E537" s="1">
        <v>3</v>
      </c>
      <c r="F537" s="1">
        <v>3</v>
      </c>
      <c r="G537" s="1" t="s">
        <v>715</v>
      </c>
      <c r="H537" s="1" t="s">
        <v>39</v>
      </c>
      <c r="I537" s="1" t="s">
        <v>62</v>
      </c>
      <c r="J537" s="1" t="s">
        <v>494</v>
      </c>
      <c r="K537" s="1" t="s">
        <v>335</v>
      </c>
      <c r="L537" s="1">
        <v>5</v>
      </c>
      <c r="M537" s="1">
        <v>5</v>
      </c>
      <c r="N537" s="1">
        <v>5</v>
      </c>
      <c r="O537" s="1">
        <v>5</v>
      </c>
      <c r="P537" s="1">
        <v>5</v>
      </c>
      <c r="Q537" s="1">
        <v>3</v>
      </c>
      <c r="R537" s="1" t="s">
        <v>143</v>
      </c>
      <c r="S537" s="1" t="s">
        <v>143</v>
      </c>
      <c r="T537" s="1" t="s">
        <v>143</v>
      </c>
      <c r="U537" s="1" t="s">
        <v>143</v>
      </c>
      <c r="V537" s="1" t="s">
        <v>143</v>
      </c>
      <c r="W537" s="1" t="s">
        <v>143</v>
      </c>
      <c r="X537" s="1" t="s">
        <v>143</v>
      </c>
      <c r="Y537" s="1" t="s">
        <v>148</v>
      </c>
      <c r="Z537" s="1" t="s">
        <v>49</v>
      </c>
      <c r="AA537" s="1" t="s">
        <v>285</v>
      </c>
      <c r="AB537" s="1" t="s">
        <v>55</v>
      </c>
      <c r="AC537" s="1" t="s">
        <v>143</v>
      </c>
      <c r="AD537" s="1" t="s">
        <v>73</v>
      </c>
      <c r="AE537" s="1" t="s">
        <v>246</v>
      </c>
      <c r="AF537" s="1" t="s">
        <v>75</v>
      </c>
      <c r="AG537" s="1" t="s">
        <v>76</v>
      </c>
      <c r="AH537" s="1" t="s">
        <v>191</v>
      </c>
      <c r="AI537" s="1" t="s">
        <v>228</v>
      </c>
    </row>
    <row r="538" spans="1:35" ht="13.2" x14ac:dyDescent="0.25">
      <c r="A538" s="2">
        <v>44619.967023229168</v>
      </c>
      <c r="B538" s="1" t="s">
        <v>59</v>
      </c>
      <c r="C538" s="1" t="s">
        <v>36</v>
      </c>
      <c r="D538" s="1" t="s">
        <v>60</v>
      </c>
      <c r="E538" s="1">
        <v>2</v>
      </c>
      <c r="F538" s="1">
        <v>2</v>
      </c>
      <c r="G538" s="1" t="s">
        <v>38</v>
      </c>
      <c r="H538" s="1" t="s">
        <v>39</v>
      </c>
      <c r="I538" s="1" t="s">
        <v>62</v>
      </c>
      <c r="J538" s="1" t="s">
        <v>116</v>
      </c>
      <c r="K538" s="1" t="s">
        <v>569</v>
      </c>
      <c r="L538" s="1">
        <v>3</v>
      </c>
      <c r="M538" s="1">
        <v>2</v>
      </c>
      <c r="N538" s="1">
        <v>4</v>
      </c>
      <c r="O538" s="1">
        <v>4</v>
      </c>
      <c r="P538" s="1">
        <v>4</v>
      </c>
      <c r="Q538" s="1">
        <v>4</v>
      </c>
      <c r="R538" s="1" t="s">
        <v>65</v>
      </c>
      <c r="S538" s="1" t="s">
        <v>67</v>
      </c>
      <c r="T538" s="1" t="s">
        <v>65</v>
      </c>
      <c r="U538" s="1" t="s">
        <v>66</v>
      </c>
      <c r="V538" s="1" t="s">
        <v>91</v>
      </c>
      <c r="W538" s="1" t="s">
        <v>91</v>
      </c>
      <c r="X538" s="1" t="s">
        <v>91</v>
      </c>
      <c r="Y538" s="1" t="s">
        <v>156</v>
      </c>
      <c r="Z538" s="1" t="s">
        <v>70</v>
      </c>
      <c r="AA538" s="1" t="s">
        <v>98</v>
      </c>
      <c r="AB538" s="1" t="s">
        <v>72</v>
      </c>
      <c r="AC538" s="1" t="s">
        <v>93</v>
      </c>
      <c r="AD538" s="1" t="s">
        <v>73</v>
      </c>
      <c r="AE538" s="1" t="s">
        <v>54</v>
      </c>
      <c r="AF538" s="1" t="s">
        <v>75</v>
      </c>
      <c r="AG538" s="1" t="s">
        <v>76</v>
      </c>
      <c r="AH538" s="1" t="s">
        <v>100</v>
      </c>
      <c r="AI538" s="1" t="s">
        <v>94</v>
      </c>
    </row>
    <row r="539" spans="1:35" ht="13.2" x14ac:dyDescent="0.25">
      <c r="A539" s="2">
        <v>44619.993852627318</v>
      </c>
      <c r="B539" s="1" t="s">
        <v>35</v>
      </c>
      <c r="C539" s="1" t="s">
        <v>183</v>
      </c>
      <c r="D539" s="1" t="s">
        <v>37</v>
      </c>
      <c r="E539" s="1">
        <v>5</v>
      </c>
      <c r="F539" s="1">
        <v>4</v>
      </c>
      <c r="G539" s="1" t="s">
        <v>716</v>
      </c>
      <c r="H539" s="1" t="s">
        <v>61</v>
      </c>
      <c r="I539" s="1" t="s">
        <v>62</v>
      </c>
      <c r="J539" s="1" t="s">
        <v>210</v>
      </c>
      <c r="K539" s="1" t="s">
        <v>64</v>
      </c>
      <c r="L539" s="1">
        <v>5</v>
      </c>
      <c r="M539" s="1">
        <v>5</v>
      </c>
      <c r="N539" s="1">
        <v>5</v>
      </c>
      <c r="O539" s="1">
        <v>4</v>
      </c>
      <c r="P539" s="1">
        <v>5</v>
      </c>
      <c r="Q539" s="1">
        <v>5</v>
      </c>
      <c r="R539" s="1" t="s">
        <v>67</v>
      </c>
      <c r="S539" s="1" t="s">
        <v>91</v>
      </c>
      <c r="T539" s="1" t="s">
        <v>91</v>
      </c>
      <c r="U539" s="1" t="s">
        <v>91</v>
      </c>
      <c r="V539" s="1" t="s">
        <v>143</v>
      </c>
      <c r="W539" s="1" t="s">
        <v>91</v>
      </c>
      <c r="X539" s="1" t="s">
        <v>122</v>
      </c>
      <c r="Y539" s="1" t="s">
        <v>438</v>
      </c>
      <c r="Z539" s="1" t="s">
        <v>70</v>
      </c>
      <c r="AA539" s="1" t="s">
        <v>98</v>
      </c>
      <c r="AB539" s="1" t="s">
        <v>72</v>
      </c>
      <c r="AC539" s="1" t="s">
        <v>66</v>
      </c>
      <c r="AD539" s="1" t="s">
        <v>73</v>
      </c>
      <c r="AE539" s="1" t="s">
        <v>74</v>
      </c>
      <c r="AF539" s="1" t="s">
        <v>75</v>
      </c>
      <c r="AG539" s="1" t="s">
        <v>76</v>
      </c>
      <c r="AH539" s="1" t="s">
        <v>187</v>
      </c>
      <c r="AI539" s="1" t="s">
        <v>228</v>
      </c>
    </row>
    <row r="540" spans="1:35" ht="13.2" x14ac:dyDescent="0.25">
      <c r="A540" s="2">
        <v>44620.35835357639</v>
      </c>
      <c r="B540" s="1" t="s">
        <v>102</v>
      </c>
      <c r="C540" s="1" t="s">
        <v>134</v>
      </c>
      <c r="D540" s="1" t="s">
        <v>60</v>
      </c>
      <c r="E540" s="1">
        <v>2</v>
      </c>
      <c r="F540" s="1">
        <v>3</v>
      </c>
      <c r="G540" s="1" t="s">
        <v>717</v>
      </c>
      <c r="H540" s="1" t="s">
        <v>61</v>
      </c>
      <c r="I540" s="1" t="s">
        <v>62</v>
      </c>
      <c r="J540" s="1" t="s">
        <v>431</v>
      </c>
      <c r="K540" s="1" t="s">
        <v>71</v>
      </c>
      <c r="L540" s="1">
        <v>1</v>
      </c>
      <c r="M540" s="1">
        <v>1</v>
      </c>
      <c r="N540" s="1">
        <v>1</v>
      </c>
      <c r="O540" s="1">
        <v>1</v>
      </c>
      <c r="P540" s="1">
        <v>1</v>
      </c>
      <c r="Q540" s="1">
        <v>2</v>
      </c>
      <c r="R540" s="1" t="s">
        <v>68</v>
      </c>
      <c r="S540" s="1" t="s">
        <v>66</v>
      </c>
      <c r="T540" s="1" t="s">
        <v>66</v>
      </c>
      <c r="U540" s="1" t="s">
        <v>67</v>
      </c>
      <c r="V540" s="1" t="s">
        <v>66</v>
      </c>
      <c r="W540" s="1" t="s">
        <v>68</v>
      </c>
      <c r="X540" s="1" t="s">
        <v>67</v>
      </c>
      <c r="Y540" s="1" t="s">
        <v>375</v>
      </c>
      <c r="Z540" s="1" t="s">
        <v>158</v>
      </c>
      <c r="AA540" s="1" t="s">
        <v>71</v>
      </c>
      <c r="AB540" s="1" t="s">
        <v>55</v>
      </c>
      <c r="AC540" s="1" t="s">
        <v>93</v>
      </c>
      <c r="AD540" s="1" t="s">
        <v>73</v>
      </c>
      <c r="AE540" s="1" t="s">
        <v>54</v>
      </c>
      <c r="AF540" s="1" t="s">
        <v>117</v>
      </c>
      <c r="AG540" s="1" t="s">
        <v>137</v>
      </c>
      <c r="AH540" s="1" t="s">
        <v>247</v>
      </c>
      <c r="AI540" s="1" t="s">
        <v>87</v>
      </c>
    </row>
    <row r="541" spans="1:35" ht="13.2" x14ac:dyDescent="0.25">
      <c r="A541" s="2">
        <v>44620.385000590279</v>
      </c>
      <c r="B541" s="1" t="s">
        <v>102</v>
      </c>
      <c r="C541" s="1" t="s">
        <v>151</v>
      </c>
      <c r="D541" s="1" t="s">
        <v>60</v>
      </c>
      <c r="E541" s="1">
        <v>2</v>
      </c>
      <c r="F541" s="1">
        <v>6</v>
      </c>
      <c r="G541" s="1" t="s">
        <v>718</v>
      </c>
      <c r="H541" s="1" t="s">
        <v>39</v>
      </c>
      <c r="I541" s="1" t="s">
        <v>89</v>
      </c>
      <c r="J541" s="1" t="s">
        <v>310</v>
      </c>
      <c r="K541" s="1" t="s">
        <v>71</v>
      </c>
      <c r="L541" s="1">
        <v>4</v>
      </c>
      <c r="M541" s="1">
        <v>4</v>
      </c>
      <c r="N541" s="1">
        <v>4</v>
      </c>
      <c r="O541" s="1">
        <v>4</v>
      </c>
      <c r="P541" s="1">
        <v>4</v>
      </c>
      <c r="Q541" s="1">
        <v>4</v>
      </c>
      <c r="R541" s="1" t="s">
        <v>65</v>
      </c>
      <c r="S541" s="1" t="s">
        <v>67</v>
      </c>
      <c r="T541" s="1" t="s">
        <v>65</v>
      </c>
      <c r="U541" s="1" t="s">
        <v>67</v>
      </c>
      <c r="V541" s="1" t="s">
        <v>65</v>
      </c>
      <c r="W541" s="1" t="s">
        <v>67</v>
      </c>
      <c r="X541" s="1" t="s">
        <v>66</v>
      </c>
      <c r="Y541" s="1" t="s">
        <v>69</v>
      </c>
      <c r="Z541" s="1" t="s">
        <v>107</v>
      </c>
      <c r="AA541" s="1" t="s">
        <v>71</v>
      </c>
      <c r="AB541" s="1" t="s">
        <v>72</v>
      </c>
      <c r="AC541" s="1" t="s">
        <v>67</v>
      </c>
      <c r="AD541" s="1" t="s">
        <v>73</v>
      </c>
      <c r="AE541" s="1" t="s">
        <v>246</v>
      </c>
      <c r="AF541" s="1" t="s">
        <v>75</v>
      </c>
      <c r="AG541" s="1" t="s">
        <v>76</v>
      </c>
      <c r="AH541" s="1" t="s">
        <v>69</v>
      </c>
      <c r="AI541" s="1" t="s">
        <v>169</v>
      </c>
    </row>
    <row r="542" spans="1:35" ht="13.2" x14ac:dyDescent="0.25">
      <c r="A542" s="2">
        <v>44620.442043518517</v>
      </c>
      <c r="B542" s="1" t="s">
        <v>35</v>
      </c>
      <c r="C542" s="1" t="s">
        <v>36</v>
      </c>
      <c r="D542" s="1" t="s">
        <v>60</v>
      </c>
      <c r="E542" s="1">
        <v>2</v>
      </c>
      <c r="F542" s="1">
        <v>3</v>
      </c>
      <c r="G542" s="1" t="s">
        <v>138</v>
      </c>
      <c r="H542" s="1" t="s">
        <v>39</v>
      </c>
      <c r="I542" s="1" t="s">
        <v>62</v>
      </c>
      <c r="J542" s="1" t="s">
        <v>125</v>
      </c>
      <c r="K542" s="1" t="s">
        <v>71</v>
      </c>
      <c r="L542" s="1">
        <v>4</v>
      </c>
      <c r="M542" s="1">
        <v>4</v>
      </c>
      <c r="N542" s="1">
        <v>4</v>
      </c>
      <c r="O542" s="1">
        <v>2</v>
      </c>
      <c r="P542" s="1">
        <v>2</v>
      </c>
      <c r="Q542" s="1">
        <v>4</v>
      </c>
      <c r="R542" s="1" t="s">
        <v>66</v>
      </c>
      <c r="S542" s="1" t="s">
        <v>66</v>
      </c>
      <c r="T542" s="1" t="s">
        <v>67</v>
      </c>
      <c r="U542" s="1" t="s">
        <v>67</v>
      </c>
      <c r="V542" s="1" t="s">
        <v>67</v>
      </c>
      <c r="W542" s="1" t="s">
        <v>66</v>
      </c>
      <c r="X542" s="1" t="s">
        <v>68</v>
      </c>
      <c r="Y542" s="1" t="s">
        <v>148</v>
      </c>
      <c r="Z542" s="1" t="s">
        <v>298</v>
      </c>
      <c r="AA542" s="1" t="s">
        <v>71</v>
      </c>
      <c r="AB542" s="1" t="s">
        <v>72</v>
      </c>
      <c r="AC542" s="1" t="s">
        <v>67</v>
      </c>
      <c r="AD542" s="1" t="s">
        <v>73</v>
      </c>
      <c r="AE542" s="1" t="s">
        <v>74</v>
      </c>
      <c r="AF542" s="1" t="s">
        <v>75</v>
      </c>
      <c r="AG542" s="1" t="s">
        <v>76</v>
      </c>
      <c r="AH542" s="1" t="s">
        <v>178</v>
      </c>
      <c r="AI542" s="1" t="s">
        <v>78</v>
      </c>
    </row>
    <row r="543" spans="1:35" ht="13.2" x14ac:dyDescent="0.25">
      <c r="A543" s="2">
        <v>44620.44805501157</v>
      </c>
      <c r="B543" s="1" t="s">
        <v>102</v>
      </c>
      <c r="C543" s="1" t="s">
        <v>36</v>
      </c>
      <c r="D543" s="1" t="s">
        <v>60</v>
      </c>
      <c r="E543" s="1">
        <v>2</v>
      </c>
      <c r="F543" s="1">
        <v>4</v>
      </c>
      <c r="G543" s="1" t="s">
        <v>88</v>
      </c>
      <c r="H543" s="1" t="s">
        <v>39</v>
      </c>
      <c r="I543" s="1" t="s">
        <v>40</v>
      </c>
      <c r="J543" s="1" t="s">
        <v>198</v>
      </c>
      <c r="K543" s="1" t="s">
        <v>71</v>
      </c>
      <c r="L543" s="1">
        <v>3</v>
      </c>
      <c r="M543" s="1">
        <v>5</v>
      </c>
      <c r="N543" s="1">
        <v>5</v>
      </c>
      <c r="O543" s="1">
        <v>5</v>
      </c>
      <c r="P543" s="1">
        <v>5</v>
      </c>
      <c r="Q543" s="1">
        <v>5</v>
      </c>
      <c r="R543" s="1" t="s">
        <v>91</v>
      </c>
      <c r="S543" s="1" t="s">
        <v>91</v>
      </c>
      <c r="T543" s="1" t="s">
        <v>91</v>
      </c>
      <c r="U543" s="1" t="s">
        <v>67</v>
      </c>
      <c r="V543" s="1" t="s">
        <v>67</v>
      </c>
      <c r="W543" s="1" t="s">
        <v>67</v>
      </c>
      <c r="X543" s="1" t="s">
        <v>91</v>
      </c>
      <c r="Y543" s="1" t="s">
        <v>148</v>
      </c>
      <c r="Z543" s="1" t="s">
        <v>298</v>
      </c>
      <c r="AA543" s="1" t="s">
        <v>98</v>
      </c>
      <c r="AB543" s="1" t="s">
        <v>72</v>
      </c>
      <c r="AC543" s="1" t="s">
        <v>67</v>
      </c>
      <c r="AD543" s="1" t="s">
        <v>73</v>
      </c>
      <c r="AE543" s="1" t="s">
        <v>128</v>
      </c>
      <c r="AF543" s="1" t="s">
        <v>75</v>
      </c>
      <c r="AG543" s="1" t="s">
        <v>76</v>
      </c>
      <c r="AH543" s="1" t="s">
        <v>196</v>
      </c>
      <c r="AI543" s="1" t="s">
        <v>94</v>
      </c>
    </row>
    <row r="544" spans="1:35" ht="13.2" x14ac:dyDescent="0.25">
      <c r="A544" s="2">
        <v>44620.499607384263</v>
      </c>
      <c r="B544" s="1" t="s">
        <v>150</v>
      </c>
      <c r="C544" s="1" t="s">
        <v>151</v>
      </c>
      <c r="D544" s="1" t="s">
        <v>37</v>
      </c>
      <c r="E544" s="1">
        <v>4</v>
      </c>
      <c r="F544" s="1">
        <v>3</v>
      </c>
      <c r="G544" s="1" t="s">
        <v>264</v>
      </c>
      <c r="H544" s="1" t="s">
        <v>61</v>
      </c>
      <c r="I544" s="1" t="s">
        <v>62</v>
      </c>
      <c r="J544" s="1" t="s">
        <v>325</v>
      </c>
      <c r="K544" s="1" t="s">
        <v>302</v>
      </c>
      <c r="L544" s="1">
        <v>4</v>
      </c>
      <c r="M544" s="1">
        <v>5</v>
      </c>
      <c r="N544" s="1">
        <v>5</v>
      </c>
      <c r="O544" s="1">
        <v>5</v>
      </c>
      <c r="P544" s="1">
        <v>5</v>
      </c>
      <c r="Q544" s="1">
        <v>5</v>
      </c>
      <c r="R544" s="1" t="s">
        <v>68</v>
      </c>
      <c r="S544" s="1" t="s">
        <v>67</v>
      </c>
      <c r="T544" s="1" t="s">
        <v>68</v>
      </c>
      <c r="U544" s="1" t="s">
        <v>68</v>
      </c>
      <c r="V544" s="1" t="s">
        <v>68</v>
      </c>
      <c r="W544" s="1" t="s">
        <v>68</v>
      </c>
      <c r="X544" s="1" t="s">
        <v>66</v>
      </c>
      <c r="Y544" s="1" t="s">
        <v>131</v>
      </c>
      <c r="Z544" s="1" t="s">
        <v>124</v>
      </c>
      <c r="AA544" s="1" t="s">
        <v>71</v>
      </c>
      <c r="AB544" s="1" t="s">
        <v>72</v>
      </c>
      <c r="AC544" s="1" t="s">
        <v>66</v>
      </c>
      <c r="AD544" s="1" t="s">
        <v>85</v>
      </c>
      <c r="AE544" s="1" t="s">
        <v>114</v>
      </c>
      <c r="AF544" s="1" t="s">
        <v>75</v>
      </c>
      <c r="AG544" s="1" t="s">
        <v>76</v>
      </c>
      <c r="AH544" s="1" t="s">
        <v>69</v>
      </c>
      <c r="AI544" s="1" t="s">
        <v>467</v>
      </c>
    </row>
    <row r="545" spans="1:35" ht="13.2" x14ac:dyDescent="0.25">
      <c r="A545" s="2">
        <v>44620.519188020829</v>
      </c>
      <c r="B545" s="1" t="s">
        <v>102</v>
      </c>
      <c r="C545" s="1" t="s">
        <v>36</v>
      </c>
      <c r="D545" s="1" t="s">
        <v>37</v>
      </c>
      <c r="E545" s="1">
        <v>2</v>
      </c>
      <c r="F545" s="1">
        <v>5</v>
      </c>
      <c r="G545" s="1" t="s">
        <v>719</v>
      </c>
      <c r="H545" s="1" t="s">
        <v>39</v>
      </c>
      <c r="I545" s="1" t="s">
        <v>62</v>
      </c>
      <c r="J545" s="1" t="s">
        <v>198</v>
      </c>
      <c r="K545" s="1" t="s">
        <v>71</v>
      </c>
      <c r="L545" s="1">
        <v>3</v>
      </c>
      <c r="M545" s="1">
        <v>5</v>
      </c>
      <c r="N545" s="1">
        <v>5</v>
      </c>
      <c r="O545" s="1">
        <v>5</v>
      </c>
      <c r="P545" s="1">
        <v>5</v>
      </c>
      <c r="Q545" s="1">
        <v>3</v>
      </c>
      <c r="R545" s="1" t="s">
        <v>91</v>
      </c>
      <c r="S545" s="1" t="s">
        <v>91</v>
      </c>
      <c r="T545" s="1" t="s">
        <v>91</v>
      </c>
      <c r="U545" s="1" t="s">
        <v>67</v>
      </c>
      <c r="V545" s="1" t="s">
        <v>67</v>
      </c>
      <c r="W545" s="1" t="s">
        <v>68</v>
      </c>
      <c r="X545" s="1" t="s">
        <v>91</v>
      </c>
      <c r="Y545" s="1" t="s">
        <v>131</v>
      </c>
      <c r="Z545" s="1" t="s">
        <v>83</v>
      </c>
      <c r="AA545" s="1" t="s">
        <v>71</v>
      </c>
      <c r="AB545" s="1" t="s">
        <v>55</v>
      </c>
      <c r="AC545" s="1" t="s">
        <v>93</v>
      </c>
      <c r="AD545" s="1" t="s">
        <v>139</v>
      </c>
      <c r="AE545" s="1" t="s">
        <v>74</v>
      </c>
      <c r="AF545" s="1" t="s">
        <v>190</v>
      </c>
      <c r="AG545" s="1" t="s">
        <v>51</v>
      </c>
      <c r="AH545" s="1" t="s">
        <v>100</v>
      </c>
      <c r="AI545" s="1" t="s">
        <v>228</v>
      </c>
    </row>
    <row r="546" spans="1:35" ht="13.2" x14ac:dyDescent="0.25">
      <c r="A546" s="2">
        <v>44620.648804143522</v>
      </c>
      <c r="B546" s="1" t="s">
        <v>133</v>
      </c>
      <c r="C546" s="1" t="s">
        <v>183</v>
      </c>
      <c r="D546" s="1" t="s">
        <v>60</v>
      </c>
      <c r="E546" s="1">
        <v>4</v>
      </c>
      <c r="F546" s="1">
        <v>1</v>
      </c>
      <c r="G546" s="1" t="s">
        <v>262</v>
      </c>
      <c r="H546" s="1" t="s">
        <v>115</v>
      </c>
      <c r="I546" s="1" t="s">
        <v>62</v>
      </c>
      <c r="J546" s="1" t="s">
        <v>125</v>
      </c>
      <c r="K546" s="1" t="s">
        <v>71</v>
      </c>
      <c r="L546" s="1">
        <v>5</v>
      </c>
      <c r="M546" s="1">
        <v>5</v>
      </c>
      <c r="N546" s="1">
        <v>5</v>
      </c>
      <c r="O546" s="1">
        <v>4</v>
      </c>
      <c r="P546" s="1">
        <v>5</v>
      </c>
      <c r="Q546" s="1">
        <v>1</v>
      </c>
      <c r="R546" s="1" t="s">
        <v>66</v>
      </c>
      <c r="S546" s="1" t="s">
        <v>91</v>
      </c>
      <c r="T546" s="1" t="s">
        <v>91</v>
      </c>
      <c r="U546" s="1" t="s">
        <v>68</v>
      </c>
      <c r="V546" s="1" t="s">
        <v>66</v>
      </c>
      <c r="W546" s="1" t="s">
        <v>91</v>
      </c>
      <c r="X546" s="1" t="s">
        <v>91</v>
      </c>
      <c r="Y546" s="1" t="s">
        <v>113</v>
      </c>
      <c r="Z546" s="1" t="s">
        <v>298</v>
      </c>
      <c r="AA546" s="1" t="s">
        <v>71</v>
      </c>
      <c r="AB546" s="1" t="s">
        <v>72</v>
      </c>
      <c r="AC546" s="1" t="s">
        <v>66</v>
      </c>
      <c r="AD546" s="1" t="s">
        <v>73</v>
      </c>
      <c r="AE546" s="1" t="s">
        <v>114</v>
      </c>
      <c r="AF546" s="1" t="s">
        <v>75</v>
      </c>
      <c r="AG546" s="1" t="s">
        <v>76</v>
      </c>
      <c r="AH546" s="1" t="s">
        <v>334</v>
      </c>
      <c r="AI546" s="1" t="s">
        <v>377</v>
      </c>
    </row>
    <row r="547" spans="1:35" ht="13.2" x14ac:dyDescent="0.25">
      <c r="A547" s="2">
        <v>44620.704451238431</v>
      </c>
      <c r="B547" s="1" t="s">
        <v>59</v>
      </c>
      <c r="C547" s="1" t="s">
        <v>151</v>
      </c>
      <c r="D547" s="1" t="s">
        <v>60</v>
      </c>
      <c r="E547" s="1">
        <v>1</v>
      </c>
      <c r="F547" s="1">
        <v>5</v>
      </c>
      <c r="G547" s="1" t="s">
        <v>720</v>
      </c>
      <c r="H547" s="1" t="s">
        <v>39</v>
      </c>
      <c r="I547" s="1" t="s">
        <v>62</v>
      </c>
      <c r="J547" s="1" t="s">
        <v>116</v>
      </c>
      <c r="K547" s="1" t="s">
        <v>71</v>
      </c>
      <c r="L547" s="1">
        <v>4</v>
      </c>
      <c r="M547" s="1">
        <v>2</v>
      </c>
      <c r="N547" s="1">
        <v>3</v>
      </c>
      <c r="O547" s="1">
        <v>3</v>
      </c>
      <c r="P547" s="1">
        <v>4</v>
      </c>
      <c r="Q547" s="1">
        <v>3</v>
      </c>
      <c r="R547" s="1" t="s">
        <v>68</v>
      </c>
      <c r="S547" s="1" t="s">
        <v>68</v>
      </c>
      <c r="T547" s="1" t="s">
        <v>66</v>
      </c>
      <c r="U547" s="1" t="s">
        <v>66</v>
      </c>
      <c r="V547" s="1" t="s">
        <v>67</v>
      </c>
      <c r="W547" s="1" t="s">
        <v>66</v>
      </c>
      <c r="X547" s="1" t="s">
        <v>68</v>
      </c>
      <c r="Y547" s="1" t="s">
        <v>92</v>
      </c>
      <c r="Z547" s="1" t="s">
        <v>141</v>
      </c>
      <c r="AA547" s="1" t="s">
        <v>71</v>
      </c>
      <c r="AB547" s="1" t="s">
        <v>72</v>
      </c>
      <c r="AC547" s="1" t="s">
        <v>93</v>
      </c>
      <c r="AD547" s="1" t="s">
        <v>73</v>
      </c>
      <c r="AE547" s="1" t="s">
        <v>114</v>
      </c>
      <c r="AF547" s="1" t="s">
        <v>75</v>
      </c>
      <c r="AG547" s="1" t="s">
        <v>76</v>
      </c>
      <c r="AH547" s="1" t="s">
        <v>221</v>
      </c>
      <c r="AI547" s="1" t="s">
        <v>169</v>
      </c>
    </row>
    <row r="548" spans="1:35" ht="13.2" x14ac:dyDescent="0.25">
      <c r="A548" s="2">
        <v>44620.728201770835</v>
      </c>
      <c r="B548" s="1" t="s">
        <v>59</v>
      </c>
      <c r="C548" s="1" t="s">
        <v>36</v>
      </c>
      <c r="D548" s="1" t="s">
        <v>37</v>
      </c>
      <c r="E548" s="1">
        <v>3</v>
      </c>
      <c r="F548" s="1">
        <v>4</v>
      </c>
      <c r="G548" s="1" t="s">
        <v>38</v>
      </c>
      <c r="H548" s="1" t="s">
        <v>39</v>
      </c>
      <c r="I548" s="1" t="s">
        <v>89</v>
      </c>
      <c r="J548" s="1" t="s">
        <v>121</v>
      </c>
      <c r="K548" s="1" t="s">
        <v>71</v>
      </c>
      <c r="L548" s="1">
        <v>5</v>
      </c>
      <c r="M548" s="1">
        <v>5</v>
      </c>
      <c r="N548" s="1">
        <v>5</v>
      </c>
      <c r="O548" s="1">
        <v>5</v>
      </c>
      <c r="P548" s="1">
        <v>5</v>
      </c>
      <c r="Q548" s="1">
        <v>5</v>
      </c>
      <c r="R548" s="1" t="s">
        <v>122</v>
      </c>
      <c r="S548" s="1" t="s">
        <v>67</v>
      </c>
      <c r="T548" s="1" t="s">
        <v>91</v>
      </c>
      <c r="U548" s="1" t="s">
        <v>67</v>
      </c>
      <c r="V548" s="1" t="s">
        <v>91</v>
      </c>
      <c r="W548" s="1" t="s">
        <v>91</v>
      </c>
      <c r="X548" s="1" t="s">
        <v>91</v>
      </c>
      <c r="Y548" s="1" t="s">
        <v>292</v>
      </c>
      <c r="Z548" s="1" t="s">
        <v>127</v>
      </c>
      <c r="AA548" s="1" t="s">
        <v>71</v>
      </c>
      <c r="AB548" s="1" t="s">
        <v>72</v>
      </c>
      <c r="AC548" s="1" t="s">
        <v>66</v>
      </c>
      <c r="AD548" s="1" t="s">
        <v>73</v>
      </c>
      <c r="AE548" s="1" t="s">
        <v>128</v>
      </c>
      <c r="AF548" s="1" t="s">
        <v>75</v>
      </c>
      <c r="AG548" s="1" t="s">
        <v>76</v>
      </c>
      <c r="AH548" s="1" t="s">
        <v>239</v>
      </c>
      <c r="AI548" s="1" t="s">
        <v>58</v>
      </c>
    </row>
    <row r="549" spans="1:35" ht="13.2" x14ac:dyDescent="0.25">
      <c r="A549" s="2">
        <v>44620.744544525463</v>
      </c>
      <c r="B549" s="1" t="s">
        <v>35</v>
      </c>
      <c r="C549" s="1" t="s">
        <v>134</v>
      </c>
      <c r="D549" s="1" t="s">
        <v>37</v>
      </c>
      <c r="E549" s="1">
        <v>4</v>
      </c>
      <c r="F549" s="1">
        <v>3</v>
      </c>
      <c r="G549" s="1" t="s">
        <v>721</v>
      </c>
      <c r="H549" s="1" t="s">
        <v>61</v>
      </c>
      <c r="I549" s="1" t="s">
        <v>62</v>
      </c>
      <c r="J549" s="1" t="s">
        <v>381</v>
      </c>
      <c r="K549" s="1" t="s">
        <v>64</v>
      </c>
      <c r="L549" s="1">
        <v>4</v>
      </c>
      <c r="M549" s="1">
        <v>4</v>
      </c>
      <c r="N549" s="1">
        <v>5</v>
      </c>
      <c r="O549" s="1">
        <v>5</v>
      </c>
      <c r="P549" s="1">
        <v>5</v>
      </c>
      <c r="Q549" s="1">
        <v>4</v>
      </c>
      <c r="R549" s="1" t="s">
        <v>66</v>
      </c>
      <c r="S549" s="1" t="s">
        <v>67</v>
      </c>
      <c r="T549" s="1" t="s">
        <v>91</v>
      </c>
      <c r="U549" s="1" t="s">
        <v>67</v>
      </c>
      <c r="V549" s="1" t="s">
        <v>91</v>
      </c>
      <c r="W549" s="1" t="s">
        <v>68</v>
      </c>
      <c r="X549" s="1" t="s">
        <v>91</v>
      </c>
      <c r="Y549" s="1" t="s">
        <v>375</v>
      </c>
      <c r="Z549" s="1" t="s">
        <v>83</v>
      </c>
      <c r="AA549" s="1" t="s">
        <v>98</v>
      </c>
      <c r="AB549" s="1" t="s">
        <v>72</v>
      </c>
      <c r="AC549" s="1" t="s">
        <v>722</v>
      </c>
      <c r="AD549" s="1" t="s">
        <v>73</v>
      </c>
      <c r="AE549" s="1" t="s">
        <v>723</v>
      </c>
      <c r="AF549" s="1" t="s">
        <v>75</v>
      </c>
      <c r="AG549" s="1" t="s">
        <v>76</v>
      </c>
      <c r="AH549" s="1" t="s">
        <v>366</v>
      </c>
      <c r="AI549" s="1" t="s">
        <v>724</v>
      </c>
    </row>
    <row r="550" spans="1:35" ht="13.2" x14ac:dyDescent="0.25">
      <c r="A550" s="2">
        <v>44620.825274999996</v>
      </c>
      <c r="B550" s="1" t="s">
        <v>133</v>
      </c>
      <c r="C550" s="1" t="s">
        <v>134</v>
      </c>
      <c r="D550" s="1" t="s">
        <v>60</v>
      </c>
      <c r="E550" s="1">
        <v>5</v>
      </c>
      <c r="F550" s="1">
        <v>2</v>
      </c>
      <c r="G550" s="1" t="s">
        <v>350</v>
      </c>
      <c r="H550" s="1" t="s">
        <v>39</v>
      </c>
      <c r="I550" s="1" t="s">
        <v>62</v>
      </c>
      <c r="J550" s="1" t="s">
        <v>484</v>
      </c>
      <c r="K550" s="1" t="s">
        <v>64</v>
      </c>
      <c r="L550" s="1">
        <v>5</v>
      </c>
      <c r="M550" s="1">
        <v>5</v>
      </c>
      <c r="N550" s="1">
        <v>5</v>
      </c>
      <c r="O550" s="1">
        <v>5</v>
      </c>
      <c r="P550" s="1">
        <v>5</v>
      </c>
      <c r="Q550" s="1">
        <v>5</v>
      </c>
      <c r="R550" s="1" t="s">
        <v>65</v>
      </c>
      <c r="S550" s="1" t="s">
        <v>67</v>
      </c>
      <c r="T550" s="1" t="s">
        <v>65</v>
      </c>
      <c r="U550" s="1" t="s">
        <v>67</v>
      </c>
      <c r="V550" s="1" t="s">
        <v>65</v>
      </c>
      <c r="W550" s="1" t="s">
        <v>91</v>
      </c>
      <c r="X550" s="1" t="s">
        <v>91</v>
      </c>
      <c r="Y550" s="1" t="s">
        <v>82</v>
      </c>
      <c r="Z550" s="1" t="s">
        <v>70</v>
      </c>
      <c r="AA550" s="1" t="s">
        <v>98</v>
      </c>
      <c r="AB550" s="1" t="s">
        <v>72</v>
      </c>
      <c r="AC550" s="1" t="s">
        <v>65</v>
      </c>
      <c r="AD550" s="1" t="s">
        <v>73</v>
      </c>
      <c r="AE550" s="1" t="s">
        <v>74</v>
      </c>
      <c r="AF550" s="1" t="s">
        <v>75</v>
      </c>
      <c r="AG550" s="1" t="s">
        <v>76</v>
      </c>
      <c r="AH550" s="1" t="s">
        <v>443</v>
      </c>
      <c r="AI550" s="1" t="s">
        <v>94</v>
      </c>
    </row>
    <row r="551" spans="1:35" ht="13.2" x14ac:dyDescent="0.25">
      <c r="A551" s="2">
        <v>44620.97827983796</v>
      </c>
      <c r="B551" s="1" t="s">
        <v>35</v>
      </c>
      <c r="C551" s="1" t="s">
        <v>134</v>
      </c>
      <c r="D551" s="1" t="s">
        <v>37</v>
      </c>
      <c r="E551" s="1">
        <v>1</v>
      </c>
      <c r="F551" s="1">
        <v>2</v>
      </c>
      <c r="G551" s="1" t="s">
        <v>181</v>
      </c>
      <c r="H551" s="1" t="s">
        <v>39</v>
      </c>
      <c r="I551" s="1" t="s">
        <v>413</v>
      </c>
      <c r="J551" s="1" t="s">
        <v>725</v>
      </c>
      <c r="K551" s="1" t="s">
        <v>71</v>
      </c>
      <c r="L551" s="1">
        <v>3</v>
      </c>
      <c r="M551" s="1">
        <v>3</v>
      </c>
      <c r="N551" s="1">
        <v>4</v>
      </c>
      <c r="O551" s="1">
        <v>4</v>
      </c>
      <c r="P551" s="1">
        <v>4</v>
      </c>
      <c r="Q551" s="1">
        <v>4</v>
      </c>
      <c r="R551" s="1" t="s">
        <v>66</v>
      </c>
      <c r="S551" s="1" t="s">
        <v>68</v>
      </c>
      <c r="T551" s="1" t="s">
        <v>91</v>
      </c>
      <c r="U551" s="1" t="s">
        <v>68</v>
      </c>
      <c r="V551" s="1" t="s">
        <v>68</v>
      </c>
      <c r="W551" s="1" t="s">
        <v>68</v>
      </c>
      <c r="X551" s="1" t="s">
        <v>91</v>
      </c>
      <c r="Y551" s="1" t="s">
        <v>113</v>
      </c>
      <c r="Z551" s="1" t="s">
        <v>235</v>
      </c>
      <c r="AA551" s="1" t="s">
        <v>177</v>
      </c>
      <c r="AB551" s="1" t="s">
        <v>72</v>
      </c>
      <c r="AC551" s="1" t="s">
        <v>93</v>
      </c>
      <c r="AD551" s="1" t="s">
        <v>73</v>
      </c>
      <c r="AE551" s="1" t="s">
        <v>128</v>
      </c>
      <c r="AF551" s="1" t="s">
        <v>75</v>
      </c>
      <c r="AG551" s="1" t="s">
        <v>76</v>
      </c>
      <c r="AH551" s="1" t="s">
        <v>69</v>
      </c>
      <c r="AI551" s="1" t="s">
        <v>58</v>
      </c>
    </row>
    <row r="552" spans="1:35" ht="13.2" x14ac:dyDescent="0.25">
      <c r="A552" s="2">
        <v>44621.705197777774</v>
      </c>
      <c r="B552" s="1" t="s">
        <v>59</v>
      </c>
      <c r="C552" s="1" t="s">
        <v>36</v>
      </c>
      <c r="D552" s="1" t="s">
        <v>60</v>
      </c>
      <c r="E552" s="1">
        <v>2</v>
      </c>
      <c r="F552" s="1">
        <v>4</v>
      </c>
      <c r="G552" s="1" t="s">
        <v>726</v>
      </c>
      <c r="H552" s="1" t="s">
        <v>61</v>
      </c>
      <c r="I552" s="1" t="s">
        <v>62</v>
      </c>
      <c r="J552" s="1" t="s">
        <v>384</v>
      </c>
      <c r="K552" s="1" t="s">
        <v>71</v>
      </c>
      <c r="L552" s="1">
        <v>1</v>
      </c>
      <c r="M552" s="1">
        <v>5</v>
      </c>
      <c r="N552" s="1">
        <v>5</v>
      </c>
      <c r="O552" s="1">
        <v>5</v>
      </c>
      <c r="P552" s="1">
        <v>4</v>
      </c>
      <c r="Q552" s="1">
        <v>1</v>
      </c>
      <c r="R552" s="1" t="s">
        <v>66</v>
      </c>
      <c r="S552" s="1" t="s">
        <v>91</v>
      </c>
      <c r="T552" s="1" t="s">
        <v>91</v>
      </c>
      <c r="U552" s="1" t="s">
        <v>66</v>
      </c>
      <c r="V552" s="1" t="s">
        <v>91</v>
      </c>
      <c r="W552" s="1" t="s">
        <v>67</v>
      </c>
      <c r="X552" s="1" t="s">
        <v>91</v>
      </c>
      <c r="Y552" s="1" t="s">
        <v>82</v>
      </c>
      <c r="Z552" s="1" t="s">
        <v>107</v>
      </c>
      <c r="AA552" s="1" t="s">
        <v>71</v>
      </c>
      <c r="AB552" s="1" t="s">
        <v>72</v>
      </c>
      <c r="AC552" s="1" t="s">
        <v>93</v>
      </c>
      <c r="AD552" s="1" t="s">
        <v>73</v>
      </c>
      <c r="AE552" s="1" t="s">
        <v>128</v>
      </c>
      <c r="AF552" s="1" t="s">
        <v>75</v>
      </c>
      <c r="AG552" s="1" t="s">
        <v>76</v>
      </c>
      <c r="AH552" s="1" t="s">
        <v>77</v>
      </c>
      <c r="AI552" s="1" t="s">
        <v>467</v>
      </c>
    </row>
    <row r="553" spans="1:35" ht="13.2" x14ac:dyDescent="0.25">
      <c r="A553" s="2">
        <v>44621.792923831017</v>
      </c>
      <c r="B553" s="1" t="s">
        <v>59</v>
      </c>
      <c r="C553" s="1" t="s">
        <v>36</v>
      </c>
      <c r="D553" s="1" t="s">
        <v>37</v>
      </c>
      <c r="E553" s="1">
        <v>3</v>
      </c>
      <c r="F553" s="1">
        <v>5</v>
      </c>
      <c r="G553" s="1" t="s">
        <v>88</v>
      </c>
      <c r="H553" s="1" t="s">
        <v>39</v>
      </c>
      <c r="I553" s="1" t="s">
        <v>89</v>
      </c>
      <c r="J553" s="1" t="s">
        <v>175</v>
      </c>
      <c r="K553" s="1" t="s">
        <v>71</v>
      </c>
      <c r="L553" s="1">
        <v>4</v>
      </c>
      <c r="M553" s="1">
        <v>5</v>
      </c>
      <c r="N553" s="1">
        <v>4</v>
      </c>
      <c r="O553" s="1">
        <v>5</v>
      </c>
      <c r="P553" s="1">
        <v>4</v>
      </c>
      <c r="Q553" s="1">
        <v>1</v>
      </c>
      <c r="R553" s="1" t="s">
        <v>67</v>
      </c>
      <c r="S553" s="1" t="s">
        <v>91</v>
      </c>
      <c r="T553" s="1" t="s">
        <v>91</v>
      </c>
      <c r="U553" s="1" t="s">
        <v>91</v>
      </c>
      <c r="V553" s="1" t="s">
        <v>67</v>
      </c>
      <c r="W553" s="1" t="s">
        <v>67</v>
      </c>
      <c r="X553" s="1" t="s">
        <v>91</v>
      </c>
      <c r="Y553" s="1" t="s">
        <v>511</v>
      </c>
      <c r="Z553" s="1" t="s">
        <v>70</v>
      </c>
      <c r="AA553" s="1" t="s">
        <v>162</v>
      </c>
      <c r="AB553" s="1" t="s">
        <v>55</v>
      </c>
      <c r="AC553" s="1" t="s">
        <v>66</v>
      </c>
      <c r="AD553" s="1" t="s">
        <v>73</v>
      </c>
      <c r="AE553" s="1" t="s">
        <v>128</v>
      </c>
      <c r="AF553" s="1" t="s">
        <v>75</v>
      </c>
      <c r="AG553" s="1" t="s">
        <v>76</v>
      </c>
      <c r="AH553" s="1" t="s">
        <v>100</v>
      </c>
      <c r="AI553" s="1" t="s">
        <v>87</v>
      </c>
    </row>
    <row r="554" spans="1:35" ht="13.2" x14ac:dyDescent="0.25">
      <c r="A554" s="2">
        <v>44621.907367650463</v>
      </c>
      <c r="B554" s="1" t="s">
        <v>102</v>
      </c>
      <c r="C554" s="1" t="s">
        <v>151</v>
      </c>
      <c r="D554" s="1" t="s">
        <v>37</v>
      </c>
      <c r="E554" s="1">
        <v>5</v>
      </c>
      <c r="F554" s="1">
        <v>3</v>
      </c>
      <c r="G554" s="1" t="s">
        <v>727</v>
      </c>
      <c r="H554" s="1" t="s">
        <v>39</v>
      </c>
      <c r="I554" s="1" t="s">
        <v>62</v>
      </c>
      <c r="J554" s="1" t="s">
        <v>175</v>
      </c>
      <c r="K554" s="1" t="s">
        <v>64</v>
      </c>
      <c r="L554" s="1">
        <v>5</v>
      </c>
      <c r="M554" s="1">
        <v>5</v>
      </c>
      <c r="N554" s="1">
        <v>5</v>
      </c>
      <c r="O554" s="1">
        <v>5</v>
      </c>
      <c r="P554" s="1">
        <v>5</v>
      </c>
      <c r="Q554" s="1">
        <v>5</v>
      </c>
      <c r="R554" s="1" t="s">
        <v>66</v>
      </c>
      <c r="S554" s="1" t="s">
        <v>66</v>
      </c>
      <c r="T554" s="1" t="s">
        <v>66</v>
      </c>
      <c r="U554" s="1" t="s">
        <v>67</v>
      </c>
      <c r="V554" s="1" t="s">
        <v>66</v>
      </c>
      <c r="W554" s="1" t="s">
        <v>66</v>
      </c>
      <c r="X554" s="1" t="s">
        <v>67</v>
      </c>
      <c r="Y554" s="1" t="s">
        <v>172</v>
      </c>
      <c r="Z554" s="1" t="s">
        <v>70</v>
      </c>
      <c r="AA554" s="1" t="s">
        <v>71</v>
      </c>
      <c r="AB554" s="1" t="s">
        <v>72</v>
      </c>
      <c r="AC554" s="1" t="s">
        <v>66</v>
      </c>
      <c r="AD554" s="1" t="s">
        <v>85</v>
      </c>
      <c r="AE554" s="1" t="s">
        <v>114</v>
      </c>
      <c r="AF554" s="1" t="s">
        <v>117</v>
      </c>
      <c r="AG554" s="1" t="s">
        <v>137</v>
      </c>
      <c r="AH554" s="1" t="s">
        <v>109</v>
      </c>
      <c r="AI554" s="1" t="s">
        <v>120</v>
      </c>
    </row>
    <row r="555" spans="1:35" ht="13.2" x14ac:dyDescent="0.25">
      <c r="A555" s="2">
        <v>44622.482573946763</v>
      </c>
      <c r="B555" s="1" t="s">
        <v>59</v>
      </c>
      <c r="C555" s="1" t="s">
        <v>36</v>
      </c>
      <c r="D555" s="1" t="s">
        <v>60</v>
      </c>
      <c r="E555" s="1">
        <v>1</v>
      </c>
      <c r="F555" s="1" t="s">
        <v>79</v>
      </c>
      <c r="G555" s="1" t="s">
        <v>38</v>
      </c>
      <c r="H555" s="1" t="s">
        <v>61</v>
      </c>
      <c r="I555" s="1" t="s">
        <v>89</v>
      </c>
      <c r="J555" s="1" t="s">
        <v>424</v>
      </c>
      <c r="K555" s="1" t="s">
        <v>71</v>
      </c>
      <c r="L555" s="1">
        <v>4</v>
      </c>
      <c r="M555" s="1">
        <v>4</v>
      </c>
      <c r="N555" s="1">
        <v>4</v>
      </c>
      <c r="O555" s="1">
        <v>2</v>
      </c>
      <c r="P555" s="1">
        <v>5</v>
      </c>
      <c r="Q555" s="1">
        <v>1</v>
      </c>
      <c r="R555" s="1" t="s">
        <v>66</v>
      </c>
      <c r="S555" s="1" t="s">
        <v>68</v>
      </c>
      <c r="T555" s="1" t="s">
        <v>66</v>
      </c>
      <c r="U555" s="1" t="s">
        <v>66</v>
      </c>
      <c r="V555" s="1" t="s">
        <v>67</v>
      </c>
      <c r="W555" s="1" t="s">
        <v>68</v>
      </c>
      <c r="X555" s="1" t="s">
        <v>91</v>
      </c>
      <c r="Y555" s="1" t="s">
        <v>106</v>
      </c>
      <c r="Z555" s="1" t="s">
        <v>158</v>
      </c>
      <c r="AA555" s="1" t="s">
        <v>203</v>
      </c>
      <c r="AB555" s="1" t="s">
        <v>164</v>
      </c>
      <c r="AC555" s="1" t="s">
        <v>66</v>
      </c>
      <c r="AD555" s="1" t="s">
        <v>168</v>
      </c>
      <c r="AE555" s="1" t="s">
        <v>74</v>
      </c>
      <c r="AF555" s="1" t="s">
        <v>213</v>
      </c>
      <c r="AG555" s="1" t="s">
        <v>85</v>
      </c>
      <c r="AH555" s="1" t="s">
        <v>77</v>
      </c>
      <c r="AI555" s="1" t="s">
        <v>87</v>
      </c>
    </row>
    <row r="556" spans="1:35" ht="13.2" x14ac:dyDescent="0.25">
      <c r="A556" s="2">
        <v>44622.844409814817</v>
      </c>
      <c r="B556" s="1" t="s">
        <v>133</v>
      </c>
      <c r="C556" s="1" t="s">
        <v>134</v>
      </c>
      <c r="D556" s="1" t="s">
        <v>37</v>
      </c>
      <c r="E556" s="1">
        <v>4</v>
      </c>
      <c r="F556" s="1">
        <v>3</v>
      </c>
      <c r="G556" s="1" t="s">
        <v>728</v>
      </c>
      <c r="H556" s="1" t="s">
        <v>39</v>
      </c>
      <c r="I556" s="1" t="s">
        <v>104</v>
      </c>
      <c r="J556" s="1" t="s">
        <v>241</v>
      </c>
      <c r="K556" s="1" t="s">
        <v>64</v>
      </c>
      <c r="L556" s="1">
        <v>2</v>
      </c>
      <c r="M556" s="1">
        <v>5</v>
      </c>
      <c r="N556" s="1">
        <v>4</v>
      </c>
      <c r="O556" s="1">
        <v>2</v>
      </c>
      <c r="P556" s="1">
        <v>5</v>
      </c>
      <c r="Q556" s="1">
        <v>1</v>
      </c>
      <c r="R556" s="1" t="s">
        <v>67</v>
      </c>
      <c r="S556" s="1" t="s">
        <v>66</v>
      </c>
      <c r="T556" s="1" t="s">
        <v>91</v>
      </c>
      <c r="U556" s="1" t="s">
        <v>67</v>
      </c>
      <c r="V556" s="1" t="s">
        <v>66</v>
      </c>
      <c r="W556" s="1" t="s">
        <v>91</v>
      </c>
      <c r="X556" s="1" t="s">
        <v>67</v>
      </c>
      <c r="Y556" s="1" t="s">
        <v>92</v>
      </c>
      <c r="Z556" s="1" t="s">
        <v>83</v>
      </c>
      <c r="AA556" s="1" t="s">
        <v>98</v>
      </c>
      <c r="AB556" s="1" t="s">
        <v>72</v>
      </c>
      <c r="AC556" s="1" t="s">
        <v>67</v>
      </c>
      <c r="AD556" s="1" t="s">
        <v>73</v>
      </c>
      <c r="AE556" s="1" t="s">
        <v>74</v>
      </c>
      <c r="AF556" s="1" t="s">
        <v>75</v>
      </c>
      <c r="AG556" s="1" t="s">
        <v>76</v>
      </c>
      <c r="AH556" s="1" t="s">
        <v>100</v>
      </c>
      <c r="AI556" s="1" t="s">
        <v>94</v>
      </c>
    </row>
    <row r="557" spans="1:35" ht="13.2" x14ac:dyDescent="0.25">
      <c r="A557" s="2">
        <v>44623.753717662039</v>
      </c>
      <c r="B557" s="1" t="s">
        <v>35</v>
      </c>
      <c r="C557" s="1" t="s">
        <v>134</v>
      </c>
      <c r="D557" s="1" t="s">
        <v>37</v>
      </c>
      <c r="E557" s="1">
        <v>2</v>
      </c>
      <c r="F557" s="1">
        <v>5</v>
      </c>
      <c r="G557" s="1" t="s">
        <v>38</v>
      </c>
      <c r="H557" s="1" t="s">
        <v>115</v>
      </c>
      <c r="I557" s="1" t="s">
        <v>111</v>
      </c>
      <c r="J557" s="1" t="s">
        <v>41</v>
      </c>
      <c r="K557" s="1" t="s">
        <v>71</v>
      </c>
      <c r="L557" s="1">
        <v>5</v>
      </c>
      <c r="M557" s="1">
        <v>3</v>
      </c>
      <c r="N557" s="1">
        <v>5</v>
      </c>
      <c r="O557" s="1">
        <v>5</v>
      </c>
      <c r="P557" s="1">
        <v>5</v>
      </c>
      <c r="Q557" s="1">
        <v>1</v>
      </c>
      <c r="R557" s="1" t="s">
        <v>67</v>
      </c>
      <c r="S557" s="1" t="s">
        <v>67</v>
      </c>
      <c r="T557" s="1" t="s">
        <v>65</v>
      </c>
      <c r="U557" s="1" t="s">
        <v>65</v>
      </c>
      <c r="V557" s="1" t="s">
        <v>67</v>
      </c>
      <c r="W557" s="1" t="s">
        <v>67</v>
      </c>
      <c r="X557" s="1" t="s">
        <v>65</v>
      </c>
      <c r="Y557" s="1" t="s">
        <v>575</v>
      </c>
      <c r="Z557" s="1" t="s">
        <v>202</v>
      </c>
      <c r="AA557" s="1" t="s">
        <v>98</v>
      </c>
      <c r="AB557" s="1" t="s">
        <v>72</v>
      </c>
      <c r="AC557" s="1" t="s">
        <v>66</v>
      </c>
      <c r="AD557" s="1" t="s">
        <v>73</v>
      </c>
      <c r="AE557" s="1" t="s">
        <v>108</v>
      </c>
      <c r="AF557" s="1" t="s">
        <v>75</v>
      </c>
      <c r="AG557" s="1" t="s">
        <v>76</v>
      </c>
      <c r="AH557" s="1" t="s">
        <v>77</v>
      </c>
      <c r="AI557" s="1" t="s">
        <v>87</v>
      </c>
    </row>
    <row r="558" spans="1:35" ht="13.2" x14ac:dyDescent="0.25">
      <c r="A558" s="2">
        <v>44624.450505451387</v>
      </c>
      <c r="B558" s="1" t="s">
        <v>133</v>
      </c>
      <c r="C558" s="1" t="s">
        <v>134</v>
      </c>
      <c r="D558" s="1" t="s">
        <v>60</v>
      </c>
      <c r="E558" s="1">
        <v>5</v>
      </c>
      <c r="F558" s="1">
        <v>3</v>
      </c>
      <c r="G558" s="1" t="s">
        <v>729</v>
      </c>
      <c r="H558" s="1" t="s">
        <v>61</v>
      </c>
      <c r="I558" s="1" t="s">
        <v>62</v>
      </c>
      <c r="J558" s="1" t="s">
        <v>160</v>
      </c>
      <c r="K558" s="1" t="s">
        <v>71</v>
      </c>
      <c r="L558" s="1">
        <v>4</v>
      </c>
      <c r="M558" s="1">
        <v>5</v>
      </c>
      <c r="N558" s="1">
        <v>5</v>
      </c>
      <c r="O558" s="1">
        <v>4</v>
      </c>
      <c r="P558" s="1">
        <v>4</v>
      </c>
      <c r="Q558" s="1">
        <v>3</v>
      </c>
      <c r="R558" s="1" t="s">
        <v>67</v>
      </c>
      <c r="S558" s="1" t="s">
        <v>67</v>
      </c>
      <c r="T558" s="1" t="s">
        <v>67</v>
      </c>
      <c r="U558" s="1" t="s">
        <v>66</v>
      </c>
      <c r="V558" s="1" t="s">
        <v>91</v>
      </c>
      <c r="W558" s="1" t="s">
        <v>91</v>
      </c>
      <c r="X558" s="1" t="s">
        <v>91</v>
      </c>
      <c r="Y558" s="1" t="s">
        <v>113</v>
      </c>
      <c r="Z558" s="1" t="s">
        <v>107</v>
      </c>
      <c r="AA558" s="1" t="s">
        <v>71</v>
      </c>
      <c r="AB558" s="1" t="s">
        <v>72</v>
      </c>
      <c r="AC558" s="1" t="s">
        <v>66</v>
      </c>
      <c r="AD558" s="1" t="s">
        <v>281</v>
      </c>
      <c r="AE558" s="1" t="s">
        <v>128</v>
      </c>
      <c r="AF558" s="1" t="s">
        <v>75</v>
      </c>
      <c r="AG558" s="1" t="s">
        <v>137</v>
      </c>
      <c r="AH558" s="1" t="s">
        <v>119</v>
      </c>
      <c r="AI558" s="1" t="s">
        <v>101</v>
      </c>
    </row>
    <row r="559" spans="1:35" ht="13.2" x14ac:dyDescent="0.25">
      <c r="A559" s="2">
        <v>44624.490465451388</v>
      </c>
      <c r="B559" s="1" t="s">
        <v>102</v>
      </c>
      <c r="C559" s="1" t="s">
        <v>36</v>
      </c>
      <c r="D559" s="1" t="s">
        <v>60</v>
      </c>
      <c r="E559" s="1">
        <v>1</v>
      </c>
      <c r="F559" s="1">
        <v>3</v>
      </c>
      <c r="G559" s="1" t="s">
        <v>88</v>
      </c>
      <c r="H559" s="1" t="s">
        <v>39</v>
      </c>
      <c r="I559" s="1" t="s">
        <v>89</v>
      </c>
      <c r="J559" s="1" t="s">
        <v>116</v>
      </c>
      <c r="K559" s="1" t="s">
        <v>71</v>
      </c>
      <c r="L559" s="1">
        <v>4</v>
      </c>
      <c r="M559" s="1">
        <v>5</v>
      </c>
      <c r="N559" s="1">
        <v>4</v>
      </c>
      <c r="O559" s="1">
        <v>4</v>
      </c>
      <c r="P559" s="1">
        <v>5</v>
      </c>
      <c r="Q559" s="1">
        <v>3</v>
      </c>
      <c r="R559" s="1" t="s">
        <v>207</v>
      </c>
      <c r="S559" s="1" t="s">
        <v>207</v>
      </c>
      <c r="T559" s="1" t="s">
        <v>207</v>
      </c>
      <c r="U559" s="1" t="s">
        <v>143</v>
      </c>
      <c r="V559" s="1" t="s">
        <v>91</v>
      </c>
      <c r="W559" s="1" t="s">
        <v>91</v>
      </c>
      <c r="X559" s="1" t="s">
        <v>91</v>
      </c>
      <c r="Y559" s="1" t="s">
        <v>172</v>
      </c>
      <c r="Z559" s="1" t="s">
        <v>202</v>
      </c>
      <c r="AA559" s="1" t="s">
        <v>71</v>
      </c>
      <c r="AB559" s="1" t="s">
        <v>72</v>
      </c>
      <c r="AC559" s="1" t="s">
        <v>122</v>
      </c>
      <c r="AD559" s="1" t="s">
        <v>73</v>
      </c>
      <c r="AE559" s="1" t="s">
        <v>128</v>
      </c>
      <c r="AF559" s="1" t="s">
        <v>75</v>
      </c>
      <c r="AG559" s="1" t="s">
        <v>76</v>
      </c>
      <c r="AH559" s="1" t="s">
        <v>730</v>
      </c>
      <c r="AI559" s="1" t="s">
        <v>101</v>
      </c>
    </row>
    <row r="560" spans="1:35" ht="13.2" x14ac:dyDescent="0.25">
      <c r="A560" s="2">
        <v>44625.383659907406</v>
      </c>
      <c r="B560" s="1" t="s">
        <v>35</v>
      </c>
      <c r="C560" s="1" t="s">
        <v>134</v>
      </c>
      <c r="D560" s="1" t="s">
        <v>37</v>
      </c>
      <c r="E560" s="1">
        <v>4</v>
      </c>
      <c r="F560" s="1">
        <v>4</v>
      </c>
      <c r="G560" s="1" t="s">
        <v>731</v>
      </c>
      <c r="H560" s="1" t="s">
        <v>39</v>
      </c>
      <c r="I560" s="1" t="s">
        <v>62</v>
      </c>
      <c r="J560" s="1" t="s">
        <v>90</v>
      </c>
      <c r="K560" s="1" t="s">
        <v>126</v>
      </c>
      <c r="L560" s="1">
        <v>4</v>
      </c>
      <c r="M560" s="1">
        <v>3</v>
      </c>
      <c r="N560" s="1">
        <v>2</v>
      </c>
      <c r="O560" s="1">
        <v>5</v>
      </c>
      <c r="P560" s="1">
        <v>4</v>
      </c>
      <c r="Q560" s="1">
        <v>4</v>
      </c>
      <c r="R560" s="1" t="s">
        <v>68</v>
      </c>
      <c r="S560" s="1" t="s">
        <v>91</v>
      </c>
      <c r="T560" s="1" t="s">
        <v>91</v>
      </c>
      <c r="U560" s="1" t="s">
        <v>67</v>
      </c>
      <c r="V560" s="1" t="s">
        <v>68</v>
      </c>
      <c r="W560" s="1" t="s">
        <v>66</v>
      </c>
      <c r="X560" s="1" t="s">
        <v>91</v>
      </c>
      <c r="Y560" s="1" t="s">
        <v>189</v>
      </c>
      <c r="Z560" s="1" t="s">
        <v>107</v>
      </c>
      <c r="AA560" s="1" t="s">
        <v>71</v>
      </c>
      <c r="AB560" s="1" t="s">
        <v>72</v>
      </c>
      <c r="AC560" s="1" t="s">
        <v>67</v>
      </c>
      <c r="AD560" s="1" t="s">
        <v>73</v>
      </c>
      <c r="AE560" s="1" t="s">
        <v>180</v>
      </c>
      <c r="AF560" s="1" t="s">
        <v>75</v>
      </c>
      <c r="AG560" s="1" t="s">
        <v>76</v>
      </c>
      <c r="AH560" s="1" t="s">
        <v>232</v>
      </c>
      <c r="AI560" s="1" t="s">
        <v>58</v>
      </c>
    </row>
    <row r="561" spans="1:35" ht="13.2" x14ac:dyDescent="0.25">
      <c r="A561" s="2">
        <v>44625.537624942124</v>
      </c>
      <c r="B561" s="1" t="s">
        <v>35</v>
      </c>
      <c r="C561" s="1" t="s">
        <v>36</v>
      </c>
      <c r="D561" s="1" t="s">
        <v>60</v>
      </c>
      <c r="E561" s="1">
        <v>3</v>
      </c>
      <c r="F561" s="1">
        <v>2</v>
      </c>
      <c r="G561" s="1" t="s">
        <v>732</v>
      </c>
      <c r="H561" s="1" t="s">
        <v>39</v>
      </c>
      <c r="I561" s="1" t="s">
        <v>62</v>
      </c>
      <c r="J561" s="1" t="s">
        <v>693</v>
      </c>
      <c r="K561" s="1" t="s">
        <v>71</v>
      </c>
      <c r="L561" s="1">
        <v>5</v>
      </c>
      <c r="M561" s="1">
        <v>5</v>
      </c>
      <c r="N561" s="1">
        <v>5</v>
      </c>
      <c r="O561" s="1">
        <v>5</v>
      </c>
      <c r="P561" s="1">
        <v>5</v>
      </c>
      <c r="Q561" s="1">
        <v>5</v>
      </c>
      <c r="R561" s="1" t="s">
        <v>66</v>
      </c>
      <c r="S561" s="1" t="s">
        <v>67</v>
      </c>
      <c r="T561" s="1" t="s">
        <v>67</v>
      </c>
      <c r="U561" s="1" t="s">
        <v>67</v>
      </c>
      <c r="V561" s="1" t="s">
        <v>67</v>
      </c>
      <c r="W561" s="1" t="s">
        <v>67</v>
      </c>
      <c r="X561" s="1" t="s">
        <v>91</v>
      </c>
      <c r="Y561" s="1" t="s">
        <v>201</v>
      </c>
      <c r="Z561" s="1" t="s">
        <v>70</v>
      </c>
      <c r="AA561" s="1" t="s">
        <v>98</v>
      </c>
      <c r="AB561" s="1" t="s">
        <v>72</v>
      </c>
      <c r="AC561" s="1" t="s">
        <v>67</v>
      </c>
      <c r="AD561" s="1" t="s">
        <v>73</v>
      </c>
      <c r="AE561" s="1" t="s">
        <v>54</v>
      </c>
      <c r="AF561" s="1" t="s">
        <v>75</v>
      </c>
      <c r="AG561" s="1" t="s">
        <v>76</v>
      </c>
      <c r="AH561" s="1" t="s">
        <v>733</v>
      </c>
      <c r="AI561" s="1" t="s">
        <v>734</v>
      </c>
    </row>
    <row r="562" spans="1:35" ht="13.2" x14ac:dyDescent="0.25">
      <c r="A562" s="2">
        <v>44626.660507245368</v>
      </c>
      <c r="B562" s="1" t="s">
        <v>133</v>
      </c>
      <c r="C562" s="1" t="s">
        <v>183</v>
      </c>
      <c r="D562" s="1" t="s">
        <v>60</v>
      </c>
      <c r="E562" s="1">
        <v>3</v>
      </c>
      <c r="F562" s="1">
        <v>5</v>
      </c>
      <c r="G562" s="1" t="s">
        <v>735</v>
      </c>
      <c r="H562" s="1" t="s">
        <v>39</v>
      </c>
      <c r="I562" s="1" t="s">
        <v>62</v>
      </c>
      <c r="J562" s="1" t="s">
        <v>261</v>
      </c>
      <c r="K562" s="1" t="s">
        <v>64</v>
      </c>
      <c r="L562" s="1">
        <v>5</v>
      </c>
      <c r="M562" s="1">
        <v>5</v>
      </c>
      <c r="N562" s="1">
        <v>5</v>
      </c>
      <c r="O562" s="1">
        <v>5</v>
      </c>
      <c r="P562" s="1">
        <v>5</v>
      </c>
      <c r="Q562" s="1">
        <v>5</v>
      </c>
      <c r="R562" s="1" t="s">
        <v>67</v>
      </c>
      <c r="S562" s="1" t="s">
        <v>67</v>
      </c>
      <c r="T562" s="1" t="s">
        <v>67</v>
      </c>
      <c r="U562" s="1" t="s">
        <v>91</v>
      </c>
      <c r="V562" s="1" t="s">
        <v>293</v>
      </c>
      <c r="W562" s="1" t="s">
        <v>91</v>
      </c>
      <c r="X562" s="1" t="s">
        <v>91</v>
      </c>
      <c r="Y562" s="1" t="s">
        <v>131</v>
      </c>
      <c r="Z562" s="1" t="s">
        <v>736</v>
      </c>
      <c r="AA562" s="1" t="s">
        <v>71</v>
      </c>
      <c r="AB562" s="1" t="s">
        <v>72</v>
      </c>
      <c r="AC562" s="1" t="s">
        <v>66</v>
      </c>
      <c r="AD562" s="1" t="s">
        <v>73</v>
      </c>
      <c r="AE562" s="1" t="s">
        <v>114</v>
      </c>
      <c r="AF562" s="1" t="s">
        <v>75</v>
      </c>
      <c r="AG562" s="1" t="s">
        <v>76</v>
      </c>
      <c r="AH562" s="1" t="s">
        <v>69</v>
      </c>
      <c r="AI562" s="1" t="s">
        <v>737</v>
      </c>
    </row>
    <row r="563" spans="1:35" ht="13.2" x14ac:dyDescent="0.25">
      <c r="A563" s="2">
        <v>44635.357894594912</v>
      </c>
      <c r="B563" s="1" t="s">
        <v>59</v>
      </c>
      <c r="C563" s="1" t="s">
        <v>36</v>
      </c>
      <c r="D563" s="1" t="s">
        <v>60</v>
      </c>
      <c r="E563" s="1">
        <v>2</v>
      </c>
      <c r="F563" s="1">
        <v>3</v>
      </c>
      <c r="G563" s="1" t="s">
        <v>88</v>
      </c>
      <c r="H563" s="1" t="s">
        <v>39</v>
      </c>
      <c r="I563" s="1" t="s">
        <v>62</v>
      </c>
      <c r="J563" s="1" t="s">
        <v>198</v>
      </c>
      <c r="K563" s="1" t="s">
        <v>211</v>
      </c>
      <c r="L563" s="1">
        <v>5</v>
      </c>
      <c r="M563" s="1">
        <v>2</v>
      </c>
      <c r="N563" s="1">
        <v>4</v>
      </c>
      <c r="O563" s="1">
        <v>4</v>
      </c>
      <c r="P563" s="1">
        <v>4</v>
      </c>
      <c r="Q563" s="1">
        <v>4</v>
      </c>
      <c r="R563" s="1" t="s">
        <v>68</v>
      </c>
      <c r="S563" s="1" t="s">
        <v>68</v>
      </c>
      <c r="T563" s="1" t="s">
        <v>68</v>
      </c>
      <c r="U563" s="1" t="s">
        <v>66</v>
      </c>
      <c r="V563" s="1" t="s">
        <v>66</v>
      </c>
      <c r="W563" s="1" t="s">
        <v>66</v>
      </c>
      <c r="X563" s="1" t="s">
        <v>67</v>
      </c>
      <c r="Y563" s="1" t="s">
        <v>113</v>
      </c>
      <c r="Z563" s="1" t="s">
        <v>70</v>
      </c>
      <c r="AA563" s="1" t="s">
        <v>285</v>
      </c>
      <c r="AB563" s="1" t="s">
        <v>164</v>
      </c>
      <c r="AC563" s="1" t="s">
        <v>93</v>
      </c>
      <c r="AD563" s="1" t="s">
        <v>85</v>
      </c>
      <c r="AE563" s="1" t="s">
        <v>128</v>
      </c>
      <c r="AF563" s="1" t="s">
        <v>595</v>
      </c>
      <c r="AG563" s="1" t="s">
        <v>76</v>
      </c>
      <c r="AH563" s="1" t="s">
        <v>100</v>
      </c>
      <c r="AI563" s="1" t="s">
        <v>467</v>
      </c>
    </row>
    <row r="564" spans="1:35" ht="13.2" x14ac:dyDescent="0.25">
      <c r="A564" s="2">
        <v>44638.538092314819</v>
      </c>
      <c r="B564" s="1" t="s">
        <v>133</v>
      </c>
      <c r="C564" s="1" t="s">
        <v>183</v>
      </c>
      <c r="D564" s="1" t="s">
        <v>37</v>
      </c>
      <c r="E564" s="1">
        <v>4</v>
      </c>
      <c r="F564" s="1">
        <v>3</v>
      </c>
      <c r="G564" s="1" t="s">
        <v>738</v>
      </c>
      <c r="H564" s="1" t="s">
        <v>115</v>
      </c>
      <c r="I564" s="1" t="s">
        <v>62</v>
      </c>
      <c r="J564" s="1" t="s">
        <v>63</v>
      </c>
      <c r="K564" s="1" t="s">
        <v>71</v>
      </c>
      <c r="L564" s="1">
        <v>2</v>
      </c>
      <c r="M564" s="1">
        <v>4</v>
      </c>
      <c r="N564" s="1">
        <v>5</v>
      </c>
      <c r="O564" s="1">
        <v>4</v>
      </c>
      <c r="P564" s="1">
        <v>4</v>
      </c>
      <c r="Q564" s="1">
        <v>2</v>
      </c>
      <c r="R564" s="1" t="s">
        <v>739</v>
      </c>
      <c r="S564" s="1" t="s">
        <v>740</v>
      </c>
      <c r="T564" s="1" t="s">
        <v>740</v>
      </c>
      <c r="U564" s="1" t="s">
        <v>66</v>
      </c>
      <c r="V564" s="1" t="s">
        <v>91</v>
      </c>
      <c r="W564" s="1" t="s">
        <v>68</v>
      </c>
      <c r="X564" s="1" t="s">
        <v>91</v>
      </c>
      <c r="Y564" s="1" t="s">
        <v>189</v>
      </c>
      <c r="Z564" s="1" t="s">
        <v>158</v>
      </c>
      <c r="AA564" s="1" t="s">
        <v>71</v>
      </c>
      <c r="AB564" s="1" t="s">
        <v>72</v>
      </c>
      <c r="AC564" s="1" t="s">
        <v>93</v>
      </c>
      <c r="AD564" s="1" t="s">
        <v>73</v>
      </c>
      <c r="AE564" s="1" t="s">
        <v>54</v>
      </c>
      <c r="AF564" s="1" t="s">
        <v>75</v>
      </c>
      <c r="AG564" s="1" t="s">
        <v>76</v>
      </c>
      <c r="AH564" s="1" t="s">
        <v>119</v>
      </c>
      <c r="AI564" s="1" t="s">
        <v>87</v>
      </c>
    </row>
    <row r="565" spans="1:35" ht="13.2" x14ac:dyDescent="0.25">
      <c r="A565" s="2">
        <v>44638.764199456018</v>
      </c>
      <c r="B565" s="1" t="s">
        <v>59</v>
      </c>
      <c r="C565" s="1" t="s">
        <v>36</v>
      </c>
      <c r="D565" s="1" t="s">
        <v>60</v>
      </c>
      <c r="E565" s="1">
        <v>1</v>
      </c>
      <c r="F565" s="1">
        <v>2</v>
      </c>
      <c r="G565" s="1" t="s">
        <v>38</v>
      </c>
      <c r="H565" s="1" t="s">
        <v>39</v>
      </c>
      <c r="I565" s="1" t="s">
        <v>62</v>
      </c>
      <c r="J565" s="1" t="s">
        <v>81</v>
      </c>
      <c r="K565" s="1" t="s">
        <v>126</v>
      </c>
      <c r="L565" s="1">
        <v>3</v>
      </c>
      <c r="M565" s="1">
        <v>3</v>
      </c>
      <c r="N565" s="1">
        <v>3</v>
      </c>
      <c r="O565" s="1">
        <v>3</v>
      </c>
      <c r="P565" s="1">
        <v>3</v>
      </c>
      <c r="Q565" s="1">
        <v>2</v>
      </c>
      <c r="R565" s="1" t="s">
        <v>67</v>
      </c>
      <c r="S565" s="1" t="s">
        <v>68</v>
      </c>
      <c r="T565" s="1" t="s">
        <v>91</v>
      </c>
      <c r="U565" s="1" t="s">
        <v>68</v>
      </c>
      <c r="V565" s="1" t="s">
        <v>67</v>
      </c>
      <c r="W565" s="1" t="s">
        <v>66</v>
      </c>
      <c r="X565" s="1" t="s">
        <v>91</v>
      </c>
      <c r="Y565" s="1" t="s">
        <v>106</v>
      </c>
      <c r="Z565" s="1" t="s">
        <v>83</v>
      </c>
      <c r="AA565" s="1" t="s">
        <v>162</v>
      </c>
      <c r="AB565" s="1" t="s">
        <v>164</v>
      </c>
      <c r="AC565" s="1" t="s">
        <v>66</v>
      </c>
      <c r="AD565" s="1" t="s">
        <v>168</v>
      </c>
      <c r="AE565" s="1" t="s">
        <v>54</v>
      </c>
      <c r="AF565" s="1" t="s">
        <v>75</v>
      </c>
      <c r="AG565" s="1" t="s">
        <v>76</v>
      </c>
      <c r="AH565" s="1" t="s">
        <v>100</v>
      </c>
      <c r="AI565" s="1" t="s">
        <v>171</v>
      </c>
    </row>
    <row r="566" spans="1:35" ht="13.2" x14ac:dyDescent="0.25">
      <c r="A566" s="2">
        <v>44639.974604826391</v>
      </c>
      <c r="B566" s="1" t="s">
        <v>102</v>
      </c>
      <c r="C566" s="1" t="s">
        <v>134</v>
      </c>
      <c r="D566" s="1" t="s">
        <v>60</v>
      </c>
      <c r="E566" s="1">
        <v>1</v>
      </c>
      <c r="F566" s="1">
        <v>5</v>
      </c>
      <c r="G566" s="1" t="s">
        <v>181</v>
      </c>
      <c r="H566" s="1" t="s">
        <v>39</v>
      </c>
      <c r="I566" s="1" t="s">
        <v>104</v>
      </c>
      <c r="J566" s="1" t="s">
        <v>167</v>
      </c>
      <c r="K566" s="1" t="s">
        <v>71</v>
      </c>
      <c r="L566" s="1">
        <v>5</v>
      </c>
      <c r="M566" s="1">
        <v>5</v>
      </c>
      <c r="N566" s="1">
        <v>1</v>
      </c>
      <c r="O566" s="1">
        <v>1</v>
      </c>
      <c r="P566" s="1">
        <v>3</v>
      </c>
      <c r="Q566" s="1">
        <v>1</v>
      </c>
      <c r="R566" s="1" t="s">
        <v>91</v>
      </c>
      <c r="S566" s="1" t="s">
        <v>66</v>
      </c>
      <c r="T566" s="1" t="s">
        <v>68</v>
      </c>
      <c r="U566" s="1" t="s">
        <v>67</v>
      </c>
      <c r="V566" s="1" t="s">
        <v>91</v>
      </c>
      <c r="W566" s="1" t="s">
        <v>91</v>
      </c>
      <c r="X566" s="1" t="s">
        <v>91</v>
      </c>
      <c r="Y566" s="1" t="s">
        <v>113</v>
      </c>
      <c r="Z566" s="1" t="s">
        <v>512</v>
      </c>
      <c r="AA566" s="1" t="s">
        <v>481</v>
      </c>
      <c r="AB566" s="1" t="s">
        <v>72</v>
      </c>
      <c r="AC566" s="1" t="s">
        <v>67</v>
      </c>
      <c r="AD566" s="1" t="s">
        <v>73</v>
      </c>
      <c r="AE566" s="1" t="s">
        <v>246</v>
      </c>
      <c r="AF566" s="1" t="s">
        <v>190</v>
      </c>
      <c r="AG566" s="1" t="s">
        <v>76</v>
      </c>
      <c r="AH566" s="1" t="s">
        <v>77</v>
      </c>
      <c r="AI566" s="1" t="s">
        <v>741</v>
      </c>
    </row>
    <row r="567" spans="1:35" ht="13.2" x14ac:dyDescent="0.25">
      <c r="A567" s="2">
        <v>44644.558164444446</v>
      </c>
      <c r="B567" s="1" t="s">
        <v>35</v>
      </c>
      <c r="C567" s="1" t="s">
        <v>36</v>
      </c>
      <c r="D567" s="1" t="s">
        <v>60</v>
      </c>
      <c r="E567" s="1">
        <v>3</v>
      </c>
      <c r="F567" s="1">
        <v>3</v>
      </c>
      <c r="G567" s="1" t="s">
        <v>192</v>
      </c>
      <c r="H567" s="1" t="s">
        <v>39</v>
      </c>
      <c r="I567" s="1" t="s">
        <v>89</v>
      </c>
      <c r="J567" s="1" t="s">
        <v>480</v>
      </c>
      <c r="K567" s="1" t="s">
        <v>260</v>
      </c>
      <c r="L567" s="1">
        <v>5</v>
      </c>
      <c r="M567" s="1">
        <v>4</v>
      </c>
      <c r="N567" s="1">
        <v>5</v>
      </c>
      <c r="O567" s="1">
        <v>3</v>
      </c>
      <c r="P567" s="1">
        <v>5</v>
      </c>
      <c r="Q567" s="1">
        <v>3</v>
      </c>
      <c r="R567" s="1" t="s">
        <v>66</v>
      </c>
      <c r="S567" s="1" t="s">
        <v>66</v>
      </c>
      <c r="T567" s="1" t="s">
        <v>66</v>
      </c>
      <c r="U567" s="1" t="s">
        <v>66</v>
      </c>
      <c r="V567" s="1" t="s">
        <v>66</v>
      </c>
      <c r="W567" s="1" t="s">
        <v>66</v>
      </c>
      <c r="X567" s="1" t="s">
        <v>67</v>
      </c>
      <c r="Y567" s="1" t="s">
        <v>172</v>
      </c>
      <c r="Z567" s="1" t="s">
        <v>83</v>
      </c>
      <c r="AA567" s="1" t="s">
        <v>98</v>
      </c>
      <c r="AB567" s="1" t="s">
        <v>137</v>
      </c>
      <c r="AC567" s="1" t="s">
        <v>67</v>
      </c>
      <c r="AD567" s="1" t="s">
        <v>85</v>
      </c>
      <c r="AE567" s="1" t="s">
        <v>54</v>
      </c>
      <c r="AF567" s="1" t="s">
        <v>86</v>
      </c>
      <c r="AG567" s="1" t="s">
        <v>85</v>
      </c>
      <c r="AH567" s="1" t="s">
        <v>196</v>
      </c>
      <c r="AI567" s="1" t="s">
        <v>120</v>
      </c>
    </row>
    <row r="568" spans="1:35" ht="13.2" x14ac:dyDescent="0.25">
      <c r="A568" s="2">
        <v>44670.678363101848</v>
      </c>
      <c r="B568" s="1" t="s">
        <v>59</v>
      </c>
      <c r="C568" s="1" t="s">
        <v>36</v>
      </c>
      <c r="D568" s="1" t="s">
        <v>37</v>
      </c>
      <c r="E568" s="1">
        <v>3</v>
      </c>
      <c r="F568" s="1">
        <v>5</v>
      </c>
      <c r="G568" s="1" t="s">
        <v>742</v>
      </c>
      <c r="H568" s="1" t="s">
        <v>115</v>
      </c>
      <c r="I568" s="1" t="s">
        <v>104</v>
      </c>
      <c r="J568" s="1" t="s">
        <v>147</v>
      </c>
      <c r="K568" s="1" t="s">
        <v>71</v>
      </c>
      <c r="L568" s="1">
        <v>5</v>
      </c>
      <c r="M568" s="1">
        <v>5</v>
      </c>
      <c r="N568" s="1">
        <v>5</v>
      </c>
      <c r="O568" s="1">
        <v>4</v>
      </c>
      <c r="P568" s="1">
        <v>4</v>
      </c>
      <c r="Q568" s="1">
        <v>5</v>
      </c>
      <c r="R568" s="1" t="s">
        <v>122</v>
      </c>
      <c r="S568" s="1" t="s">
        <v>65</v>
      </c>
      <c r="T568" s="1" t="s">
        <v>122</v>
      </c>
      <c r="U568" s="1" t="s">
        <v>143</v>
      </c>
      <c r="V568" s="1" t="s">
        <v>91</v>
      </c>
      <c r="W568" s="1" t="s">
        <v>91</v>
      </c>
      <c r="X568" s="1" t="s">
        <v>91</v>
      </c>
      <c r="Y568" s="1" t="s">
        <v>295</v>
      </c>
      <c r="Z568" s="1" t="s">
        <v>49</v>
      </c>
      <c r="AA568" s="1" t="s">
        <v>71</v>
      </c>
      <c r="AB568" s="1" t="s">
        <v>72</v>
      </c>
      <c r="AC568" s="1" t="s">
        <v>66</v>
      </c>
      <c r="AD568" s="1" t="s">
        <v>73</v>
      </c>
      <c r="AE568" s="1" t="s">
        <v>99</v>
      </c>
      <c r="AF568" s="1" t="s">
        <v>75</v>
      </c>
      <c r="AG568" s="1" t="s">
        <v>76</v>
      </c>
      <c r="AH568" s="1" t="s">
        <v>191</v>
      </c>
      <c r="AI568" s="1" t="s">
        <v>120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61D3B-94FD-4D8D-9A93-CB89375E0FD7}">
  <dimension ref="B2:L985"/>
  <sheetViews>
    <sheetView tabSelected="1" topLeftCell="B28" zoomScale="90" zoomScaleNormal="90" workbookViewId="0">
      <selection activeCell="B60" sqref="B60"/>
    </sheetView>
  </sheetViews>
  <sheetFormatPr baseColWidth="10" defaultRowHeight="13.2" x14ac:dyDescent="0.25"/>
  <cols>
    <col min="2" max="2" width="17.44140625" bestFit="1" customWidth="1"/>
    <col min="3" max="3" width="24.109375" bestFit="1" customWidth="1"/>
    <col min="4" max="4" width="19.33203125" customWidth="1"/>
    <col min="5" max="5" width="23.88671875" customWidth="1"/>
    <col min="6" max="6" width="18.88671875" customWidth="1"/>
    <col min="7" max="7" width="22.109375" customWidth="1"/>
    <col min="8" max="8" width="11.33203125" customWidth="1"/>
    <col min="9" max="9" width="16.44140625" customWidth="1"/>
    <col min="10" max="10" width="12.44140625" bestFit="1" customWidth="1"/>
    <col min="12" max="12" width="20.77734375" customWidth="1"/>
  </cols>
  <sheetData>
    <row r="2" spans="2:3" x14ac:dyDescent="0.25">
      <c r="B2" s="4" t="s">
        <v>743</v>
      </c>
      <c r="C2" t="s">
        <v>848</v>
      </c>
    </row>
    <row r="3" spans="2:3" x14ac:dyDescent="0.25">
      <c r="B3" s="5" t="s">
        <v>37</v>
      </c>
      <c r="C3" s="112">
        <v>225</v>
      </c>
    </row>
    <row r="4" spans="2:3" x14ac:dyDescent="0.25">
      <c r="B4" s="5" t="s">
        <v>60</v>
      </c>
      <c r="C4" s="112">
        <v>339</v>
      </c>
    </row>
    <row r="5" spans="2:3" x14ac:dyDescent="0.25">
      <c r="B5" s="5" t="s">
        <v>296</v>
      </c>
      <c r="C5" s="112">
        <v>1</v>
      </c>
    </row>
    <row r="6" spans="2:3" x14ac:dyDescent="0.25">
      <c r="B6" s="5" t="s">
        <v>663</v>
      </c>
      <c r="C6" s="112">
        <v>1</v>
      </c>
    </row>
    <row r="7" spans="2:3" x14ac:dyDescent="0.25">
      <c r="B7" s="5" t="s">
        <v>744</v>
      </c>
      <c r="C7" s="112">
        <v>566</v>
      </c>
    </row>
    <row r="9" spans="2:3" x14ac:dyDescent="0.25">
      <c r="B9" s="5" t="s">
        <v>37</v>
      </c>
      <c r="C9" s="112">
        <v>225</v>
      </c>
    </row>
    <row r="10" spans="2:3" x14ac:dyDescent="0.25">
      <c r="B10" s="5" t="s">
        <v>60</v>
      </c>
      <c r="C10" s="112">
        <v>339</v>
      </c>
    </row>
    <row r="11" spans="2:3" x14ac:dyDescent="0.25">
      <c r="B11" s="5" t="s">
        <v>296</v>
      </c>
      <c r="C11" s="112">
        <v>3</v>
      </c>
    </row>
    <row r="12" spans="2:3" x14ac:dyDescent="0.25">
      <c r="B12" s="5"/>
      <c r="C12" s="112"/>
    </row>
    <row r="24" spans="2:3" x14ac:dyDescent="0.25">
      <c r="B24" s="4" t="s">
        <v>743</v>
      </c>
      <c r="C24" t="s">
        <v>848</v>
      </c>
    </row>
    <row r="25" spans="2:3" x14ac:dyDescent="0.25">
      <c r="B25" s="5" t="s">
        <v>36</v>
      </c>
      <c r="C25" s="112">
        <v>359</v>
      </c>
    </row>
    <row r="26" spans="2:3" x14ac:dyDescent="0.25">
      <c r="B26" s="5" t="s">
        <v>134</v>
      </c>
      <c r="C26" s="112">
        <v>82</v>
      </c>
    </row>
    <row r="27" spans="2:3" x14ac:dyDescent="0.25">
      <c r="B27" s="5" t="s">
        <v>151</v>
      </c>
      <c r="C27" s="112">
        <v>69</v>
      </c>
    </row>
    <row r="28" spans="2:3" x14ac:dyDescent="0.25">
      <c r="B28" s="5" t="s">
        <v>183</v>
      </c>
      <c r="C28" s="112">
        <v>53</v>
      </c>
    </row>
    <row r="29" spans="2:3" x14ac:dyDescent="0.25">
      <c r="B29" s="5" t="s">
        <v>166</v>
      </c>
      <c r="C29" s="112">
        <v>4</v>
      </c>
    </row>
    <row r="30" spans="2:3" x14ac:dyDescent="0.25">
      <c r="B30" s="5" t="s">
        <v>744</v>
      </c>
      <c r="C30" s="112">
        <v>567</v>
      </c>
    </row>
    <row r="42" spans="2:3" x14ac:dyDescent="0.25">
      <c r="B42" s="4" t="s">
        <v>743</v>
      </c>
      <c r="C42" t="s">
        <v>848</v>
      </c>
    </row>
    <row r="43" spans="2:3" x14ac:dyDescent="0.25">
      <c r="B43" s="5">
        <v>1</v>
      </c>
      <c r="C43" s="112">
        <v>172</v>
      </c>
    </row>
    <row r="44" spans="2:3" x14ac:dyDescent="0.25">
      <c r="B44" s="5">
        <v>2</v>
      </c>
      <c r="C44" s="112">
        <v>167</v>
      </c>
    </row>
    <row r="45" spans="2:3" x14ac:dyDescent="0.25">
      <c r="B45" s="5">
        <v>3</v>
      </c>
      <c r="C45" s="112">
        <v>120</v>
      </c>
    </row>
    <row r="46" spans="2:3" x14ac:dyDescent="0.25">
      <c r="B46" s="5">
        <v>4</v>
      </c>
      <c r="C46" s="112">
        <v>85</v>
      </c>
    </row>
    <row r="47" spans="2:3" x14ac:dyDescent="0.25">
      <c r="B47" s="5">
        <v>5</v>
      </c>
      <c r="C47" s="112">
        <v>20</v>
      </c>
    </row>
    <row r="48" spans="2:3" x14ac:dyDescent="0.25">
      <c r="B48" s="5">
        <v>6</v>
      </c>
      <c r="C48" s="112">
        <v>3</v>
      </c>
    </row>
    <row r="49" spans="2:3" x14ac:dyDescent="0.25">
      <c r="B49" s="5" t="s">
        <v>744</v>
      </c>
      <c r="C49" s="112">
        <v>567</v>
      </c>
    </row>
    <row r="119" spans="2:3" x14ac:dyDescent="0.25">
      <c r="B119" s="4" t="s">
        <v>743</v>
      </c>
      <c r="C119" t="s">
        <v>745</v>
      </c>
    </row>
    <row r="120" spans="2:3" x14ac:dyDescent="0.25">
      <c r="B120" s="5">
        <v>1</v>
      </c>
      <c r="C120">
        <v>28</v>
      </c>
    </row>
    <row r="121" spans="2:3" x14ac:dyDescent="0.25">
      <c r="B121" s="5">
        <v>2</v>
      </c>
      <c r="C121">
        <v>94</v>
      </c>
    </row>
    <row r="122" spans="2:3" x14ac:dyDescent="0.25">
      <c r="B122" s="5">
        <v>3</v>
      </c>
      <c r="C122">
        <v>158</v>
      </c>
    </row>
    <row r="123" spans="2:3" x14ac:dyDescent="0.25">
      <c r="B123" s="5">
        <v>4</v>
      </c>
      <c r="C123">
        <v>143</v>
      </c>
    </row>
    <row r="124" spans="2:3" x14ac:dyDescent="0.25">
      <c r="B124" s="5">
        <v>5</v>
      </c>
      <c r="C124">
        <v>83</v>
      </c>
    </row>
    <row r="125" spans="2:3" x14ac:dyDescent="0.25">
      <c r="B125" s="5">
        <v>6</v>
      </c>
      <c r="C125">
        <v>32</v>
      </c>
    </row>
    <row r="126" spans="2:3" x14ac:dyDescent="0.25">
      <c r="B126" s="5" t="s">
        <v>79</v>
      </c>
      <c r="C126">
        <v>29</v>
      </c>
    </row>
    <row r="127" spans="2:3" x14ac:dyDescent="0.25">
      <c r="B127" s="5" t="s">
        <v>744</v>
      </c>
      <c r="C127">
        <v>567</v>
      </c>
    </row>
    <row r="130" spans="2:4" x14ac:dyDescent="0.25">
      <c r="B130" s="5" t="s">
        <v>746</v>
      </c>
      <c r="C130">
        <v>28</v>
      </c>
    </row>
    <row r="131" spans="2:4" x14ac:dyDescent="0.25">
      <c r="B131" s="5" t="s">
        <v>747</v>
      </c>
      <c r="C131">
        <v>94</v>
      </c>
    </row>
    <row r="132" spans="2:4" x14ac:dyDescent="0.25">
      <c r="B132" s="5" t="s">
        <v>748</v>
      </c>
      <c r="C132">
        <v>158</v>
      </c>
    </row>
    <row r="133" spans="2:4" x14ac:dyDescent="0.25">
      <c r="B133" s="5" t="s">
        <v>749</v>
      </c>
      <c r="C133">
        <v>143</v>
      </c>
    </row>
    <row r="134" spans="2:4" x14ac:dyDescent="0.25">
      <c r="B134" s="5" t="s">
        <v>750</v>
      </c>
      <c r="C134">
        <v>83</v>
      </c>
    </row>
    <row r="135" spans="2:4" x14ac:dyDescent="0.25">
      <c r="B135" s="5" t="s">
        <v>751</v>
      </c>
      <c r="C135">
        <v>32</v>
      </c>
    </row>
    <row r="136" spans="2:4" x14ac:dyDescent="0.25">
      <c r="B136" s="5" t="s">
        <v>79</v>
      </c>
      <c r="C136">
        <v>29</v>
      </c>
    </row>
    <row r="140" spans="2:4" x14ac:dyDescent="0.25">
      <c r="B140" s="9" t="s">
        <v>755</v>
      </c>
      <c r="C140" s="9" t="s">
        <v>756</v>
      </c>
      <c r="D140" s="13" t="s">
        <v>757</v>
      </c>
    </row>
    <row r="141" spans="2:4" x14ac:dyDescent="0.25">
      <c r="B141" s="6">
        <v>1</v>
      </c>
      <c r="C141" s="6">
        <v>28</v>
      </c>
      <c r="D141" s="10">
        <f>B141*C141</f>
        <v>28</v>
      </c>
    </row>
    <row r="142" spans="2:4" x14ac:dyDescent="0.25">
      <c r="B142" s="6">
        <v>2</v>
      </c>
      <c r="C142" s="6">
        <v>94</v>
      </c>
      <c r="D142" s="10">
        <f t="shared" ref="D142:D147" si="0">B142*C142</f>
        <v>188</v>
      </c>
    </row>
    <row r="143" spans="2:4" x14ac:dyDescent="0.25">
      <c r="B143" s="6">
        <v>3</v>
      </c>
      <c r="C143" s="6">
        <v>158</v>
      </c>
      <c r="D143" s="10">
        <f t="shared" si="0"/>
        <v>474</v>
      </c>
    </row>
    <row r="144" spans="2:4" x14ac:dyDescent="0.25">
      <c r="B144" s="6">
        <v>4</v>
      </c>
      <c r="C144" s="6">
        <v>143</v>
      </c>
      <c r="D144" s="10">
        <f t="shared" si="0"/>
        <v>572</v>
      </c>
    </row>
    <row r="145" spans="2:4" x14ac:dyDescent="0.25">
      <c r="B145" s="6">
        <v>5</v>
      </c>
      <c r="C145" s="6">
        <v>83</v>
      </c>
      <c r="D145" s="10">
        <f t="shared" si="0"/>
        <v>415</v>
      </c>
    </row>
    <row r="146" spans="2:4" x14ac:dyDescent="0.25">
      <c r="B146" s="6">
        <v>6</v>
      </c>
      <c r="C146" s="6">
        <v>32</v>
      </c>
      <c r="D146" s="10">
        <f t="shared" si="0"/>
        <v>192</v>
      </c>
    </row>
    <row r="147" spans="2:4" x14ac:dyDescent="0.25">
      <c r="B147" s="8">
        <v>7</v>
      </c>
      <c r="C147" s="8">
        <v>29</v>
      </c>
      <c r="D147" s="9">
        <f t="shared" si="0"/>
        <v>203</v>
      </c>
    </row>
    <row r="148" spans="2:4" x14ac:dyDescent="0.25">
      <c r="B148" s="11" t="s">
        <v>758</v>
      </c>
      <c r="C148" s="7">
        <f>SUM(C141:C147)</f>
        <v>567</v>
      </c>
      <c r="D148" s="7">
        <f>SUM(D141:D147)</f>
        <v>2072</v>
      </c>
    </row>
    <row r="151" spans="2:4" x14ac:dyDescent="0.25">
      <c r="C151" s="12"/>
    </row>
    <row r="158" spans="2:4" x14ac:dyDescent="0.25">
      <c r="B158" s="4" t="s">
        <v>743</v>
      </c>
      <c r="C158" t="s">
        <v>752</v>
      </c>
    </row>
    <row r="159" spans="2:4" x14ac:dyDescent="0.25">
      <c r="B159" s="5" t="s">
        <v>39</v>
      </c>
      <c r="C159">
        <v>355</v>
      </c>
    </row>
    <row r="160" spans="2:4" x14ac:dyDescent="0.25">
      <c r="B160" s="5" t="s">
        <v>61</v>
      </c>
      <c r="C160">
        <v>156</v>
      </c>
    </row>
    <row r="161" spans="2:3" x14ac:dyDescent="0.25">
      <c r="B161" s="5" t="s">
        <v>115</v>
      </c>
      <c r="C161">
        <v>40</v>
      </c>
    </row>
    <row r="162" spans="2:3" x14ac:dyDescent="0.25">
      <c r="B162" s="5" t="s">
        <v>301</v>
      </c>
      <c r="C162">
        <v>9</v>
      </c>
    </row>
    <row r="163" spans="2:3" x14ac:dyDescent="0.25">
      <c r="B163" s="5" t="s">
        <v>320</v>
      </c>
      <c r="C163">
        <v>6</v>
      </c>
    </row>
    <row r="164" spans="2:3" x14ac:dyDescent="0.25">
      <c r="B164" s="5" t="s">
        <v>413</v>
      </c>
      <c r="C164">
        <v>1</v>
      </c>
    </row>
    <row r="165" spans="2:3" x14ac:dyDescent="0.25">
      <c r="B165" s="5" t="s">
        <v>744</v>
      </c>
      <c r="C165">
        <v>567</v>
      </c>
    </row>
    <row r="179" spans="2:10" x14ac:dyDescent="0.25">
      <c r="B179" s="4" t="s">
        <v>752</v>
      </c>
      <c r="C179" s="4" t="s">
        <v>754</v>
      </c>
    </row>
    <row r="180" spans="2:10" x14ac:dyDescent="0.25">
      <c r="B180" s="4" t="s">
        <v>743</v>
      </c>
      <c r="C180">
        <v>1</v>
      </c>
      <c r="D180">
        <v>2</v>
      </c>
      <c r="E180">
        <v>3</v>
      </c>
      <c r="F180">
        <v>4</v>
      </c>
      <c r="G180">
        <v>5</v>
      </c>
      <c r="H180">
        <v>6</v>
      </c>
      <c r="I180" t="s">
        <v>79</v>
      </c>
      <c r="J180" t="s">
        <v>744</v>
      </c>
    </row>
    <row r="181" spans="2:10" x14ac:dyDescent="0.25">
      <c r="B181" s="5" t="s">
        <v>61</v>
      </c>
      <c r="C181">
        <v>9</v>
      </c>
      <c r="D181">
        <v>28</v>
      </c>
      <c r="E181">
        <v>59</v>
      </c>
      <c r="F181">
        <v>31</v>
      </c>
      <c r="G181">
        <v>22</v>
      </c>
      <c r="H181">
        <v>5</v>
      </c>
      <c r="I181">
        <v>2</v>
      </c>
      <c r="J181">
        <v>156</v>
      </c>
    </row>
    <row r="182" spans="2:10" x14ac:dyDescent="0.25">
      <c r="B182" s="5" t="s">
        <v>301</v>
      </c>
      <c r="C182">
        <v>1</v>
      </c>
      <c r="D182">
        <v>3</v>
      </c>
      <c r="E182">
        <v>4</v>
      </c>
      <c r="F182">
        <v>1</v>
      </c>
      <c r="J182">
        <v>9</v>
      </c>
    </row>
    <row r="183" spans="2:10" x14ac:dyDescent="0.25">
      <c r="B183" s="5" t="s">
        <v>320</v>
      </c>
      <c r="C183">
        <v>1</v>
      </c>
      <c r="D183">
        <v>4</v>
      </c>
      <c r="F183">
        <v>1</v>
      </c>
      <c r="J183">
        <v>6</v>
      </c>
    </row>
    <row r="184" spans="2:10" x14ac:dyDescent="0.25">
      <c r="B184" s="5" t="s">
        <v>115</v>
      </c>
      <c r="C184">
        <v>6</v>
      </c>
      <c r="D184">
        <v>11</v>
      </c>
      <c r="E184">
        <v>6</v>
      </c>
      <c r="F184">
        <v>5</v>
      </c>
      <c r="G184">
        <v>9</v>
      </c>
      <c r="H184">
        <v>3</v>
      </c>
      <c r="J184">
        <v>40</v>
      </c>
    </row>
    <row r="185" spans="2:10" x14ac:dyDescent="0.25">
      <c r="B185" s="5" t="s">
        <v>413</v>
      </c>
      <c r="C185">
        <v>1</v>
      </c>
      <c r="J185">
        <v>1</v>
      </c>
    </row>
    <row r="186" spans="2:10" x14ac:dyDescent="0.25">
      <c r="B186" s="5" t="s">
        <v>39</v>
      </c>
      <c r="C186">
        <v>10</v>
      </c>
      <c r="D186">
        <v>48</v>
      </c>
      <c r="E186">
        <v>89</v>
      </c>
      <c r="F186">
        <v>105</v>
      </c>
      <c r="G186">
        <v>52</v>
      </c>
      <c r="H186">
        <v>24</v>
      </c>
      <c r="I186">
        <v>27</v>
      </c>
      <c r="J186">
        <v>355</v>
      </c>
    </row>
    <row r="187" spans="2:10" x14ac:dyDescent="0.25">
      <c r="B187" s="5" t="s">
        <v>744</v>
      </c>
      <c r="C187">
        <v>28</v>
      </c>
      <c r="D187">
        <v>94</v>
      </c>
      <c r="E187">
        <v>158</v>
      </c>
      <c r="F187">
        <v>143</v>
      </c>
      <c r="G187">
        <v>83</v>
      </c>
      <c r="H187">
        <v>32</v>
      </c>
      <c r="I187">
        <v>29</v>
      </c>
      <c r="J187">
        <v>567</v>
      </c>
    </row>
    <row r="194" spans="2:3" x14ac:dyDescent="0.25">
      <c r="B194" s="4" t="s">
        <v>743</v>
      </c>
      <c r="C194" t="s">
        <v>753</v>
      </c>
    </row>
    <row r="195" spans="2:3" x14ac:dyDescent="0.25">
      <c r="B195" s="5" t="s">
        <v>62</v>
      </c>
      <c r="C195">
        <v>308</v>
      </c>
    </row>
    <row r="196" spans="2:3" x14ac:dyDescent="0.25">
      <c r="B196" s="5" t="s">
        <v>89</v>
      </c>
      <c r="C196">
        <v>107</v>
      </c>
    </row>
    <row r="197" spans="2:3" x14ac:dyDescent="0.25">
      <c r="B197" s="5" t="s">
        <v>104</v>
      </c>
      <c r="C197">
        <v>65</v>
      </c>
    </row>
    <row r="198" spans="2:3" x14ac:dyDescent="0.25">
      <c r="B198" s="5" t="s">
        <v>40</v>
      </c>
      <c r="C198">
        <v>32</v>
      </c>
    </row>
    <row r="199" spans="2:3" x14ac:dyDescent="0.25">
      <c r="B199" s="5" t="s">
        <v>111</v>
      </c>
      <c r="C199">
        <v>50</v>
      </c>
    </row>
    <row r="200" spans="2:3" x14ac:dyDescent="0.25">
      <c r="B200" s="5" t="s">
        <v>413</v>
      </c>
      <c r="C200">
        <v>5</v>
      </c>
    </row>
    <row r="201" spans="2:3" x14ac:dyDescent="0.25">
      <c r="B201" s="5" t="s">
        <v>744</v>
      </c>
      <c r="C201">
        <v>567</v>
      </c>
    </row>
    <row r="213" spans="2:10" x14ac:dyDescent="0.25">
      <c r="B213" s="4" t="s">
        <v>760</v>
      </c>
      <c r="C213" s="4" t="s">
        <v>759</v>
      </c>
    </row>
    <row r="214" spans="2:10" x14ac:dyDescent="0.25">
      <c r="B214" s="4" t="s">
        <v>761</v>
      </c>
      <c r="C214">
        <v>1</v>
      </c>
      <c r="D214">
        <v>2</v>
      </c>
      <c r="E214">
        <v>3</v>
      </c>
      <c r="F214">
        <v>4</v>
      </c>
      <c r="G214">
        <v>5</v>
      </c>
      <c r="H214">
        <v>6</v>
      </c>
      <c r="I214" t="s">
        <v>79</v>
      </c>
      <c r="J214" t="s">
        <v>744</v>
      </c>
    </row>
    <row r="215" spans="2:10" x14ac:dyDescent="0.25">
      <c r="B215" s="5" t="s">
        <v>62</v>
      </c>
      <c r="C215">
        <v>25</v>
      </c>
      <c r="D215">
        <v>74</v>
      </c>
      <c r="E215">
        <v>90</v>
      </c>
      <c r="F215">
        <v>77</v>
      </c>
      <c r="G215">
        <v>31</v>
      </c>
      <c r="H215">
        <v>4</v>
      </c>
      <c r="I215">
        <v>7</v>
      </c>
      <c r="J215">
        <v>308</v>
      </c>
    </row>
    <row r="216" spans="2:10" x14ac:dyDescent="0.25">
      <c r="B216" s="5" t="s">
        <v>89</v>
      </c>
      <c r="D216">
        <v>12</v>
      </c>
      <c r="E216">
        <v>37</v>
      </c>
      <c r="F216">
        <v>27</v>
      </c>
      <c r="G216">
        <v>19</v>
      </c>
      <c r="H216">
        <v>8</v>
      </c>
      <c r="I216">
        <v>4</v>
      </c>
      <c r="J216">
        <v>107</v>
      </c>
    </row>
    <row r="217" spans="2:10" x14ac:dyDescent="0.25">
      <c r="B217" s="5" t="s">
        <v>104</v>
      </c>
      <c r="C217">
        <v>2</v>
      </c>
      <c r="D217">
        <v>5</v>
      </c>
      <c r="E217">
        <v>15</v>
      </c>
      <c r="F217">
        <v>18</v>
      </c>
      <c r="G217">
        <v>12</v>
      </c>
      <c r="H217">
        <v>9</v>
      </c>
      <c r="I217">
        <v>4</v>
      </c>
      <c r="J217">
        <v>65</v>
      </c>
    </row>
    <row r="218" spans="2:10" x14ac:dyDescent="0.25">
      <c r="B218" s="5" t="s">
        <v>40</v>
      </c>
      <c r="E218">
        <v>7</v>
      </c>
      <c r="F218">
        <v>9</v>
      </c>
      <c r="G218">
        <v>8</v>
      </c>
      <c r="H218">
        <v>6</v>
      </c>
      <c r="I218">
        <v>2</v>
      </c>
      <c r="J218">
        <v>32</v>
      </c>
    </row>
    <row r="219" spans="2:10" x14ac:dyDescent="0.25">
      <c r="B219" s="5" t="s">
        <v>111</v>
      </c>
      <c r="E219">
        <v>8</v>
      </c>
      <c r="F219">
        <v>12</v>
      </c>
      <c r="G219">
        <v>13</v>
      </c>
      <c r="H219">
        <v>5</v>
      </c>
      <c r="I219">
        <v>12</v>
      </c>
      <c r="J219">
        <v>50</v>
      </c>
    </row>
    <row r="220" spans="2:10" x14ac:dyDescent="0.25">
      <c r="B220" s="5" t="s">
        <v>413</v>
      </c>
      <c r="C220">
        <v>1</v>
      </c>
      <c r="D220">
        <v>3</v>
      </c>
      <c r="E220">
        <v>1</v>
      </c>
      <c r="J220">
        <v>5</v>
      </c>
    </row>
    <row r="221" spans="2:10" x14ac:dyDescent="0.25">
      <c r="B221" s="5" t="s">
        <v>744</v>
      </c>
      <c r="C221">
        <v>28</v>
      </c>
      <c r="D221">
        <v>94</v>
      </c>
      <c r="E221">
        <v>158</v>
      </c>
      <c r="F221">
        <v>143</v>
      </c>
      <c r="G221">
        <v>83</v>
      </c>
      <c r="H221">
        <v>32</v>
      </c>
      <c r="I221">
        <v>29</v>
      </c>
      <c r="J221">
        <v>567</v>
      </c>
    </row>
    <row r="224" spans="2:10" x14ac:dyDescent="0.25">
      <c r="B224" s="15" t="s">
        <v>764</v>
      </c>
      <c r="C224" s="108" t="s">
        <v>762</v>
      </c>
      <c r="D224" s="102"/>
      <c r="E224" s="102"/>
      <c r="F224" s="102"/>
      <c r="G224" s="102"/>
      <c r="H224" s="102"/>
      <c r="I224" s="102"/>
      <c r="J224" s="11"/>
    </row>
    <row r="225" spans="2:10" x14ac:dyDescent="0.25">
      <c r="B225" s="14" t="s">
        <v>761</v>
      </c>
      <c r="C225" s="17">
        <v>1</v>
      </c>
      <c r="D225" s="14">
        <v>2</v>
      </c>
      <c r="E225" s="14">
        <v>3</v>
      </c>
      <c r="F225" s="14">
        <v>4</v>
      </c>
      <c r="G225" s="14">
        <v>5</v>
      </c>
      <c r="H225" s="14">
        <v>6</v>
      </c>
      <c r="I225" s="14" t="s">
        <v>79</v>
      </c>
      <c r="J225" s="17" t="s">
        <v>763</v>
      </c>
    </row>
    <row r="226" spans="2:10" x14ac:dyDescent="0.25">
      <c r="B226" s="10" t="s">
        <v>62</v>
      </c>
      <c r="C226" s="18">
        <v>25</v>
      </c>
      <c r="D226" s="10">
        <v>74</v>
      </c>
      <c r="E226" s="10">
        <v>90</v>
      </c>
      <c r="F226" s="10">
        <v>77</v>
      </c>
      <c r="G226" s="10">
        <v>31</v>
      </c>
      <c r="H226" s="10">
        <v>4</v>
      </c>
      <c r="I226" s="10">
        <v>7</v>
      </c>
      <c r="J226" s="18">
        <v>308</v>
      </c>
    </row>
    <row r="227" spans="2:10" x14ac:dyDescent="0.25">
      <c r="B227" s="10" t="s">
        <v>89</v>
      </c>
      <c r="C227" s="18"/>
      <c r="D227" s="10">
        <v>12</v>
      </c>
      <c r="E227" s="10">
        <v>37</v>
      </c>
      <c r="F227" s="10">
        <v>27</v>
      </c>
      <c r="G227" s="10">
        <v>19</v>
      </c>
      <c r="H227" s="10">
        <v>8</v>
      </c>
      <c r="I227" s="10">
        <v>4</v>
      </c>
      <c r="J227" s="18">
        <v>107</v>
      </c>
    </row>
    <row r="228" spans="2:10" x14ac:dyDescent="0.25">
      <c r="B228" s="10" t="s">
        <v>104</v>
      </c>
      <c r="C228" s="18">
        <v>2</v>
      </c>
      <c r="D228" s="10">
        <v>5</v>
      </c>
      <c r="E228" s="10">
        <v>15</v>
      </c>
      <c r="F228" s="10">
        <v>18</v>
      </c>
      <c r="G228" s="10">
        <v>12</v>
      </c>
      <c r="H228" s="10">
        <v>9</v>
      </c>
      <c r="I228" s="10">
        <v>4</v>
      </c>
      <c r="J228" s="18">
        <v>65</v>
      </c>
    </row>
    <row r="229" spans="2:10" x14ac:dyDescent="0.25">
      <c r="B229" s="10" t="s">
        <v>40</v>
      </c>
      <c r="C229" s="18"/>
      <c r="D229" s="10"/>
      <c r="E229" s="10">
        <v>7</v>
      </c>
      <c r="F229" s="10">
        <v>9</v>
      </c>
      <c r="G229" s="10">
        <v>8</v>
      </c>
      <c r="H229" s="10">
        <v>6</v>
      </c>
      <c r="I229" s="10">
        <v>2</v>
      </c>
      <c r="J229" s="18">
        <v>32</v>
      </c>
    </row>
    <row r="230" spans="2:10" x14ac:dyDescent="0.25">
      <c r="B230" s="10" t="s">
        <v>111</v>
      </c>
      <c r="C230" s="18"/>
      <c r="D230" s="10"/>
      <c r="E230" s="10">
        <v>8</v>
      </c>
      <c r="F230" s="10">
        <v>12</v>
      </c>
      <c r="G230" s="10">
        <v>13</v>
      </c>
      <c r="H230" s="10">
        <v>5</v>
      </c>
      <c r="I230" s="10">
        <v>12</v>
      </c>
      <c r="J230" s="18">
        <v>50</v>
      </c>
    </row>
    <row r="231" spans="2:10" x14ac:dyDescent="0.25">
      <c r="B231" s="9" t="s">
        <v>413</v>
      </c>
      <c r="C231" s="19">
        <v>1</v>
      </c>
      <c r="D231" s="9">
        <v>3</v>
      </c>
      <c r="E231" s="9">
        <v>1</v>
      </c>
      <c r="F231" s="9"/>
      <c r="G231" s="9"/>
      <c r="H231" s="9"/>
      <c r="I231" s="9"/>
      <c r="J231" s="19">
        <v>5</v>
      </c>
    </row>
    <row r="232" spans="2:10" x14ac:dyDescent="0.25">
      <c r="B232" s="11" t="s">
        <v>744</v>
      </c>
      <c r="C232" s="16">
        <v>28</v>
      </c>
      <c r="D232" s="11">
        <v>94</v>
      </c>
      <c r="E232" s="11">
        <v>158</v>
      </c>
      <c r="F232" s="11">
        <v>143</v>
      </c>
      <c r="G232" s="11">
        <v>83</v>
      </c>
      <c r="H232" s="11">
        <v>32</v>
      </c>
      <c r="I232" s="11">
        <v>29</v>
      </c>
      <c r="J232" s="16">
        <v>567</v>
      </c>
    </row>
    <row r="236" spans="2:10" ht="39.6" x14ac:dyDescent="0.25">
      <c r="B236" s="26" t="s">
        <v>766</v>
      </c>
      <c r="C236" s="23"/>
      <c r="D236" s="22"/>
    </row>
    <row r="237" spans="2:10" ht="70.8" customHeight="1" x14ac:dyDescent="0.25">
      <c r="B237" s="20" t="s">
        <v>761</v>
      </c>
      <c r="C237" s="21" t="s">
        <v>763</v>
      </c>
      <c r="D237" s="27" t="s">
        <v>765</v>
      </c>
    </row>
    <row r="238" spans="2:10" x14ac:dyDescent="0.25">
      <c r="B238" s="30" t="s">
        <v>62</v>
      </c>
      <c r="C238" s="23">
        <v>308</v>
      </c>
      <c r="D238" s="22">
        <f>C238*10</f>
        <v>3080</v>
      </c>
    </row>
    <row r="239" spans="2:10" x14ac:dyDescent="0.25">
      <c r="B239" s="30" t="s">
        <v>89</v>
      </c>
      <c r="C239" s="23">
        <v>107</v>
      </c>
      <c r="D239" s="22">
        <f>C239*15</f>
        <v>1605</v>
      </c>
    </row>
    <row r="240" spans="2:10" x14ac:dyDescent="0.25">
      <c r="B240" s="30" t="s">
        <v>104</v>
      </c>
      <c r="C240" s="23">
        <v>65</v>
      </c>
      <c r="D240" s="22">
        <f>C240*20</f>
        <v>1300</v>
      </c>
    </row>
    <row r="241" spans="2:9" x14ac:dyDescent="0.25">
      <c r="B241" s="30" t="s">
        <v>40</v>
      </c>
      <c r="C241" s="23">
        <v>32</v>
      </c>
      <c r="D241" s="22">
        <f>C241*25</f>
        <v>800</v>
      </c>
    </row>
    <row r="242" spans="2:9" x14ac:dyDescent="0.25">
      <c r="B242" s="30" t="s">
        <v>111</v>
      </c>
      <c r="C242" s="23">
        <v>50</v>
      </c>
      <c r="D242" s="22">
        <f>C242*26</f>
        <v>1300</v>
      </c>
    </row>
    <row r="243" spans="2:9" x14ac:dyDescent="0.25">
      <c r="B243" s="31" t="s">
        <v>413</v>
      </c>
      <c r="C243" s="25">
        <v>5</v>
      </c>
      <c r="D243" s="24">
        <f>C243*0</f>
        <v>0</v>
      </c>
    </row>
    <row r="244" spans="2:9" x14ac:dyDescent="0.25">
      <c r="B244" s="28" t="s">
        <v>744</v>
      </c>
      <c r="C244" s="29">
        <v>567</v>
      </c>
      <c r="D244" s="28">
        <f>SUM(D238:D243)</f>
        <v>8085</v>
      </c>
      <c r="E244" s="28"/>
    </row>
    <row r="248" spans="2:9" s="42" customFormat="1" x14ac:dyDescent="0.25">
      <c r="B248" s="109" t="s">
        <v>776</v>
      </c>
      <c r="C248" s="109"/>
      <c r="D248" s="109"/>
      <c r="E248" s="109"/>
      <c r="F248" s="109"/>
      <c r="G248" s="109"/>
      <c r="H248" s="109"/>
      <c r="I248" s="109"/>
    </row>
    <row r="250" spans="2:9" x14ac:dyDescent="0.25">
      <c r="B250" s="4" t="s">
        <v>753</v>
      </c>
      <c r="C250" s="4" t="s">
        <v>754</v>
      </c>
    </row>
    <row r="251" spans="2:9" x14ac:dyDescent="0.25">
      <c r="B251" s="4" t="s">
        <v>743</v>
      </c>
      <c r="C251">
        <v>1</v>
      </c>
      <c r="D251">
        <v>2</v>
      </c>
      <c r="E251">
        <v>3</v>
      </c>
      <c r="F251">
        <v>4</v>
      </c>
      <c r="G251">
        <v>5</v>
      </c>
      <c r="H251">
        <v>6</v>
      </c>
      <c r="I251" t="s">
        <v>744</v>
      </c>
    </row>
    <row r="252" spans="2:9" x14ac:dyDescent="0.25">
      <c r="B252" s="5" t="s">
        <v>62</v>
      </c>
      <c r="C252">
        <v>61</v>
      </c>
      <c r="D252">
        <v>93</v>
      </c>
      <c r="E252">
        <v>72</v>
      </c>
      <c r="F252">
        <v>62</v>
      </c>
      <c r="G252">
        <v>18</v>
      </c>
      <c r="H252">
        <v>2</v>
      </c>
      <c r="I252">
        <v>308</v>
      </c>
    </row>
    <row r="253" spans="2:9" x14ac:dyDescent="0.25">
      <c r="B253" s="5" t="s">
        <v>89</v>
      </c>
      <c r="C253">
        <v>34</v>
      </c>
      <c r="D253">
        <v>37</v>
      </c>
      <c r="E253">
        <v>22</v>
      </c>
      <c r="F253">
        <v>13</v>
      </c>
      <c r="H253">
        <v>1</v>
      </c>
      <c r="I253">
        <v>107</v>
      </c>
    </row>
    <row r="254" spans="2:9" x14ac:dyDescent="0.25">
      <c r="B254" s="5" t="s">
        <v>104</v>
      </c>
      <c r="C254">
        <v>32</v>
      </c>
      <c r="D254">
        <v>15</v>
      </c>
      <c r="E254">
        <v>13</v>
      </c>
      <c r="F254">
        <v>4</v>
      </c>
      <c r="G254">
        <v>1</v>
      </c>
      <c r="I254">
        <v>65</v>
      </c>
    </row>
    <row r="255" spans="2:9" x14ac:dyDescent="0.25">
      <c r="B255" s="5" t="s">
        <v>40</v>
      </c>
      <c r="C255">
        <v>15</v>
      </c>
      <c r="D255">
        <v>8</v>
      </c>
      <c r="E255">
        <v>5</v>
      </c>
      <c r="F255">
        <v>4</v>
      </c>
      <c r="I255">
        <v>32</v>
      </c>
    </row>
    <row r="256" spans="2:9" x14ac:dyDescent="0.25">
      <c r="B256" s="5" t="s">
        <v>111</v>
      </c>
      <c r="C256">
        <v>28</v>
      </c>
      <c r="D256">
        <v>14</v>
      </c>
      <c r="E256">
        <v>6</v>
      </c>
      <c r="F256">
        <v>2</v>
      </c>
      <c r="I256">
        <v>50</v>
      </c>
    </row>
    <row r="257" spans="2:9" x14ac:dyDescent="0.25">
      <c r="B257" s="5" t="s">
        <v>413</v>
      </c>
      <c r="C257">
        <v>2</v>
      </c>
      <c r="E257">
        <v>2</v>
      </c>
      <c r="G257">
        <v>1</v>
      </c>
      <c r="I257">
        <v>5</v>
      </c>
    </row>
    <row r="258" spans="2:9" x14ac:dyDescent="0.25">
      <c r="B258" s="5" t="s">
        <v>744</v>
      </c>
      <c r="C258">
        <v>172</v>
      </c>
      <c r="D258">
        <v>167</v>
      </c>
      <c r="E258">
        <v>120</v>
      </c>
      <c r="F258">
        <v>85</v>
      </c>
      <c r="G258">
        <v>20</v>
      </c>
      <c r="H258">
        <v>3</v>
      </c>
      <c r="I258">
        <v>567</v>
      </c>
    </row>
    <row r="261" spans="2:9" x14ac:dyDescent="0.25">
      <c r="B261" s="37" t="s">
        <v>775</v>
      </c>
      <c r="C261" s="20" t="s">
        <v>767</v>
      </c>
      <c r="D261" s="20" t="s">
        <v>768</v>
      </c>
      <c r="E261" s="20" t="s">
        <v>769</v>
      </c>
      <c r="F261" s="20" t="s">
        <v>770</v>
      </c>
      <c r="G261" s="20" t="s">
        <v>771</v>
      </c>
      <c r="H261" s="20" t="s">
        <v>772</v>
      </c>
    </row>
    <row r="262" spans="2:9" x14ac:dyDescent="0.25">
      <c r="B262" s="30" t="s">
        <v>62</v>
      </c>
      <c r="C262" s="22">
        <f>GETPIVOTDATA("8.	¿Cuántas libras de papa en promedio compran por mes?",$B$250,"4.	Estrato socioeconómico",1,"8.	¿Cuántas libras de papa en promedio compran por mes?","Entre 5 y 10 libras")*10</f>
        <v>610</v>
      </c>
      <c r="D262" s="22">
        <f>GETPIVOTDATA("8.	¿Cuántas libras de papa en promedio compran por mes?",$B$250,"4.	Estrato socioeconómico",2,"8.	¿Cuántas libras de papa en promedio compran por mes?","Entre 5 y 10 libras")*10</f>
        <v>930</v>
      </c>
      <c r="E262" s="22">
        <f>GETPIVOTDATA("8.	¿Cuántas libras de papa en promedio compran por mes?",$B$250,"4.	Estrato socioeconómico",3,"8.	¿Cuántas libras de papa en promedio compran por mes?","Entre 5 y 10 libras")*10</f>
        <v>720</v>
      </c>
      <c r="F262" s="22">
        <f>GETPIVOTDATA("8.	¿Cuántas libras de papa en promedio compran por mes?",$B$250,"4.	Estrato socioeconómico",4,"8.	¿Cuántas libras de papa en promedio compran por mes?","Entre 5 y 10 libras")*10</f>
        <v>620</v>
      </c>
      <c r="G262" s="22">
        <f>GETPIVOTDATA("8.	¿Cuántas libras de papa en promedio compran por mes?",$B$250,"4.	Estrato socioeconómico",5,"8.	¿Cuántas libras de papa en promedio compran por mes?","Entre 5 y 10 libras")*10</f>
        <v>180</v>
      </c>
      <c r="H262" s="22">
        <f>GETPIVOTDATA("8.	¿Cuántas libras de papa en promedio compran por mes?",$B$250,"4.	Estrato socioeconómico",6,"8.	¿Cuántas libras de papa en promedio compran por mes?","Entre 5 y 10 libras")*10</f>
        <v>20</v>
      </c>
    </row>
    <row r="263" spans="2:9" x14ac:dyDescent="0.25">
      <c r="B263" s="30" t="s">
        <v>89</v>
      </c>
      <c r="C263" s="22">
        <f>GETPIVOTDATA("8.	¿Cuántas libras de papa en promedio compran por mes?",$B$250,"4.	Estrato socioeconómico",1,"8.	¿Cuántas libras de papa en promedio compran por mes?","Entre 11 y 15 libras")*15</f>
        <v>510</v>
      </c>
      <c r="D263" s="22">
        <f>GETPIVOTDATA("8.	¿Cuántas libras de papa en promedio compran por mes?",$B$250,"4.	Estrato socioeconómico",2,"8.	¿Cuántas libras de papa en promedio compran por mes?","Entre 11 y 15 libras")*15</f>
        <v>555</v>
      </c>
      <c r="E263" s="22">
        <f>GETPIVOTDATA("8.	¿Cuántas libras de papa en promedio compran por mes?",$B$250,"4.	Estrato socioeconómico",3,"8.	¿Cuántas libras de papa en promedio compran por mes?","Entre 11 y 15 libras")*15</f>
        <v>330</v>
      </c>
      <c r="F263" s="22">
        <f>GETPIVOTDATA("8.	¿Cuántas libras de papa en promedio compran por mes?",$B$250,"4.	Estrato socioeconómico",4,"8.	¿Cuántas libras de papa en promedio compran por mes?","Entre 11 y 15 libras")*15</f>
        <v>195</v>
      </c>
      <c r="G263" s="22">
        <f>GETPIVOTDATA("8.	¿Cuántas libras de papa en promedio compran por mes?",$B$250,"4.	Estrato socioeconómico",5,"8.	¿Cuántas libras de papa en promedio compran por mes?","Entre 11 y 15 libras")*15</f>
        <v>0</v>
      </c>
      <c r="H263" s="22">
        <f>GETPIVOTDATA("8.	¿Cuántas libras de papa en promedio compran por mes?",$B$250,"4.	Estrato socioeconómico",6,"8.	¿Cuántas libras de papa en promedio compran por mes?","Entre 11 y 15 libras")*15</f>
        <v>15</v>
      </c>
    </row>
    <row r="264" spans="2:9" x14ac:dyDescent="0.25">
      <c r="B264" s="30" t="s">
        <v>104</v>
      </c>
      <c r="C264" s="22">
        <f>GETPIVOTDATA("8.	¿Cuántas libras de papa en promedio compran por mes?",$B$250,"4.	Estrato socioeconómico",1,"8.	¿Cuántas libras de papa en promedio compran por mes?","Entre 16 y 20 libras")*20</f>
        <v>640</v>
      </c>
      <c r="D264" s="22">
        <f>GETPIVOTDATA("8.	¿Cuántas libras de papa en promedio compran por mes?",$B$250,"4.	Estrato socioeconómico",2,"8.	¿Cuántas libras de papa en promedio compran por mes?","Entre 16 y 20 libras")*20</f>
        <v>300</v>
      </c>
      <c r="E264" s="22">
        <f>GETPIVOTDATA("8.	¿Cuántas libras de papa en promedio compran por mes?",$B$250,"4.	Estrato socioeconómico",3,"8.	¿Cuántas libras de papa en promedio compran por mes?","Entre 16 y 20 libras")*20</f>
        <v>260</v>
      </c>
      <c r="F264" s="22">
        <f>GETPIVOTDATA("8.	¿Cuántas libras de papa en promedio compran por mes?",$B$250,"4.	Estrato socioeconómico",4,"8.	¿Cuántas libras de papa en promedio compran por mes?","Entre 16 y 20 libras")*20</f>
        <v>80</v>
      </c>
      <c r="G264" s="22">
        <f>GETPIVOTDATA("8.	¿Cuántas libras de papa en promedio compran por mes?",$B$250,"4.	Estrato socioeconómico",5,"8.	¿Cuántas libras de papa en promedio compran por mes?","Entre 16 y 20 libras")*20</f>
        <v>20</v>
      </c>
      <c r="H264" s="22">
        <f>GETPIVOTDATA("8.	¿Cuántas libras de papa en promedio compran por mes?",$B$250,"4.	Estrato socioeconómico",6,"8.	¿Cuántas libras de papa en promedio compran por mes?","Entre 16 y 20 libras")*20</f>
        <v>0</v>
      </c>
    </row>
    <row r="265" spans="2:9" x14ac:dyDescent="0.25">
      <c r="B265" s="30" t="s">
        <v>40</v>
      </c>
      <c r="C265" s="22">
        <f>GETPIVOTDATA("8.	¿Cuántas libras de papa en promedio compran por mes?",$B$250,"4.	Estrato socioeconómico",1,"8.	¿Cuántas libras de papa en promedio compran por mes?","Entre 21 y 25 libras")*25</f>
        <v>375</v>
      </c>
      <c r="D265" s="22">
        <f>GETPIVOTDATA("8.	¿Cuántas libras de papa en promedio compran por mes?",$B$250,"4.	Estrato socioeconómico",2,"8.	¿Cuántas libras de papa en promedio compran por mes?","Entre 21 y 25 libras")*25</f>
        <v>200</v>
      </c>
      <c r="E265" s="22">
        <f>GETPIVOTDATA("8.	¿Cuántas libras de papa en promedio compran por mes?",$B$250,"4.	Estrato socioeconómico",3,"8.	¿Cuántas libras de papa en promedio compran por mes?","Entre 21 y 25 libras")*25</f>
        <v>125</v>
      </c>
      <c r="F265" s="22">
        <f>GETPIVOTDATA("8.	¿Cuántas libras de papa en promedio compran por mes?",$B$250,"4.	Estrato socioeconómico",4,"8.	¿Cuántas libras de papa en promedio compran por mes?","Entre 21 y 25 libras")*25</f>
        <v>100</v>
      </c>
      <c r="G265" s="22">
        <f>GETPIVOTDATA("8.	¿Cuántas libras de papa en promedio compran por mes?",$B$250,"4.	Estrato socioeconómico",5,"8.	¿Cuántas libras de papa en promedio compran por mes?","Entre 21 y 25 libras")*25</f>
        <v>0</v>
      </c>
      <c r="H265" s="22">
        <f>GETPIVOTDATA("8.	¿Cuántas libras de papa en promedio compran por mes?",$B$250,"4.	Estrato socioeconómico",6,"8.	¿Cuántas libras de papa en promedio compran por mes?","Entre 21 y 25 libras")*25</f>
        <v>0</v>
      </c>
    </row>
    <row r="266" spans="2:9" x14ac:dyDescent="0.25">
      <c r="B266" s="30" t="s">
        <v>111</v>
      </c>
      <c r="C266" s="22">
        <f>GETPIVOTDATA("8.	¿Cuántas libras de papa en promedio compran por mes?",$B$250,"4.	Estrato socioeconómico",1,"8.	¿Cuántas libras de papa en promedio compran por mes?","Más de 25 libras")*26</f>
        <v>728</v>
      </c>
      <c r="D266" s="22">
        <f>GETPIVOTDATA("8.	¿Cuántas libras de papa en promedio compran por mes?",$B$250,"4.	Estrato socioeconómico",2,"8.	¿Cuántas libras de papa en promedio compran por mes?","Más de 25 libras")*26</f>
        <v>364</v>
      </c>
      <c r="E266" s="22">
        <f>GETPIVOTDATA("8.	¿Cuántas libras de papa en promedio compran por mes?",$B$250,"4.	Estrato socioeconómico",3,"8.	¿Cuántas libras de papa en promedio compran por mes?","Más de 25 libras")*26</f>
        <v>156</v>
      </c>
      <c r="F266" s="22">
        <f>GETPIVOTDATA("8.	¿Cuántas libras de papa en promedio compran por mes?",$B$250,"4.	Estrato socioeconómico",4,"8.	¿Cuántas libras de papa en promedio compran por mes?","Más de 25 libras")*26</f>
        <v>52</v>
      </c>
      <c r="G266" s="22">
        <f>GETPIVOTDATA("8.	¿Cuántas libras de papa en promedio compran por mes?",$B$250,"4.	Estrato socioeconómico",5,"8.	¿Cuántas libras de papa en promedio compran por mes?","Más de 25 libras")*26</f>
        <v>0</v>
      </c>
      <c r="H266" s="22">
        <f>GETPIVOTDATA("8.	¿Cuántas libras de papa en promedio compran por mes?",$B$250,"4.	Estrato socioeconómico",6,"8.	¿Cuántas libras de papa en promedio compran por mes?","Más de 25 libras")*26</f>
        <v>0</v>
      </c>
    </row>
    <row r="267" spans="2:9" x14ac:dyDescent="0.25">
      <c r="B267" s="31" t="s">
        <v>413</v>
      </c>
      <c r="C267" s="24">
        <f>GETPIVOTDATA("8.	¿Cuántas libras de papa en promedio compran por mes?",$B$250,"4.	Estrato socioeconómico",1,"8.	¿Cuántas libras de papa en promedio compran por mes?","No compran papa")*0</f>
        <v>0</v>
      </c>
      <c r="D267" s="24">
        <f>GETPIVOTDATA("8.	¿Cuántas libras de papa en promedio compran por mes?",$B$250,"4.	Estrato socioeconómico",2,"8.	¿Cuántas libras de papa en promedio compran por mes?","No compran papa")*0</f>
        <v>0</v>
      </c>
      <c r="E267" s="24">
        <f>GETPIVOTDATA("8.	¿Cuántas libras de papa en promedio compran por mes?",$B$250,"4.	Estrato socioeconómico",3,"8.	¿Cuántas libras de papa en promedio compran por mes?","No compran papa")*0</f>
        <v>0</v>
      </c>
      <c r="F267" s="24">
        <f>GETPIVOTDATA("8.	¿Cuántas libras de papa en promedio compran por mes?",$B$250,"4.	Estrato socioeconómico",4,"8.	¿Cuántas libras de papa en promedio compran por mes?","No compran papa")*0</f>
        <v>0</v>
      </c>
      <c r="G267" s="24">
        <f>GETPIVOTDATA("8.	¿Cuántas libras de papa en promedio compran por mes?",$B$250,"4.	Estrato socioeconómico",5,"8.	¿Cuántas libras de papa en promedio compran por mes?","No compran papa")*0</f>
        <v>0</v>
      </c>
      <c r="H267" s="24">
        <f>GETPIVOTDATA("8.	¿Cuántas libras de papa en promedio compran por mes?",$B$250,"4.	Estrato socioeconómico",6,"8.	¿Cuántas libras de papa en promedio compran por mes?","No compran papa")*0</f>
        <v>0</v>
      </c>
    </row>
    <row r="268" spans="2:9" x14ac:dyDescent="0.25">
      <c r="B268" s="38" t="s">
        <v>744</v>
      </c>
      <c r="C268" s="22">
        <f>SUM(C262:C267)</f>
        <v>2863</v>
      </c>
      <c r="D268" s="22">
        <f t="shared" ref="D268:H268" si="1">SUM(D262:D267)</f>
        <v>2349</v>
      </c>
      <c r="E268" s="22">
        <f t="shared" si="1"/>
        <v>1591</v>
      </c>
      <c r="F268" s="22">
        <f t="shared" si="1"/>
        <v>1047</v>
      </c>
      <c r="G268" s="22">
        <f t="shared" si="1"/>
        <v>200</v>
      </c>
      <c r="H268" s="22">
        <f t="shared" si="1"/>
        <v>35</v>
      </c>
    </row>
    <row r="271" spans="2:9" x14ac:dyDescent="0.25">
      <c r="B271" s="5"/>
    </row>
    <row r="272" spans="2:9" x14ac:dyDescent="0.25">
      <c r="B272" s="5"/>
    </row>
    <row r="273" spans="2:10" x14ac:dyDescent="0.25">
      <c r="B273" s="4" t="s">
        <v>773</v>
      </c>
      <c r="C273" s="4" t="s">
        <v>785</v>
      </c>
    </row>
    <row r="274" spans="2:10" x14ac:dyDescent="0.25">
      <c r="B274" s="32" t="s">
        <v>743</v>
      </c>
      <c r="C274" s="22">
        <v>1</v>
      </c>
      <c r="D274" s="22">
        <v>2</v>
      </c>
      <c r="E274" s="22">
        <v>3</v>
      </c>
      <c r="F274" s="22">
        <v>4</v>
      </c>
      <c r="G274" s="22">
        <v>5</v>
      </c>
      <c r="H274" s="22">
        <v>6</v>
      </c>
      <c r="I274" s="22" t="s">
        <v>774</v>
      </c>
      <c r="J274" s="22" t="s">
        <v>744</v>
      </c>
    </row>
    <row r="275" spans="2:10" x14ac:dyDescent="0.25">
      <c r="B275" s="22" t="s">
        <v>767</v>
      </c>
      <c r="C275" s="22">
        <v>7</v>
      </c>
      <c r="D275" s="22">
        <v>16</v>
      </c>
      <c r="E275" s="22">
        <v>44</v>
      </c>
      <c r="F275" s="22">
        <v>42</v>
      </c>
      <c r="G275" s="22">
        <v>33</v>
      </c>
      <c r="H275" s="22">
        <v>15</v>
      </c>
      <c r="I275" s="22">
        <v>15</v>
      </c>
      <c r="J275" s="22">
        <v>172</v>
      </c>
    </row>
    <row r="276" spans="2:10" x14ac:dyDescent="0.25">
      <c r="B276" s="22" t="s">
        <v>768</v>
      </c>
      <c r="C276" s="22">
        <v>7</v>
      </c>
      <c r="D276" s="22">
        <v>27</v>
      </c>
      <c r="E276" s="22">
        <v>44</v>
      </c>
      <c r="F276" s="22">
        <v>45</v>
      </c>
      <c r="G276" s="22">
        <v>24</v>
      </c>
      <c r="H276" s="22">
        <v>10</v>
      </c>
      <c r="I276" s="22">
        <v>10</v>
      </c>
      <c r="J276" s="22">
        <v>167</v>
      </c>
    </row>
    <row r="277" spans="2:10" x14ac:dyDescent="0.25">
      <c r="B277" s="22" t="s">
        <v>769</v>
      </c>
      <c r="C277" s="22">
        <v>6</v>
      </c>
      <c r="D277" s="22">
        <v>17</v>
      </c>
      <c r="E277" s="22">
        <v>36</v>
      </c>
      <c r="F277" s="22">
        <v>36</v>
      </c>
      <c r="G277" s="22">
        <v>17</v>
      </c>
      <c r="H277" s="22">
        <v>4</v>
      </c>
      <c r="I277" s="22">
        <v>4</v>
      </c>
      <c r="J277" s="22">
        <v>120</v>
      </c>
    </row>
    <row r="278" spans="2:10" x14ac:dyDescent="0.25">
      <c r="B278" s="22" t="s">
        <v>770</v>
      </c>
      <c r="C278" s="22">
        <v>7</v>
      </c>
      <c r="D278" s="22">
        <v>26</v>
      </c>
      <c r="E278" s="22">
        <v>27</v>
      </c>
      <c r="F278" s="22">
        <v>16</v>
      </c>
      <c r="G278" s="22">
        <v>6</v>
      </c>
      <c r="H278" s="22">
        <v>3</v>
      </c>
      <c r="I278" s="22"/>
      <c r="J278" s="22">
        <v>85</v>
      </c>
    </row>
    <row r="279" spans="2:10" x14ac:dyDescent="0.25">
      <c r="B279" s="22" t="s">
        <v>771</v>
      </c>
      <c r="C279" s="22">
        <v>1</v>
      </c>
      <c r="D279" s="22">
        <v>7</v>
      </c>
      <c r="E279" s="22">
        <v>7</v>
      </c>
      <c r="F279" s="22">
        <v>4</v>
      </c>
      <c r="G279" s="22">
        <v>1</v>
      </c>
      <c r="H279" s="22"/>
      <c r="I279" s="22"/>
      <c r="J279" s="22">
        <v>20</v>
      </c>
    </row>
    <row r="280" spans="2:10" x14ac:dyDescent="0.25">
      <c r="B280" s="22" t="s">
        <v>772</v>
      </c>
      <c r="C280" s="22"/>
      <c r="D280" s="22">
        <v>1</v>
      </c>
      <c r="E280" s="22"/>
      <c r="F280" s="22"/>
      <c r="G280" s="22">
        <v>2</v>
      </c>
      <c r="H280" s="22"/>
      <c r="I280" s="22"/>
      <c r="J280" s="22">
        <v>3</v>
      </c>
    </row>
    <row r="281" spans="2:10" x14ac:dyDescent="0.25">
      <c r="B281" s="22" t="s">
        <v>744</v>
      </c>
      <c r="C281" s="22">
        <v>28</v>
      </c>
      <c r="D281" s="22">
        <v>94</v>
      </c>
      <c r="E281" s="22">
        <v>158</v>
      </c>
      <c r="F281" s="22">
        <v>143</v>
      </c>
      <c r="G281" s="22">
        <v>83</v>
      </c>
      <c r="H281" s="22">
        <v>32</v>
      </c>
      <c r="I281" s="22">
        <v>29</v>
      </c>
      <c r="J281" s="22">
        <v>567</v>
      </c>
    </row>
    <row r="282" spans="2:10" x14ac:dyDescent="0.25">
      <c r="B282" s="22"/>
      <c r="C282" s="22"/>
      <c r="D282" s="22"/>
      <c r="E282" s="22"/>
      <c r="F282" s="22"/>
      <c r="G282" s="22"/>
      <c r="H282" s="22"/>
      <c r="I282" s="22"/>
      <c r="J282" s="22"/>
    </row>
    <row r="283" spans="2:10" x14ac:dyDescent="0.25">
      <c r="C283" s="102" t="s">
        <v>785</v>
      </c>
      <c r="D283" s="102"/>
      <c r="E283" s="102"/>
      <c r="F283" s="102"/>
      <c r="G283" s="102"/>
      <c r="H283" s="102"/>
      <c r="I283" s="102"/>
    </row>
    <row r="284" spans="2:10" s="22" customFormat="1" x14ac:dyDescent="0.25">
      <c r="B284" s="20" t="s">
        <v>777</v>
      </c>
      <c r="C284" s="20" t="s">
        <v>778</v>
      </c>
      <c r="D284" s="20" t="s">
        <v>779</v>
      </c>
      <c r="E284" s="20" t="s">
        <v>781</v>
      </c>
      <c r="F284" s="20" t="s">
        <v>780</v>
      </c>
      <c r="G284" s="20" t="s">
        <v>782</v>
      </c>
      <c r="H284" s="20" t="s">
        <v>783</v>
      </c>
      <c r="I284" s="20" t="s">
        <v>784</v>
      </c>
    </row>
    <row r="285" spans="2:10" x14ac:dyDescent="0.25">
      <c r="B285" s="22" t="s">
        <v>767</v>
      </c>
      <c r="C285" s="22">
        <v>7</v>
      </c>
      <c r="D285" s="22">
        <v>16</v>
      </c>
      <c r="E285" s="22">
        <v>44</v>
      </c>
      <c r="F285" s="22">
        <v>42</v>
      </c>
      <c r="G285" s="22">
        <v>33</v>
      </c>
      <c r="H285" s="22">
        <v>15</v>
      </c>
      <c r="I285" s="22">
        <v>15</v>
      </c>
    </row>
    <row r="286" spans="2:10" x14ac:dyDescent="0.25">
      <c r="B286" s="22" t="s">
        <v>768</v>
      </c>
      <c r="C286" s="22">
        <v>7</v>
      </c>
      <c r="D286" s="22">
        <v>27</v>
      </c>
      <c r="E286" s="22">
        <v>44</v>
      </c>
      <c r="F286" s="22">
        <v>45</v>
      </c>
      <c r="G286" s="22">
        <v>24</v>
      </c>
      <c r="H286" s="22">
        <v>10</v>
      </c>
      <c r="I286" s="22">
        <v>10</v>
      </c>
    </row>
    <row r="287" spans="2:10" x14ac:dyDescent="0.25">
      <c r="B287" s="22" t="s">
        <v>769</v>
      </c>
      <c r="C287" s="22">
        <v>6</v>
      </c>
      <c r="D287" s="22">
        <v>17</v>
      </c>
      <c r="E287" s="22">
        <v>36</v>
      </c>
      <c r="F287" s="22">
        <v>36</v>
      </c>
      <c r="G287" s="22">
        <v>17</v>
      </c>
      <c r="H287" s="22">
        <v>4</v>
      </c>
      <c r="I287" s="22">
        <v>4</v>
      </c>
    </row>
    <row r="288" spans="2:10" x14ac:dyDescent="0.25">
      <c r="B288" s="22" t="s">
        <v>770</v>
      </c>
      <c r="C288" s="22">
        <v>7</v>
      </c>
      <c r="D288" s="22">
        <v>26</v>
      </c>
      <c r="E288" s="22">
        <v>27</v>
      </c>
      <c r="F288" s="22">
        <v>16</v>
      </c>
      <c r="G288" s="22">
        <v>6</v>
      </c>
      <c r="H288" s="22">
        <v>3</v>
      </c>
      <c r="I288" s="22"/>
    </row>
    <row r="289" spans="2:10" x14ac:dyDescent="0.25">
      <c r="B289" s="22" t="s">
        <v>771</v>
      </c>
      <c r="C289" s="22">
        <v>1</v>
      </c>
      <c r="D289" s="22">
        <v>7</v>
      </c>
      <c r="E289" s="22">
        <v>7</v>
      </c>
      <c r="F289" s="22">
        <v>4</v>
      </c>
      <c r="G289" s="22">
        <v>1</v>
      </c>
      <c r="H289" s="22"/>
      <c r="I289" s="22"/>
    </row>
    <row r="290" spans="2:10" x14ac:dyDescent="0.25">
      <c r="B290" s="24" t="s">
        <v>772</v>
      </c>
      <c r="C290" s="24"/>
      <c r="D290" s="24">
        <v>1</v>
      </c>
      <c r="E290" s="24"/>
      <c r="F290" s="24"/>
      <c r="G290" s="24">
        <v>2</v>
      </c>
      <c r="H290" s="24"/>
      <c r="I290" s="24"/>
    </row>
    <row r="291" spans="2:10" x14ac:dyDescent="0.25">
      <c r="B291" s="22"/>
      <c r="C291" s="22"/>
      <c r="D291" s="22"/>
      <c r="E291" s="22"/>
      <c r="F291" s="22"/>
      <c r="G291" s="22"/>
      <c r="H291" s="22"/>
      <c r="I291" s="22"/>
    </row>
    <row r="292" spans="2:10" x14ac:dyDescent="0.25">
      <c r="B292" s="22"/>
      <c r="C292" s="22"/>
      <c r="D292" s="22"/>
      <c r="E292" s="22"/>
      <c r="F292" s="22"/>
      <c r="G292" s="22"/>
      <c r="H292" s="22"/>
      <c r="I292" s="22"/>
    </row>
    <row r="293" spans="2:10" x14ac:dyDescent="0.25">
      <c r="B293" s="107" t="s">
        <v>786</v>
      </c>
      <c r="C293" s="107"/>
      <c r="D293" s="107"/>
      <c r="E293" s="107"/>
      <c r="F293" s="107"/>
      <c r="G293" s="107"/>
      <c r="H293" s="107"/>
      <c r="I293" s="107"/>
      <c r="J293" s="107"/>
    </row>
    <row r="294" spans="2:10" x14ac:dyDescent="0.25">
      <c r="B294" s="20" t="s">
        <v>777</v>
      </c>
      <c r="C294" s="20" t="s">
        <v>778</v>
      </c>
      <c r="D294" s="20" t="s">
        <v>779</v>
      </c>
      <c r="E294" s="20" t="s">
        <v>781</v>
      </c>
      <c r="F294" s="20" t="s">
        <v>780</v>
      </c>
      <c r="G294" s="20" t="s">
        <v>782</v>
      </c>
      <c r="H294" s="20" t="s">
        <v>783</v>
      </c>
      <c r="I294" s="20" t="s">
        <v>787</v>
      </c>
      <c r="J294" s="20" t="s">
        <v>758</v>
      </c>
    </row>
    <row r="295" spans="2:10" x14ac:dyDescent="0.25">
      <c r="B295" s="22" t="s">
        <v>767</v>
      </c>
      <c r="C295">
        <f t="shared" ref="C295:H295" si="2">C285*C274</f>
        <v>7</v>
      </c>
      <c r="D295">
        <f t="shared" si="2"/>
        <v>32</v>
      </c>
      <c r="E295">
        <f t="shared" si="2"/>
        <v>132</v>
      </c>
      <c r="F295">
        <f t="shared" si="2"/>
        <v>168</v>
      </c>
      <c r="G295">
        <f t="shared" si="2"/>
        <v>165</v>
      </c>
      <c r="H295">
        <f t="shared" si="2"/>
        <v>90</v>
      </c>
      <c r="I295">
        <f t="shared" ref="I295:I300" si="3">I285*7</f>
        <v>105</v>
      </c>
      <c r="J295" s="34">
        <f t="shared" ref="J295:J300" si="4">SUM(C295:I295)</f>
        <v>699</v>
      </c>
    </row>
    <row r="296" spans="2:10" x14ac:dyDescent="0.25">
      <c r="B296" s="22" t="s">
        <v>768</v>
      </c>
      <c r="C296">
        <f t="shared" ref="C296:H296" si="5">C274*C286</f>
        <v>7</v>
      </c>
      <c r="D296">
        <f t="shared" si="5"/>
        <v>54</v>
      </c>
      <c r="E296">
        <f t="shared" si="5"/>
        <v>132</v>
      </c>
      <c r="F296">
        <f t="shared" si="5"/>
        <v>180</v>
      </c>
      <c r="G296">
        <f t="shared" si="5"/>
        <v>120</v>
      </c>
      <c r="H296">
        <f t="shared" si="5"/>
        <v>60</v>
      </c>
      <c r="I296">
        <f t="shared" si="3"/>
        <v>70</v>
      </c>
      <c r="J296" s="34">
        <f t="shared" si="4"/>
        <v>623</v>
      </c>
    </row>
    <row r="297" spans="2:10" x14ac:dyDescent="0.25">
      <c r="B297" s="22" t="s">
        <v>769</v>
      </c>
      <c r="C297">
        <f t="shared" ref="C297:H297" si="6">C287*C274</f>
        <v>6</v>
      </c>
      <c r="D297">
        <f t="shared" si="6"/>
        <v>34</v>
      </c>
      <c r="E297">
        <f t="shared" si="6"/>
        <v>108</v>
      </c>
      <c r="F297">
        <f t="shared" si="6"/>
        <v>144</v>
      </c>
      <c r="G297">
        <f t="shared" si="6"/>
        <v>85</v>
      </c>
      <c r="H297">
        <f t="shared" si="6"/>
        <v>24</v>
      </c>
      <c r="I297">
        <f t="shared" si="3"/>
        <v>28</v>
      </c>
      <c r="J297" s="34">
        <f t="shared" si="4"/>
        <v>429</v>
      </c>
    </row>
    <row r="298" spans="2:10" x14ac:dyDescent="0.25">
      <c r="B298" s="22" t="s">
        <v>770</v>
      </c>
      <c r="C298">
        <f t="shared" ref="C298:H298" si="7">C288*C274</f>
        <v>7</v>
      </c>
      <c r="D298">
        <f t="shared" si="7"/>
        <v>52</v>
      </c>
      <c r="E298">
        <f t="shared" si="7"/>
        <v>81</v>
      </c>
      <c r="F298">
        <f t="shared" si="7"/>
        <v>64</v>
      </c>
      <c r="G298">
        <f t="shared" si="7"/>
        <v>30</v>
      </c>
      <c r="H298">
        <f t="shared" si="7"/>
        <v>18</v>
      </c>
      <c r="I298">
        <f t="shared" si="3"/>
        <v>0</v>
      </c>
      <c r="J298" s="34">
        <f t="shared" si="4"/>
        <v>252</v>
      </c>
    </row>
    <row r="299" spans="2:10" x14ac:dyDescent="0.25">
      <c r="B299" s="22" t="s">
        <v>771</v>
      </c>
      <c r="C299">
        <f t="shared" ref="C299:H299" si="8">C289*C274</f>
        <v>1</v>
      </c>
      <c r="D299">
        <f t="shared" si="8"/>
        <v>14</v>
      </c>
      <c r="E299">
        <f t="shared" si="8"/>
        <v>21</v>
      </c>
      <c r="F299">
        <f t="shared" si="8"/>
        <v>16</v>
      </c>
      <c r="G299">
        <f t="shared" si="8"/>
        <v>5</v>
      </c>
      <c r="H299">
        <f t="shared" si="8"/>
        <v>0</v>
      </c>
      <c r="I299">
        <f t="shared" si="3"/>
        <v>0</v>
      </c>
      <c r="J299" s="34">
        <f t="shared" si="4"/>
        <v>57</v>
      </c>
    </row>
    <row r="300" spans="2:10" x14ac:dyDescent="0.25">
      <c r="B300" s="24" t="s">
        <v>772</v>
      </c>
      <c r="C300" s="33">
        <f t="shared" ref="C300:H300" si="9">C290*C274</f>
        <v>0</v>
      </c>
      <c r="D300" s="33">
        <f t="shared" si="9"/>
        <v>2</v>
      </c>
      <c r="E300" s="33">
        <f t="shared" si="9"/>
        <v>0</v>
      </c>
      <c r="F300" s="33">
        <f t="shared" si="9"/>
        <v>0</v>
      </c>
      <c r="G300" s="33">
        <f t="shared" si="9"/>
        <v>10</v>
      </c>
      <c r="H300" s="33">
        <f t="shared" si="9"/>
        <v>0</v>
      </c>
      <c r="I300" s="33">
        <f t="shared" si="3"/>
        <v>0</v>
      </c>
      <c r="J300" s="35">
        <f t="shared" si="4"/>
        <v>12</v>
      </c>
    </row>
    <row r="304" spans="2:10" ht="39.6" x14ac:dyDescent="0.25">
      <c r="B304" s="14" t="s">
        <v>777</v>
      </c>
      <c r="C304" s="41" t="s">
        <v>790</v>
      </c>
      <c r="D304" s="14" t="s">
        <v>788</v>
      </c>
      <c r="E304" s="14" t="s">
        <v>789</v>
      </c>
      <c r="F304" s="10"/>
    </row>
    <row r="305" spans="2:8" x14ac:dyDescent="0.25">
      <c r="B305" s="5" t="s">
        <v>767</v>
      </c>
      <c r="C305" s="10">
        <f>C268</f>
        <v>2863</v>
      </c>
      <c r="D305" s="10">
        <f>J295</f>
        <v>699</v>
      </c>
      <c r="E305" s="39">
        <f>C305/D305</f>
        <v>4.0958512160228899</v>
      </c>
      <c r="F305" s="10"/>
    </row>
    <row r="306" spans="2:8" x14ac:dyDescent="0.25">
      <c r="B306" s="5" t="s">
        <v>768</v>
      </c>
      <c r="C306" s="10">
        <f>D268</f>
        <v>2349</v>
      </c>
      <c r="D306" s="10">
        <f t="shared" ref="D306:D310" si="10">J296</f>
        <v>623</v>
      </c>
      <c r="E306" s="39">
        <f t="shared" ref="E306:E311" si="11">C306/D306</f>
        <v>3.7704654895666132</v>
      </c>
      <c r="F306" s="10"/>
    </row>
    <row r="307" spans="2:8" x14ac:dyDescent="0.25">
      <c r="B307" s="5" t="s">
        <v>769</v>
      </c>
      <c r="C307" s="10">
        <f>E268</f>
        <v>1591</v>
      </c>
      <c r="D307" s="10">
        <f t="shared" si="10"/>
        <v>429</v>
      </c>
      <c r="E307" s="39">
        <f t="shared" si="11"/>
        <v>3.7086247086247086</v>
      </c>
      <c r="F307" s="10"/>
    </row>
    <row r="308" spans="2:8" x14ac:dyDescent="0.25">
      <c r="B308" s="5" t="s">
        <v>770</v>
      </c>
      <c r="C308" s="10">
        <f>F268</f>
        <v>1047</v>
      </c>
      <c r="D308" s="10">
        <f t="shared" si="10"/>
        <v>252</v>
      </c>
      <c r="E308" s="39">
        <f t="shared" si="11"/>
        <v>4.1547619047619051</v>
      </c>
      <c r="F308" s="10"/>
    </row>
    <row r="309" spans="2:8" x14ac:dyDescent="0.25">
      <c r="B309" s="5" t="s">
        <v>771</v>
      </c>
      <c r="C309" s="10">
        <f>G268</f>
        <v>200</v>
      </c>
      <c r="D309" s="10">
        <f t="shared" si="10"/>
        <v>57</v>
      </c>
      <c r="E309" s="39">
        <f t="shared" si="11"/>
        <v>3.5087719298245612</v>
      </c>
      <c r="F309" s="10"/>
    </row>
    <row r="310" spans="2:8" x14ac:dyDescent="0.25">
      <c r="B310" s="13" t="s">
        <v>772</v>
      </c>
      <c r="C310" s="9">
        <f>H268</f>
        <v>35</v>
      </c>
      <c r="D310" s="9">
        <f t="shared" si="10"/>
        <v>12</v>
      </c>
      <c r="E310" s="40">
        <f t="shared" si="11"/>
        <v>2.9166666666666665</v>
      </c>
      <c r="F310" s="10"/>
      <c r="H310" s="36"/>
    </row>
    <row r="311" spans="2:8" x14ac:dyDescent="0.25">
      <c r="B311" s="11" t="s">
        <v>758</v>
      </c>
      <c r="C311" s="10">
        <f>SUM(C305:C310)</f>
        <v>8085</v>
      </c>
      <c r="D311" s="10">
        <f t="shared" ref="D311" si="12">SUM(D305:D310)</f>
        <v>2072</v>
      </c>
      <c r="E311" s="39">
        <f t="shared" si="11"/>
        <v>3.9020270270270272</v>
      </c>
      <c r="F311" s="10"/>
    </row>
    <row r="314" spans="2:8" s="42" customFormat="1" x14ac:dyDescent="0.25"/>
    <row r="316" spans="2:8" s="22" customFormat="1" x14ac:dyDescent="0.25">
      <c r="B316" s="28" t="s">
        <v>791</v>
      </c>
      <c r="C316" s="28" t="s">
        <v>797</v>
      </c>
      <c r="D316" s="28" t="s">
        <v>798</v>
      </c>
      <c r="E316" s="28" t="s">
        <v>799</v>
      </c>
      <c r="F316" s="28" t="s">
        <v>800</v>
      </c>
      <c r="G316" s="28" t="s">
        <v>801</v>
      </c>
      <c r="H316" s="28" t="s">
        <v>802</v>
      </c>
    </row>
    <row r="317" spans="2:8" x14ac:dyDescent="0.25">
      <c r="B317" t="s">
        <v>792</v>
      </c>
      <c r="C317" s="22">
        <v>50</v>
      </c>
      <c r="D317" s="22">
        <v>27</v>
      </c>
      <c r="E317" s="22">
        <v>21</v>
      </c>
      <c r="F317" s="22">
        <v>33</v>
      </c>
      <c r="G317" s="22">
        <v>5</v>
      </c>
      <c r="H317" s="22">
        <v>142</v>
      </c>
    </row>
    <row r="318" spans="2:8" x14ac:dyDescent="0.25">
      <c r="B318" t="s">
        <v>793</v>
      </c>
      <c r="C318" s="22">
        <v>56</v>
      </c>
      <c r="D318" s="22">
        <v>36</v>
      </c>
      <c r="E318" s="22">
        <v>36</v>
      </c>
      <c r="F318" s="22">
        <v>49</v>
      </c>
      <c r="G318" s="22">
        <v>15</v>
      </c>
      <c r="H318" s="22">
        <v>91</v>
      </c>
    </row>
    <row r="319" spans="2:8" x14ac:dyDescent="0.25">
      <c r="B319" t="s">
        <v>794</v>
      </c>
      <c r="C319" s="22">
        <v>120</v>
      </c>
      <c r="D319" s="22">
        <v>74</v>
      </c>
      <c r="E319" s="22">
        <v>82</v>
      </c>
      <c r="F319" s="22">
        <v>114</v>
      </c>
      <c r="G319" s="22">
        <v>49</v>
      </c>
      <c r="H319" s="22">
        <v>121</v>
      </c>
    </row>
    <row r="320" spans="2:8" x14ac:dyDescent="0.25">
      <c r="B320" t="s">
        <v>795</v>
      </c>
      <c r="C320" s="22">
        <v>134</v>
      </c>
      <c r="D320" s="22">
        <v>99</v>
      </c>
      <c r="E320" s="22">
        <v>150</v>
      </c>
      <c r="F320" s="22">
        <v>170</v>
      </c>
      <c r="G320" s="22">
        <v>131</v>
      </c>
      <c r="H320" s="22">
        <v>109</v>
      </c>
    </row>
    <row r="321" spans="2:8" x14ac:dyDescent="0.25">
      <c r="B321" t="s">
        <v>796</v>
      </c>
      <c r="C321" s="22">
        <v>207</v>
      </c>
      <c r="D321" s="22">
        <v>331</v>
      </c>
      <c r="E321" s="22">
        <v>278</v>
      </c>
      <c r="F321" s="22">
        <v>201</v>
      </c>
      <c r="G321" s="22">
        <v>367</v>
      </c>
      <c r="H321" s="22">
        <v>104</v>
      </c>
    </row>
    <row r="322" spans="2:8" x14ac:dyDescent="0.25">
      <c r="C322" s="22"/>
      <c r="D322" s="22"/>
      <c r="E322" s="22"/>
      <c r="F322" s="22"/>
      <c r="G322" s="22"/>
      <c r="H322" s="22"/>
    </row>
    <row r="342" spans="2:12" s="42" customFormat="1" x14ac:dyDescent="0.25">
      <c r="B342" s="109" t="s">
        <v>803</v>
      </c>
      <c r="C342" s="109"/>
      <c r="D342" s="109"/>
    </row>
    <row r="344" spans="2:12" x14ac:dyDescent="0.25">
      <c r="B344" s="34"/>
      <c r="C344" s="103" t="s">
        <v>811</v>
      </c>
      <c r="D344" s="103"/>
      <c r="E344" s="103"/>
      <c r="F344" s="103"/>
      <c r="G344" s="103"/>
      <c r="H344" s="103"/>
      <c r="I344" s="103"/>
    </row>
    <row r="345" spans="2:12" s="22" customFormat="1" x14ac:dyDescent="0.25">
      <c r="B345" s="20" t="s">
        <v>804</v>
      </c>
      <c r="C345" s="48" t="s">
        <v>176</v>
      </c>
      <c r="D345" s="20" t="s">
        <v>486</v>
      </c>
      <c r="E345" s="20" t="s">
        <v>140</v>
      </c>
      <c r="F345" s="20" t="s">
        <v>521</v>
      </c>
      <c r="G345" s="20" t="s">
        <v>809</v>
      </c>
      <c r="H345" s="20" t="s">
        <v>384</v>
      </c>
      <c r="I345" s="20" t="s">
        <v>810</v>
      </c>
      <c r="K345" s="46" t="s">
        <v>812</v>
      </c>
      <c r="L345" s="28"/>
    </row>
    <row r="346" spans="2:12" x14ac:dyDescent="0.25">
      <c r="B346" t="s">
        <v>68</v>
      </c>
      <c r="C346" s="43">
        <v>0.11799999999999999</v>
      </c>
      <c r="D346" s="43">
        <v>0.13800000000000001</v>
      </c>
      <c r="E346" s="43">
        <v>6.9000000000000006E-2</v>
      </c>
      <c r="F346" s="43">
        <v>0.17599999999999999</v>
      </c>
      <c r="G346" s="43">
        <v>8.5999999999999993E-2</v>
      </c>
      <c r="H346" s="43">
        <v>9.5000000000000001E-2</v>
      </c>
      <c r="I346" s="43">
        <v>6.9000000000000006E-2</v>
      </c>
      <c r="K346" s="47">
        <f>AVERAGE(C346:I346)</f>
        <v>0.10728571428571428</v>
      </c>
    </row>
    <row r="347" spans="2:12" x14ac:dyDescent="0.25">
      <c r="B347" t="s">
        <v>66</v>
      </c>
      <c r="C347" s="43">
        <v>0.26600000000000001</v>
      </c>
      <c r="D347" s="43">
        <v>0.21</v>
      </c>
      <c r="E347" s="43">
        <v>0.128</v>
      </c>
      <c r="F347" s="43">
        <v>0.245</v>
      </c>
      <c r="G347" s="43">
        <v>0.16900000000000001</v>
      </c>
      <c r="H347" s="43">
        <v>0.19600000000000001</v>
      </c>
      <c r="I347" s="43">
        <v>0.11799999999999999</v>
      </c>
      <c r="K347" s="47">
        <f t="shared" ref="K347:K354" si="13">AVERAGE(C347:I347)</f>
        <v>0.19028571428571425</v>
      </c>
    </row>
    <row r="348" spans="2:12" x14ac:dyDescent="0.25">
      <c r="B348" t="s">
        <v>67</v>
      </c>
      <c r="C348" s="43">
        <v>0.26100000000000001</v>
      </c>
      <c r="D348" s="43">
        <v>0.17499999999999999</v>
      </c>
      <c r="E348" s="43">
        <v>0.13600000000000001</v>
      </c>
      <c r="F348" s="43">
        <v>0.21</v>
      </c>
      <c r="G348" s="43">
        <v>0.17499999999999999</v>
      </c>
      <c r="H348" s="43">
        <v>0.182</v>
      </c>
      <c r="I348" s="43">
        <v>9.5000000000000001E-2</v>
      </c>
      <c r="K348" s="47">
        <f t="shared" si="13"/>
        <v>0.1762857142857143</v>
      </c>
    </row>
    <row r="349" spans="2:12" x14ac:dyDescent="0.25">
      <c r="B349" t="s">
        <v>65</v>
      </c>
      <c r="C349" s="43">
        <v>8.5999999999999993E-2</v>
      </c>
      <c r="D349" s="43">
        <v>6.7000000000000004E-2</v>
      </c>
      <c r="E349" s="43">
        <v>7.3999999999999996E-2</v>
      </c>
      <c r="F349" s="43">
        <v>0.10100000000000001</v>
      </c>
      <c r="G349" s="43">
        <v>7.5999999999999998E-2</v>
      </c>
      <c r="H349" s="43">
        <v>5.5E-2</v>
      </c>
      <c r="I349" s="43">
        <v>3.5000000000000003E-2</v>
      </c>
      <c r="K349" s="47">
        <f t="shared" si="13"/>
        <v>7.0571428571428577E-2</v>
      </c>
    </row>
    <row r="350" spans="2:12" x14ac:dyDescent="0.25">
      <c r="B350" t="s">
        <v>805</v>
      </c>
      <c r="C350" s="43">
        <v>4.2000000000000003E-2</v>
      </c>
      <c r="D350" s="43">
        <v>2.5999999999999999E-2</v>
      </c>
      <c r="E350" s="43">
        <v>3.2000000000000001E-2</v>
      </c>
      <c r="F350" s="43">
        <v>4.8000000000000001E-2</v>
      </c>
      <c r="G350" s="43">
        <v>2.1000000000000001E-2</v>
      </c>
      <c r="H350" s="43">
        <v>1.7999999999999999E-2</v>
      </c>
      <c r="I350" s="43">
        <v>1.7999999999999999E-2</v>
      </c>
      <c r="K350" s="47">
        <f t="shared" si="13"/>
        <v>2.9285714285714283E-2</v>
      </c>
    </row>
    <row r="351" spans="2:12" x14ac:dyDescent="0.25">
      <c r="B351" t="s">
        <v>806</v>
      </c>
      <c r="C351" s="43">
        <v>2.8000000000000001E-2</v>
      </c>
      <c r="D351" s="43">
        <v>2.8000000000000001E-2</v>
      </c>
      <c r="E351" s="43">
        <v>2.5000000000000001E-2</v>
      </c>
      <c r="F351" s="43">
        <v>3.6999999999999998E-2</v>
      </c>
      <c r="G351" s="43">
        <v>1.9E-2</v>
      </c>
      <c r="H351" s="43">
        <v>2.5000000000000001E-2</v>
      </c>
      <c r="I351" s="43">
        <v>1.4E-2</v>
      </c>
      <c r="K351" s="47">
        <f t="shared" si="13"/>
        <v>2.514285714285714E-2</v>
      </c>
    </row>
    <row r="352" spans="2:12" x14ac:dyDescent="0.25">
      <c r="B352" t="s">
        <v>207</v>
      </c>
      <c r="C352" s="43">
        <v>2.3E-2</v>
      </c>
      <c r="D352" s="43">
        <v>1.9E-2</v>
      </c>
      <c r="E352" s="43">
        <v>2.5999999999999999E-2</v>
      </c>
      <c r="F352" s="43">
        <v>2.8000000000000001E-2</v>
      </c>
      <c r="G352" s="43">
        <v>1.9E-2</v>
      </c>
      <c r="H352" s="43">
        <v>1.0999999999999999E-2</v>
      </c>
      <c r="I352" s="43">
        <v>8.9999999999999993E-3</v>
      </c>
      <c r="K352" s="47">
        <f t="shared" si="13"/>
        <v>1.9285714285714288E-2</v>
      </c>
    </row>
    <row r="353" spans="2:11" x14ac:dyDescent="0.25">
      <c r="B353" t="s">
        <v>807</v>
      </c>
      <c r="C353" s="43">
        <v>0.14599999999999999</v>
      </c>
      <c r="D353" s="43">
        <v>0.314</v>
      </c>
      <c r="E353" s="43">
        <v>0.47799999999999998</v>
      </c>
      <c r="F353" s="43">
        <v>0.13900000000000001</v>
      </c>
      <c r="G353" s="43">
        <v>0.41299999999999998</v>
      </c>
      <c r="H353" s="43">
        <v>0.39900000000000002</v>
      </c>
      <c r="I353" s="43">
        <v>0.624</v>
      </c>
      <c r="K353" s="47">
        <f t="shared" si="13"/>
        <v>0.35899999999999999</v>
      </c>
    </row>
    <row r="354" spans="2:11" x14ac:dyDescent="0.25">
      <c r="B354" t="s">
        <v>808</v>
      </c>
      <c r="C354" s="43">
        <v>0.03</v>
      </c>
      <c r="D354" s="43">
        <v>2.3E-2</v>
      </c>
      <c r="E354" s="43">
        <v>3.2000000000000001E-2</v>
      </c>
      <c r="F354" s="43">
        <v>1.6E-2</v>
      </c>
      <c r="G354" s="43">
        <v>2.2000000000000002E-2</v>
      </c>
      <c r="H354" s="43">
        <v>1.9E-2</v>
      </c>
      <c r="I354" s="43">
        <v>1.8000000000000002E-2</v>
      </c>
      <c r="K354" s="47">
        <f t="shared" si="13"/>
        <v>2.2857142857142854E-2</v>
      </c>
    </row>
    <row r="357" spans="2:11" x14ac:dyDescent="0.25">
      <c r="C357" s="45">
        <f>SUM(C346:C349)</f>
        <v>0.73099999999999998</v>
      </c>
      <c r="D357" s="45">
        <f t="shared" ref="D357:H357" si="14">SUM(D346:D349)</f>
        <v>0.58999999999999986</v>
      </c>
      <c r="E357" s="45">
        <f t="shared" si="14"/>
        <v>0.40700000000000003</v>
      </c>
      <c r="F357" s="45">
        <f t="shared" si="14"/>
        <v>0.73199999999999998</v>
      </c>
      <c r="G357" s="45">
        <f t="shared" si="14"/>
        <v>0.50600000000000001</v>
      </c>
      <c r="H357" s="45">
        <f t="shared" si="14"/>
        <v>0.52800000000000002</v>
      </c>
      <c r="I357" s="45">
        <f>SUM(I346:I349)</f>
        <v>0.31700000000000006</v>
      </c>
    </row>
    <row r="358" spans="2:11" x14ac:dyDescent="0.25">
      <c r="C358" s="44">
        <f>AVERAGE(C350:C354)</f>
        <v>5.3800000000000001E-2</v>
      </c>
    </row>
    <row r="362" spans="2:11" x14ac:dyDescent="0.25">
      <c r="B362" s="20" t="s">
        <v>876</v>
      </c>
      <c r="C362" s="20" t="s">
        <v>176</v>
      </c>
      <c r="D362" s="20" t="s">
        <v>486</v>
      </c>
      <c r="E362" s="20" t="s">
        <v>140</v>
      </c>
      <c r="F362" s="20" t="s">
        <v>521</v>
      </c>
      <c r="G362" s="20" t="s">
        <v>878</v>
      </c>
      <c r="H362" s="20" t="s">
        <v>384</v>
      </c>
      <c r="I362" s="20" t="s">
        <v>810</v>
      </c>
    </row>
    <row r="363" spans="2:11" x14ac:dyDescent="0.25">
      <c r="B363">
        <v>1200</v>
      </c>
      <c r="C363" s="36">
        <f>67*B363</f>
        <v>80400</v>
      </c>
      <c r="D363">
        <f>B363*78</f>
        <v>93600</v>
      </c>
      <c r="E363">
        <f>B363*39</f>
        <v>46800</v>
      </c>
      <c r="F363">
        <f>B363*100</f>
        <v>120000</v>
      </c>
      <c r="G363">
        <f>B363*49</f>
        <v>58800</v>
      </c>
      <c r="H363">
        <f>B363*54</f>
        <v>64800</v>
      </c>
      <c r="I363">
        <f>B363*39</f>
        <v>46800</v>
      </c>
    </row>
    <row r="364" spans="2:11" x14ac:dyDescent="0.25">
      <c r="B364">
        <v>1600</v>
      </c>
      <c r="C364">
        <f>151*B364</f>
        <v>241600</v>
      </c>
      <c r="D364">
        <f>B364*119</f>
        <v>190400</v>
      </c>
      <c r="E364">
        <f>B364*78</f>
        <v>124800</v>
      </c>
      <c r="F364">
        <f>B364*139</f>
        <v>222400</v>
      </c>
      <c r="G364">
        <f>B364*96</f>
        <v>153600</v>
      </c>
      <c r="H364">
        <f>B364*111</f>
        <v>177600</v>
      </c>
      <c r="I364">
        <f>B364*67</f>
        <v>107200</v>
      </c>
    </row>
    <row r="365" spans="2:11" x14ac:dyDescent="0.25">
      <c r="B365">
        <v>2000</v>
      </c>
      <c r="C365">
        <f>B365*148</f>
        <v>296000</v>
      </c>
      <c r="D365">
        <f>B365*99</f>
        <v>198000</v>
      </c>
      <c r="E365">
        <f>B365*77</f>
        <v>154000</v>
      </c>
      <c r="F365">
        <f>B365*119</f>
        <v>238000</v>
      </c>
      <c r="G365">
        <f>B365*99</f>
        <v>198000</v>
      </c>
      <c r="H365">
        <f>B365*103</f>
        <v>206000</v>
      </c>
      <c r="I365">
        <f>B365*54</f>
        <v>108000</v>
      </c>
    </row>
    <row r="366" spans="2:11" x14ac:dyDescent="0.25">
      <c r="B366">
        <v>2400</v>
      </c>
      <c r="C366">
        <f>B366*49</f>
        <v>117600</v>
      </c>
      <c r="D366">
        <f>B366*38</f>
        <v>91200</v>
      </c>
      <c r="E366">
        <f>B366*42</f>
        <v>100800</v>
      </c>
      <c r="F366">
        <f>B366*57</f>
        <v>136800</v>
      </c>
      <c r="G366">
        <f>B366*43</f>
        <v>103200</v>
      </c>
      <c r="H366">
        <f>B366*31</f>
        <v>74400</v>
      </c>
      <c r="I366">
        <f>B366*20</f>
        <v>48000</v>
      </c>
    </row>
    <row r="367" spans="2:11" x14ac:dyDescent="0.25">
      <c r="B367">
        <v>2800</v>
      </c>
      <c r="C367">
        <f>24*B367</f>
        <v>67200</v>
      </c>
      <c r="D367">
        <f>B367*15</f>
        <v>42000</v>
      </c>
      <c r="E367">
        <f>B367*18</f>
        <v>50400</v>
      </c>
      <c r="F367">
        <f>B367*27</f>
        <v>75600</v>
      </c>
      <c r="G367">
        <f>B367*12</f>
        <v>33600</v>
      </c>
      <c r="H367">
        <f>B367*10</f>
        <v>28000</v>
      </c>
      <c r="I367">
        <f>B367*10</f>
        <v>28000</v>
      </c>
    </row>
    <row r="368" spans="2:11" x14ac:dyDescent="0.25">
      <c r="B368">
        <v>3200</v>
      </c>
      <c r="C368">
        <f>B368*16</f>
        <v>51200</v>
      </c>
      <c r="D368">
        <f>B368*16</f>
        <v>51200</v>
      </c>
      <c r="E368">
        <f>B368*14</f>
        <v>44800</v>
      </c>
      <c r="F368">
        <f>B368*21</f>
        <v>67200</v>
      </c>
      <c r="G368">
        <f>B368*11</f>
        <v>35200</v>
      </c>
      <c r="H368">
        <f>B368*14</f>
        <v>44800</v>
      </c>
      <c r="I368">
        <f>B368*8</f>
        <v>25600</v>
      </c>
    </row>
    <row r="369" spans="2:9" x14ac:dyDescent="0.25">
      <c r="B369" s="33">
        <v>3500</v>
      </c>
      <c r="C369" s="33">
        <f>B369*13</f>
        <v>45500</v>
      </c>
      <c r="D369" s="33">
        <f>B369*11</f>
        <v>38500</v>
      </c>
      <c r="E369" s="33">
        <f>B369*15</f>
        <v>52500</v>
      </c>
      <c r="F369" s="33">
        <f>B369*16</f>
        <v>56000</v>
      </c>
      <c r="G369" s="33">
        <f>B369*11</f>
        <v>38500</v>
      </c>
      <c r="H369" s="33">
        <f>B369*6</f>
        <v>21000</v>
      </c>
      <c r="I369" s="33">
        <f>B369*5</f>
        <v>17500</v>
      </c>
    </row>
    <row r="370" spans="2:9" x14ac:dyDescent="0.25">
      <c r="B370" s="11" t="s">
        <v>873</v>
      </c>
      <c r="C370">
        <f>SUM(C363:C369)</f>
        <v>899500</v>
      </c>
      <c r="D370">
        <f>SUM(D363:D369)</f>
        <v>704900</v>
      </c>
      <c r="E370">
        <f t="shared" ref="E370:H370" si="15">SUM(E363:E369)</f>
        <v>574100</v>
      </c>
      <c r="F370">
        <f t="shared" si="15"/>
        <v>916000</v>
      </c>
      <c r="G370">
        <f t="shared" si="15"/>
        <v>620900</v>
      </c>
      <c r="H370">
        <f t="shared" si="15"/>
        <v>616600</v>
      </c>
      <c r="I370">
        <f>SUM(I363:I369)</f>
        <v>381100</v>
      </c>
    </row>
    <row r="371" spans="2:9" x14ac:dyDescent="0.25">
      <c r="B371" s="11" t="s">
        <v>877</v>
      </c>
      <c r="C371" s="72">
        <f>C370/468</f>
        <v>1922.0085470085471</v>
      </c>
      <c r="D371" s="72">
        <f>D370/376</f>
        <v>1874.7340425531916</v>
      </c>
      <c r="E371" s="72">
        <f>E370/283</f>
        <v>2028.6219081272084</v>
      </c>
      <c r="F371" s="72">
        <f>F370/479</f>
        <v>1912.3173277661795</v>
      </c>
      <c r="G371" s="72">
        <f>G370/321</f>
        <v>1934.2679127725858</v>
      </c>
      <c r="H371" s="72">
        <f>H370/329</f>
        <v>1874.1641337386018</v>
      </c>
      <c r="I371" s="72">
        <f>I370/203</f>
        <v>1877.3399014778324</v>
      </c>
    </row>
    <row r="377" spans="2:9" x14ac:dyDescent="0.25">
      <c r="C377" s="78" t="s">
        <v>868</v>
      </c>
      <c r="D377" s="78" t="s">
        <v>879</v>
      </c>
    </row>
    <row r="378" spans="2:9" x14ac:dyDescent="0.25">
      <c r="C378" t="str">
        <f>C362</f>
        <v>Papa Parda</v>
      </c>
      <c r="D378" s="79">
        <f>C371</f>
        <v>1922.0085470085471</v>
      </c>
    </row>
    <row r="379" spans="2:9" x14ac:dyDescent="0.25">
      <c r="C379" t="str">
        <f>D362</f>
        <v>Papa Criolla</v>
      </c>
      <c r="D379" s="79">
        <f>D371</f>
        <v>1874.7340425531916</v>
      </c>
    </row>
    <row r="380" spans="2:9" x14ac:dyDescent="0.25">
      <c r="C380" t="str">
        <f>E362</f>
        <v>Papa Pastusa</v>
      </c>
      <c r="D380" s="79">
        <f>E371</f>
        <v>2028.6219081272084</v>
      </c>
    </row>
    <row r="381" spans="2:9" x14ac:dyDescent="0.25">
      <c r="C381" t="str">
        <f>F362</f>
        <v>Papa Amarilla</v>
      </c>
      <c r="D381" s="79">
        <f>F371</f>
        <v>1912.3173277661795</v>
      </c>
    </row>
    <row r="382" spans="2:9" x14ac:dyDescent="0.25">
      <c r="C382" t="str">
        <f>G362</f>
        <v xml:space="preserve">Papa Colorada </v>
      </c>
      <c r="D382" s="79">
        <f>G371</f>
        <v>1934.2679127725858</v>
      </c>
    </row>
    <row r="383" spans="2:9" x14ac:dyDescent="0.25">
      <c r="C383" t="str">
        <f>H362</f>
        <v>Papa Guata</v>
      </c>
      <c r="D383" s="79">
        <f>H371</f>
        <v>1874.1641337386018</v>
      </c>
    </row>
    <row r="384" spans="2:9" x14ac:dyDescent="0.25">
      <c r="C384" t="str">
        <f>I362</f>
        <v>Papa Y.H.</v>
      </c>
      <c r="D384" s="79">
        <f>I371</f>
        <v>1877.3399014778324</v>
      </c>
    </row>
    <row r="403" spans="2:4" s="42" customFormat="1" x14ac:dyDescent="0.25"/>
    <row r="406" spans="2:4" x14ac:dyDescent="0.25">
      <c r="B406" s="22" t="s">
        <v>813</v>
      </c>
      <c r="C406" s="22" t="s">
        <v>814</v>
      </c>
      <c r="D406" s="22" t="s">
        <v>815</v>
      </c>
    </row>
    <row r="407" spans="2:4" x14ac:dyDescent="0.25">
      <c r="B407" s="30" t="s">
        <v>816</v>
      </c>
      <c r="C407" s="22">
        <v>49</v>
      </c>
      <c r="D407">
        <v>8.6</v>
      </c>
    </row>
    <row r="408" spans="2:4" x14ac:dyDescent="0.25">
      <c r="B408" s="30" t="s">
        <v>253</v>
      </c>
      <c r="C408" s="22">
        <v>103</v>
      </c>
      <c r="D408">
        <v>18.2</v>
      </c>
    </row>
    <row r="409" spans="2:4" x14ac:dyDescent="0.25">
      <c r="B409" s="30" t="s">
        <v>109</v>
      </c>
      <c r="C409" s="22">
        <v>197</v>
      </c>
      <c r="D409">
        <v>34.700000000000003</v>
      </c>
    </row>
    <row r="410" spans="2:4" x14ac:dyDescent="0.25">
      <c r="B410" s="30" t="s">
        <v>119</v>
      </c>
      <c r="C410" s="22">
        <v>329</v>
      </c>
      <c r="D410" s="49">
        <v>0.57999999999999996</v>
      </c>
    </row>
    <row r="411" spans="2:4" x14ac:dyDescent="0.25">
      <c r="B411" s="30" t="s">
        <v>69</v>
      </c>
      <c r="C411" s="22">
        <v>351</v>
      </c>
      <c r="D411">
        <v>61.9</v>
      </c>
    </row>
    <row r="412" spans="2:4" x14ac:dyDescent="0.25">
      <c r="B412" s="30" t="s">
        <v>817</v>
      </c>
      <c r="C412" s="22">
        <v>410</v>
      </c>
      <c r="D412">
        <v>72.3</v>
      </c>
    </row>
    <row r="413" spans="2:4" x14ac:dyDescent="0.25">
      <c r="C413" s="22"/>
    </row>
    <row r="434" spans="2:3" s="42" customFormat="1" x14ac:dyDescent="0.25"/>
    <row r="437" spans="2:3" x14ac:dyDescent="0.25">
      <c r="B437" s="22" t="s">
        <v>818</v>
      </c>
      <c r="C437" s="22" t="s">
        <v>788</v>
      </c>
    </row>
    <row r="438" spans="2:3" x14ac:dyDescent="0.25">
      <c r="B438" t="s">
        <v>820</v>
      </c>
      <c r="C438">
        <v>467</v>
      </c>
    </row>
    <row r="439" spans="2:3" x14ac:dyDescent="0.25">
      <c r="B439" t="s">
        <v>145</v>
      </c>
      <c r="C439">
        <v>263</v>
      </c>
    </row>
    <row r="440" spans="2:3" x14ac:dyDescent="0.25">
      <c r="B440" t="s">
        <v>177</v>
      </c>
      <c r="C440">
        <v>62</v>
      </c>
    </row>
    <row r="441" spans="2:3" x14ac:dyDescent="0.25">
      <c r="B441" t="s">
        <v>385</v>
      </c>
      <c r="C441">
        <v>36</v>
      </c>
    </row>
    <row r="442" spans="2:3" x14ac:dyDescent="0.25">
      <c r="B442" t="s">
        <v>558</v>
      </c>
      <c r="C442">
        <v>35</v>
      </c>
    </row>
    <row r="443" spans="2:3" x14ac:dyDescent="0.25">
      <c r="B443" t="s">
        <v>819</v>
      </c>
      <c r="C443">
        <v>13</v>
      </c>
    </row>
    <row r="462" spans="2:3" s="42" customFormat="1" x14ac:dyDescent="0.25"/>
    <row r="464" spans="2:3" x14ac:dyDescent="0.25">
      <c r="B464" s="103" t="s">
        <v>841</v>
      </c>
      <c r="C464" s="103"/>
    </row>
    <row r="465" spans="2:6" x14ac:dyDescent="0.25">
      <c r="B465" s="60" t="s">
        <v>822</v>
      </c>
      <c r="C465" s="60" t="s">
        <v>823</v>
      </c>
    </row>
    <row r="466" spans="2:6" x14ac:dyDescent="0.25">
      <c r="B466" s="51">
        <v>3500</v>
      </c>
      <c r="C466" s="53">
        <v>2</v>
      </c>
      <c r="E466" s="50">
        <f>B466*C466</f>
        <v>7000</v>
      </c>
    </row>
    <row r="467" spans="2:6" x14ac:dyDescent="0.25">
      <c r="B467" s="51">
        <v>4500</v>
      </c>
      <c r="C467" s="53">
        <v>84</v>
      </c>
      <c r="E467" s="50">
        <f t="shared" ref="E467:E471" si="16">B467*C467</f>
        <v>378000</v>
      </c>
    </row>
    <row r="468" spans="2:6" x14ac:dyDescent="0.25">
      <c r="B468" s="51">
        <v>5000</v>
      </c>
      <c r="C468" s="53">
        <v>41</v>
      </c>
      <c r="E468" s="50">
        <f t="shared" si="16"/>
        <v>205000</v>
      </c>
    </row>
    <row r="469" spans="2:6" x14ac:dyDescent="0.25">
      <c r="B469" s="51">
        <v>5500</v>
      </c>
      <c r="C469" s="53">
        <v>15</v>
      </c>
      <c r="E469" s="50">
        <f t="shared" si="16"/>
        <v>82500</v>
      </c>
    </row>
    <row r="470" spans="2:6" x14ac:dyDescent="0.25">
      <c r="B470" s="51">
        <v>6000</v>
      </c>
      <c r="C470" s="53">
        <v>7</v>
      </c>
      <c r="E470" s="50">
        <f t="shared" si="16"/>
        <v>42000</v>
      </c>
    </row>
    <row r="471" spans="2:6" x14ac:dyDescent="0.25">
      <c r="B471" s="51">
        <v>6500</v>
      </c>
      <c r="C471" s="53">
        <v>4</v>
      </c>
      <c r="E471" s="50">
        <f t="shared" si="16"/>
        <v>26000</v>
      </c>
    </row>
    <row r="472" spans="2:6" x14ac:dyDescent="0.25">
      <c r="B472" s="55" t="s">
        <v>847</v>
      </c>
      <c r="C472" s="53">
        <v>402</v>
      </c>
      <c r="F472" s="46" t="s">
        <v>864</v>
      </c>
    </row>
    <row r="473" spans="2:6" x14ac:dyDescent="0.25">
      <c r="B473" t="s">
        <v>808</v>
      </c>
      <c r="C473" s="53">
        <v>12</v>
      </c>
      <c r="E473" s="50">
        <f>SUM(E466:E471)</f>
        <v>740500</v>
      </c>
      <c r="F473" s="63">
        <f>E473/153</f>
        <v>4839.8692810457514</v>
      </c>
    </row>
    <row r="474" spans="2:6" x14ac:dyDescent="0.25">
      <c r="C474" s="52"/>
    </row>
    <row r="483" spans="2:6" x14ac:dyDescent="0.25">
      <c r="B483" s="103" t="s">
        <v>842</v>
      </c>
      <c r="C483" s="103"/>
    </row>
    <row r="484" spans="2:6" x14ac:dyDescent="0.25">
      <c r="B484" s="48" t="s">
        <v>804</v>
      </c>
      <c r="C484" s="61" t="s">
        <v>821</v>
      </c>
    </row>
    <row r="485" spans="2:6" x14ac:dyDescent="0.25">
      <c r="B485" t="s">
        <v>68</v>
      </c>
      <c r="C485" s="54">
        <v>186</v>
      </c>
      <c r="E485">
        <f>C485*1200</f>
        <v>223200</v>
      </c>
    </row>
    <row r="486" spans="2:6" x14ac:dyDescent="0.25">
      <c r="B486" t="s">
        <v>66</v>
      </c>
      <c r="C486" s="54">
        <v>164</v>
      </c>
      <c r="E486">
        <f>1600*164</f>
        <v>262400</v>
      </c>
    </row>
    <row r="487" spans="2:6" x14ac:dyDescent="0.25">
      <c r="B487" t="s">
        <v>67</v>
      </c>
      <c r="C487" s="54">
        <v>109</v>
      </c>
      <c r="E487">
        <f>2000*109</f>
        <v>218000</v>
      </c>
    </row>
    <row r="488" spans="2:6" x14ac:dyDescent="0.25">
      <c r="B488" t="s">
        <v>65</v>
      </c>
      <c r="C488" s="54">
        <v>42</v>
      </c>
      <c r="E488">
        <f>2400*42</f>
        <v>100800</v>
      </c>
    </row>
    <row r="489" spans="2:6" x14ac:dyDescent="0.25">
      <c r="B489" t="s">
        <v>805</v>
      </c>
      <c r="C489" s="54">
        <v>26</v>
      </c>
      <c r="E489">
        <f>2800*26</f>
        <v>72800</v>
      </c>
    </row>
    <row r="490" spans="2:6" x14ac:dyDescent="0.25">
      <c r="B490" t="s">
        <v>806</v>
      </c>
      <c r="C490" s="54">
        <v>11</v>
      </c>
      <c r="E490">
        <f>3200*11</f>
        <v>35200</v>
      </c>
    </row>
    <row r="491" spans="2:6" x14ac:dyDescent="0.25">
      <c r="B491" t="s">
        <v>207</v>
      </c>
      <c r="C491" s="54">
        <v>8</v>
      </c>
      <c r="E491">
        <f>3400*8</f>
        <v>27200</v>
      </c>
    </row>
    <row r="492" spans="2:6" x14ac:dyDescent="0.25">
      <c r="B492" s="36" t="s">
        <v>824</v>
      </c>
      <c r="C492" s="54">
        <v>3</v>
      </c>
      <c r="F492" s="46" t="s">
        <v>864</v>
      </c>
    </row>
    <row r="493" spans="2:6" x14ac:dyDescent="0.25">
      <c r="B493" t="s">
        <v>808</v>
      </c>
      <c r="C493" s="54">
        <v>18</v>
      </c>
      <c r="E493">
        <f>SUM(E485:E491)</f>
        <v>939600</v>
      </c>
      <c r="F493" s="66">
        <f>E493/546</f>
        <v>1720.8791208791208</v>
      </c>
    </row>
    <row r="506" spans="2:5" x14ac:dyDescent="0.25">
      <c r="C506" s="50"/>
    </row>
    <row r="507" spans="2:5" x14ac:dyDescent="0.25">
      <c r="B507" s="110" t="s">
        <v>844</v>
      </c>
      <c r="C507" s="110"/>
    </row>
    <row r="508" spans="2:5" x14ac:dyDescent="0.25">
      <c r="B508" s="62" t="s">
        <v>828</v>
      </c>
      <c r="C508" s="48" t="s">
        <v>823</v>
      </c>
    </row>
    <row r="509" spans="2:5" x14ac:dyDescent="0.25">
      <c r="B509" s="51">
        <v>100</v>
      </c>
      <c r="C509">
        <v>41</v>
      </c>
      <c r="E509" s="50">
        <f>B509*C509</f>
        <v>4100</v>
      </c>
    </row>
    <row r="510" spans="2:5" x14ac:dyDescent="0.25">
      <c r="B510" s="51">
        <v>200</v>
      </c>
      <c r="C510">
        <v>110</v>
      </c>
      <c r="E510" s="50">
        <f>B510*C510</f>
        <v>22000</v>
      </c>
    </row>
    <row r="511" spans="2:5" x14ac:dyDescent="0.25">
      <c r="B511" s="51">
        <v>400</v>
      </c>
      <c r="C511">
        <v>92</v>
      </c>
      <c r="E511" s="50">
        <f t="shared" ref="E511:E515" si="17">B511*C511</f>
        <v>36800</v>
      </c>
    </row>
    <row r="512" spans="2:5" x14ac:dyDescent="0.25">
      <c r="B512" s="51">
        <v>800</v>
      </c>
      <c r="C512">
        <v>53</v>
      </c>
      <c r="E512" s="50">
        <f t="shared" si="17"/>
        <v>42400</v>
      </c>
    </row>
    <row r="513" spans="2:7" x14ac:dyDescent="0.25">
      <c r="B513" s="51">
        <v>1000</v>
      </c>
      <c r="C513">
        <v>56</v>
      </c>
      <c r="E513" s="50">
        <f t="shared" si="17"/>
        <v>56000</v>
      </c>
    </row>
    <row r="514" spans="2:7" x14ac:dyDescent="0.25">
      <c r="B514" s="51">
        <v>1200</v>
      </c>
      <c r="C514">
        <v>23</v>
      </c>
      <c r="E514" s="50">
        <f t="shared" si="17"/>
        <v>27600</v>
      </c>
    </row>
    <row r="515" spans="2:7" x14ac:dyDescent="0.25">
      <c r="B515" s="51">
        <v>1400</v>
      </c>
      <c r="C515">
        <v>33</v>
      </c>
      <c r="E515" s="50">
        <f t="shared" si="17"/>
        <v>46200</v>
      </c>
    </row>
    <row r="516" spans="2:7" x14ac:dyDescent="0.25">
      <c r="B516" s="55" t="s">
        <v>829</v>
      </c>
      <c r="C516">
        <v>31</v>
      </c>
      <c r="E516" s="50">
        <f>1700*C516</f>
        <v>52700</v>
      </c>
    </row>
    <row r="517" spans="2:7" x14ac:dyDescent="0.25">
      <c r="B517" s="55" t="s">
        <v>830</v>
      </c>
      <c r="C517">
        <v>120</v>
      </c>
      <c r="D517" s="44"/>
      <c r="E517" s="44"/>
      <c r="F517" s="46" t="s">
        <v>864</v>
      </c>
    </row>
    <row r="518" spans="2:7" x14ac:dyDescent="0.25">
      <c r="B518" s="57" t="s">
        <v>808</v>
      </c>
      <c r="C518">
        <v>8</v>
      </c>
      <c r="D518" s="44"/>
      <c r="E518" s="50">
        <f>SUM(E509:E516)</f>
        <v>287800</v>
      </c>
      <c r="F518" s="65">
        <f>E518/439</f>
        <v>655.58086560364461</v>
      </c>
    </row>
    <row r="519" spans="2:7" x14ac:dyDescent="0.25">
      <c r="C519" s="5"/>
      <c r="E519" s="44"/>
      <c r="F519" s="44"/>
      <c r="G519" s="44"/>
    </row>
    <row r="520" spans="2:7" x14ac:dyDescent="0.25">
      <c r="E520" s="44"/>
      <c r="F520" s="44"/>
      <c r="G520" s="44"/>
    </row>
    <row r="521" spans="2:7" x14ac:dyDescent="0.25">
      <c r="E521" s="44"/>
      <c r="F521" s="44"/>
      <c r="G521" s="44"/>
    </row>
    <row r="528" spans="2:7" x14ac:dyDescent="0.25">
      <c r="B528" s="103" t="s">
        <v>843</v>
      </c>
      <c r="C528" s="103"/>
    </row>
    <row r="529" spans="2:6" x14ac:dyDescent="0.25">
      <c r="B529" s="48" t="s">
        <v>822</v>
      </c>
      <c r="C529" s="48" t="s">
        <v>823</v>
      </c>
    </row>
    <row r="530" spans="2:6" x14ac:dyDescent="0.25">
      <c r="B530" s="51">
        <v>6500</v>
      </c>
      <c r="C530" s="53">
        <v>124</v>
      </c>
      <c r="E530" s="50">
        <f>C530*B530</f>
        <v>806000</v>
      </c>
    </row>
    <row r="531" spans="2:6" x14ac:dyDescent="0.25">
      <c r="B531" s="51">
        <v>6700</v>
      </c>
      <c r="C531" s="53">
        <v>21</v>
      </c>
      <c r="E531" s="50">
        <f t="shared" ref="E531:E535" si="18">C531*B531</f>
        <v>140700</v>
      </c>
    </row>
    <row r="532" spans="2:6" x14ac:dyDescent="0.25">
      <c r="B532" s="51">
        <v>6900</v>
      </c>
      <c r="C532" s="53">
        <v>12</v>
      </c>
      <c r="E532" s="50">
        <f t="shared" si="18"/>
        <v>82800</v>
      </c>
    </row>
    <row r="533" spans="2:6" x14ac:dyDescent="0.25">
      <c r="B533" s="51">
        <v>7100</v>
      </c>
      <c r="C533" s="53">
        <v>16</v>
      </c>
      <c r="E533" s="50">
        <f t="shared" si="18"/>
        <v>113600</v>
      </c>
    </row>
    <row r="534" spans="2:6" x14ac:dyDescent="0.25">
      <c r="B534" s="51">
        <v>7300</v>
      </c>
      <c r="C534" s="53">
        <v>3</v>
      </c>
      <c r="E534" s="50">
        <f t="shared" si="18"/>
        <v>21900</v>
      </c>
    </row>
    <row r="535" spans="2:6" x14ac:dyDescent="0.25">
      <c r="B535" s="51">
        <v>7500</v>
      </c>
      <c r="C535" s="53">
        <v>6</v>
      </c>
      <c r="E535" s="50">
        <f t="shared" si="18"/>
        <v>45000</v>
      </c>
    </row>
    <row r="536" spans="2:6" x14ac:dyDescent="0.25">
      <c r="B536" s="55" t="s">
        <v>825</v>
      </c>
      <c r="C536" s="53">
        <v>4</v>
      </c>
      <c r="E536" s="64">
        <f>7600*C536</f>
        <v>30400</v>
      </c>
    </row>
    <row r="537" spans="2:6" x14ac:dyDescent="0.25">
      <c r="B537" s="36" t="s">
        <v>826</v>
      </c>
      <c r="C537" s="53">
        <v>359</v>
      </c>
      <c r="F537" s="46" t="s">
        <v>864</v>
      </c>
    </row>
    <row r="538" spans="2:6" x14ac:dyDescent="0.25">
      <c r="B538" s="36" t="s">
        <v>827</v>
      </c>
      <c r="C538" s="53">
        <v>22</v>
      </c>
      <c r="E538" s="50">
        <f>SUM(E530:E536)</f>
        <v>1240400</v>
      </c>
      <c r="F538" s="63">
        <f>E538/186</f>
        <v>6668.8172043010754</v>
      </c>
    </row>
    <row r="540" spans="2:6" x14ac:dyDescent="0.25">
      <c r="C540" s="36"/>
    </row>
    <row r="544" spans="2:6" x14ac:dyDescent="0.25">
      <c r="D544" s="44"/>
      <c r="E544" s="44"/>
      <c r="F544" s="44"/>
    </row>
    <row r="545" spans="2:6" x14ac:dyDescent="0.25">
      <c r="D545" s="44"/>
      <c r="E545" s="44"/>
      <c r="F545" s="44"/>
    </row>
    <row r="546" spans="2:6" x14ac:dyDescent="0.25">
      <c r="D546" s="44"/>
      <c r="E546" s="44"/>
      <c r="F546" s="44"/>
    </row>
    <row r="547" spans="2:6" x14ac:dyDescent="0.25">
      <c r="D547" s="44"/>
      <c r="E547" s="44"/>
      <c r="F547" s="44"/>
    </row>
    <row r="548" spans="2:6" x14ac:dyDescent="0.25">
      <c r="B548" s="103" t="s">
        <v>845</v>
      </c>
      <c r="C548" s="103"/>
      <c r="D548" s="44"/>
      <c r="E548" s="44"/>
      <c r="F548" s="44"/>
    </row>
    <row r="549" spans="2:6" x14ac:dyDescent="0.25">
      <c r="B549" s="48" t="s">
        <v>828</v>
      </c>
      <c r="C549" s="48" t="s">
        <v>823</v>
      </c>
    </row>
    <row r="550" spans="2:6" x14ac:dyDescent="0.25">
      <c r="B550" s="58">
        <v>3500</v>
      </c>
      <c r="C550">
        <v>61</v>
      </c>
      <c r="E550" s="50">
        <f>B550*C550</f>
        <v>213500</v>
      </c>
    </row>
    <row r="551" spans="2:6" x14ac:dyDescent="0.25">
      <c r="B551" s="58">
        <v>3700</v>
      </c>
      <c r="C551">
        <v>20</v>
      </c>
      <c r="E551" s="50">
        <f t="shared" ref="E551:E555" si="19">B551*C551</f>
        <v>74000</v>
      </c>
    </row>
    <row r="552" spans="2:6" x14ac:dyDescent="0.25">
      <c r="B552" s="58">
        <v>3900</v>
      </c>
      <c r="C552">
        <v>13</v>
      </c>
      <c r="E552" s="50">
        <f t="shared" si="19"/>
        <v>50700</v>
      </c>
    </row>
    <row r="553" spans="2:6" x14ac:dyDescent="0.25">
      <c r="B553" s="58">
        <v>4100</v>
      </c>
      <c r="C553">
        <v>15</v>
      </c>
      <c r="E553" s="50">
        <f t="shared" si="19"/>
        <v>61500</v>
      </c>
    </row>
    <row r="554" spans="2:6" x14ac:dyDescent="0.25">
      <c r="B554" s="59">
        <v>4300</v>
      </c>
      <c r="C554">
        <v>2</v>
      </c>
      <c r="E554" s="50">
        <f t="shared" si="19"/>
        <v>8600</v>
      </c>
    </row>
    <row r="555" spans="2:6" x14ac:dyDescent="0.25">
      <c r="B555" s="58">
        <v>4500</v>
      </c>
      <c r="C555">
        <v>11</v>
      </c>
      <c r="E555" s="50">
        <f t="shared" si="19"/>
        <v>49500</v>
      </c>
    </row>
    <row r="556" spans="2:6" x14ac:dyDescent="0.25">
      <c r="B556" s="57" t="s">
        <v>831</v>
      </c>
      <c r="C556">
        <v>3</v>
      </c>
      <c r="E556" s="50">
        <f>4600*C556</f>
        <v>13800</v>
      </c>
    </row>
    <row r="557" spans="2:6" x14ac:dyDescent="0.25">
      <c r="B557" s="57" t="s">
        <v>832</v>
      </c>
      <c r="C557">
        <v>435</v>
      </c>
      <c r="F557" s="46" t="s">
        <v>864</v>
      </c>
    </row>
    <row r="558" spans="2:6" x14ac:dyDescent="0.25">
      <c r="B558" s="57" t="s">
        <v>833</v>
      </c>
      <c r="C558">
        <v>7</v>
      </c>
      <c r="E558" s="50">
        <f>SUM(E550:E556)</f>
        <v>471600</v>
      </c>
      <c r="F558" s="63">
        <f>E558/125</f>
        <v>3772.8</v>
      </c>
    </row>
    <row r="564" spans="2:6" x14ac:dyDescent="0.25">
      <c r="C564" s="36"/>
    </row>
    <row r="568" spans="2:6" x14ac:dyDescent="0.25">
      <c r="B568" s="103" t="s">
        <v>846</v>
      </c>
      <c r="C568" s="103"/>
    </row>
    <row r="569" spans="2:6" x14ac:dyDescent="0.25">
      <c r="B569" s="48" t="s">
        <v>828</v>
      </c>
      <c r="C569" s="48" t="s">
        <v>823</v>
      </c>
    </row>
    <row r="570" spans="2:6" x14ac:dyDescent="0.25">
      <c r="B570" s="58">
        <v>5500</v>
      </c>
      <c r="C570">
        <v>51</v>
      </c>
      <c r="E570" s="50">
        <f>B570*C570</f>
        <v>280500</v>
      </c>
    </row>
    <row r="571" spans="2:6" x14ac:dyDescent="0.25">
      <c r="B571" s="58">
        <v>6000</v>
      </c>
      <c r="C571">
        <v>22</v>
      </c>
      <c r="E571" s="50">
        <f t="shared" ref="E571:E574" si="20">B571*C571</f>
        <v>132000</v>
      </c>
    </row>
    <row r="572" spans="2:6" x14ac:dyDescent="0.25">
      <c r="B572" s="58">
        <v>6500</v>
      </c>
      <c r="C572">
        <v>11</v>
      </c>
      <c r="E572" s="50">
        <f t="shared" si="20"/>
        <v>71500</v>
      </c>
    </row>
    <row r="573" spans="2:6" x14ac:dyDescent="0.25">
      <c r="B573" s="58">
        <v>7000</v>
      </c>
      <c r="C573">
        <v>6</v>
      </c>
      <c r="E573" s="50">
        <f t="shared" si="20"/>
        <v>42000</v>
      </c>
    </row>
    <row r="574" spans="2:6" x14ac:dyDescent="0.25">
      <c r="B574" s="58">
        <v>8500</v>
      </c>
      <c r="C574">
        <v>2</v>
      </c>
      <c r="E574" s="50">
        <f t="shared" si="20"/>
        <v>17000</v>
      </c>
    </row>
    <row r="575" spans="2:6" x14ac:dyDescent="0.25">
      <c r="B575" s="57" t="s">
        <v>834</v>
      </c>
      <c r="C575">
        <v>466</v>
      </c>
      <c r="F575" s="46" t="s">
        <v>864</v>
      </c>
    </row>
    <row r="576" spans="2:6" x14ac:dyDescent="0.25">
      <c r="B576" s="57" t="s">
        <v>833</v>
      </c>
      <c r="C576">
        <v>9</v>
      </c>
      <c r="E576" s="50">
        <f>SUM(E570:E574)</f>
        <v>543000</v>
      </c>
      <c r="F576" s="63">
        <f>E576/92</f>
        <v>5902.173913043478</v>
      </c>
    </row>
    <row r="582" spans="2:3" s="42" customFormat="1" x14ac:dyDescent="0.25"/>
    <row r="585" spans="2:3" x14ac:dyDescent="0.25">
      <c r="B585" s="104" t="s">
        <v>835</v>
      </c>
      <c r="C585" s="105"/>
    </row>
    <row r="587" spans="2:3" x14ac:dyDescent="0.25">
      <c r="B587" s="56" t="s">
        <v>836</v>
      </c>
      <c r="C587" s="56" t="s">
        <v>823</v>
      </c>
    </row>
    <row r="588" spans="2:3" x14ac:dyDescent="0.25">
      <c r="B588" s="36" t="s">
        <v>69</v>
      </c>
      <c r="C588">
        <v>430</v>
      </c>
    </row>
    <row r="589" spans="2:3" x14ac:dyDescent="0.25">
      <c r="B589" s="36" t="s">
        <v>119</v>
      </c>
      <c r="C589">
        <v>325</v>
      </c>
    </row>
    <row r="590" spans="2:3" x14ac:dyDescent="0.25">
      <c r="B590" s="36" t="s">
        <v>109</v>
      </c>
      <c r="C590">
        <v>206</v>
      </c>
    </row>
    <row r="591" spans="2:3" x14ac:dyDescent="0.25">
      <c r="B591" s="36" t="s">
        <v>199</v>
      </c>
      <c r="C591">
        <v>129</v>
      </c>
    </row>
    <row r="592" spans="2:3" x14ac:dyDescent="0.25">
      <c r="B592" s="36" t="s">
        <v>606</v>
      </c>
      <c r="C592">
        <v>58</v>
      </c>
    </row>
    <row r="593" spans="2:3" x14ac:dyDescent="0.25">
      <c r="B593" s="36" t="s">
        <v>214</v>
      </c>
      <c r="C593">
        <v>52</v>
      </c>
    </row>
    <row r="608" spans="2:3" s="42" customFormat="1" x14ac:dyDescent="0.25"/>
    <row r="612" spans="2:3" x14ac:dyDescent="0.25">
      <c r="B612" s="104" t="s">
        <v>837</v>
      </c>
      <c r="C612" s="105"/>
    </row>
    <row r="613" spans="2:3" x14ac:dyDescent="0.25">
      <c r="B613" s="56" t="s">
        <v>838</v>
      </c>
      <c r="C613" s="56" t="s">
        <v>823</v>
      </c>
    </row>
    <row r="614" spans="2:3" x14ac:dyDescent="0.25">
      <c r="B614" s="36" t="s">
        <v>839</v>
      </c>
      <c r="C614">
        <v>487</v>
      </c>
    </row>
    <row r="615" spans="2:3" x14ac:dyDescent="0.25">
      <c r="B615" s="36" t="s">
        <v>171</v>
      </c>
      <c r="C615">
        <v>377</v>
      </c>
    </row>
    <row r="616" spans="2:3" x14ac:dyDescent="0.25">
      <c r="B616" s="36" t="s">
        <v>215</v>
      </c>
      <c r="C616">
        <v>221</v>
      </c>
    </row>
    <row r="617" spans="2:3" x14ac:dyDescent="0.25">
      <c r="B617" s="36" t="s">
        <v>263</v>
      </c>
      <c r="C617">
        <v>158</v>
      </c>
    </row>
    <row r="618" spans="2:3" x14ac:dyDescent="0.25">
      <c r="B618" s="36" t="s">
        <v>237</v>
      </c>
      <c r="C618">
        <v>50</v>
      </c>
    </row>
    <row r="619" spans="2:3" x14ac:dyDescent="0.25">
      <c r="B619" s="36" t="s">
        <v>840</v>
      </c>
      <c r="C619">
        <v>3</v>
      </c>
    </row>
    <row r="633" spans="2:3" s="69" customFormat="1" x14ac:dyDescent="0.25"/>
    <row r="635" spans="2:3" ht="26.4" x14ac:dyDescent="0.25">
      <c r="B635" s="4" t="s">
        <v>849</v>
      </c>
      <c r="C635" s="71" t="s">
        <v>848</v>
      </c>
    </row>
    <row r="636" spans="2:3" x14ac:dyDescent="0.25">
      <c r="B636" s="5">
        <v>1</v>
      </c>
      <c r="C636" s="44">
        <v>8.2595870206489674E-2</v>
      </c>
    </row>
    <row r="637" spans="2:3" x14ac:dyDescent="0.25">
      <c r="B637" s="5">
        <v>2</v>
      </c>
      <c r="C637" s="44">
        <v>9.4395280235988199E-2</v>
      </c>
    </row>
    <row r="638" spans="2:3" x14ac:dyDescent="0.25">
      <c r="B638" s="5">
        <v>3</v>
      </c>
      <c r="C638" s="44">
        <v>0.21828908554572271</v>
      </c>
    </row>
    <row r="639" spans="2:3" x14ac:dyDescent="0.25">
      <c r="B639" s="5">
        <v>4</v>
      </c>
      <c r="C639" s="44">
        <v>0.24483775811209441</v>
      </c>
    </row>
    <row r="640" spans="2:3" x14ac:dyDescent="0.25">
      <c r="B640" s="5">
        <v>5</v>
      </c>
      <c r="C640" s="44">
        <v>0.35988200589970504</v>
      </c>
    </row>
    <row r="641" spans="2:3" x14ac:dyDescent="0.25">
      <c r="B641" s="5" t="s">
        <v>744</v>
      </c>
      <c r="C641" s="44">
        <v>1</v>
      </c>
    </row>
    <row r="644" spans="2:3" ht="26.4" x14ac:dyDescent="0.25">
      <c r="B644" s="4" t="s">
        <v>850</v>
      </c>
      <c r="C644" s="70" t="s">
        <v>848</v>
      </c>
    </row>
    <row r="645" spans="2:3" x14ac:dyDescent="0.25">
      <c r="B645" s="5">
        <v>1</v>
      </c>
      <c r="C645" s="44">
        <v>9.7777777777777783E-2</v>
      </c>
    </row>
    <row r="646" spans="2:3" x14ac:dyDescent="0.25">
      <c r="B646" s="5">
        <v>2</v>
      </c>
      <c r="C646" s="44">
        <v>0.10222222222222223</v>
      </c>
    </row>
    <row r="647" spans="2:3" x14ac:dyDescent="0.25">
      <c r="B647" s="5">
        <v>3</v>
      </c>
      <c r="C647" s="44">
        <v>0.2</v>
      </c>
    </row>
    <row r="648" spans="2:3" x14ac:dyDescent="0.25">
      <c r="B648" s="5">
        <v>4</v>
      </c>
      <c r="C648" s="44">
        <v>0.22666666666666666</v>
      </c>
    </row>
    <row r="649" spans="2:3" x14ac:dyDescent="0.25">
      <c r="B649" s="5">
        <v>5</v>
      </c>
      <c r="C649" s="44">
        <v>0.37333333333333335</v>
      </c>
    </row>
    <row r="650" spans="2:3" x14ac:dyDescent="0.25">
      <c r="B650" s="5" t="s">
        <v>744</v>
      </c>
      <c r="C650" s="44">
        <v>1</v>
      </c>
    </row>
    <row r="656" spans="2:3" ht="26.4" x14ac:dyDescent="0.25">
      <c r="B656" s="4" t="s">
        <v>851</v>
      </c>
      <c r="C656" s="70" t="s">
        <v>848</v>
      </c>
    </row>
    <row r="657" spans="2:3" x14ac:dyDescent="0.25">
      <c r="B657" s="5">
        <v>1</v>
      </c>
      <c r="C657" s="44">
        <v>5.0147492625368731E-2</v>
      </c>
    </row>
    <row r="658" spans="2:3" x14ac:dyDescent="0.25">
      <c r="B658" s="5">
        <v>2</v>
      </c>
      <c r="C658" s="44">
        <v>5.3097345132743362E-2</v>
      </c>
    </row>
    <row r="659" spans="2:3" x14ac:dyDescent="0.25">
      <c r="B659" s="5">
        <v>3</v>
      </c>
      <c r="C659" s="44">
        <v>0.10324483775811209</v>
      </c>
    </row>
    <row r="660" spans="2:3" x14ac:dyDescent="0.25">
      <c r="B660" s="5">
        <v>4</v>
      </c>
      <c r="C660" s="44">
        <v>0.16814159292035399</v>
      </c>
    </row>
    <row r="661" spans="2:3" x14ac:dyDescent="0.25">
      <c r="B661" s="5">
        <v>5</v>
      </c>
      <c r="C661" s="44">
        <v>0.62536873156342188</v>
      </c>
    </row>
    <row r="662" spans="2:3" x14ac:dyDescent="0.25">
      <c r="B662" s="5" t="s">
        <v>744</v>
      </c>
      <c r="C662" s="44">
        <v>1</v>
      </c>
    </row>
    <row r="667" spans="2:3" x14ac:dyDescent="0.25">
      <c r="B667" s="4" t="s">
        <v>852</v>
      </c>
      <c r="C667" t="s">
        <v>848</v>
      </c>
    </row>
    <row r="668" spans="2:3" x14ac:dyDescent="0.25">
      <c r="B668" s="5">
        <v>1</v>
      </c>
      <c r="C668" s="44">
        <v>0.04</v>
      </c>
    </row>
    <row r="669" spans="2:3" x14ac:dyDescent="0.25">
      <c r="B669" s="5">
        <v>2</v>
      </c>
      <c r="C669" s="44">
        <v>0.08</v>
      </c>
    </row>
    <row r="670" spans="2:3" x14ac:dyDescent="0.25">
      <c r="B670" s="5">
        <v>3</v>
      </c>
      <c r="C670" s="44">
        <v>0.17333333333333334</v>
      </c>
    </row>
    <row r="671" spans="2:3" x14ac:dyDescent="0.25">
      <c r="B671" s="5">
        <v>4</v>
      </c>
      <c r="C671" s="44">
        <v>0.18222222222222223</v>
      </c>
    </row>
    <row r="672" spans="2:3" x14ac:dyDescent="0.25">
      <c r="B672" s="5">
        <v>5</v>
      </c>
      <c r="C672" s="44">
        <v>0.52444444444444449</v>
      </c>
    </row>
    <row r="673" spans="2:3" x14ac:dyDescent="0.25">
      <c r="B673" s="5" t="s">
        <v>744</v>
      </c>
      <c r="C673" s="44">
        <v>1</v>
      </c>
    </row>
    <row r="678" spans="2:3" x14ac:dyDescent="0.25">
      <c r="B678" s="4" t="s">
        <v>853</v>
      </c>
      <c r="C678" t="s">
        <v>848</v>
      </c>
    </row>
    <row r="679" spans="2:3" x14ac:dyDescent="0.25">
      <c r="B679" s="5">
        <v>1</v>
      </c>
      <c r="C679" s="44">
        <v>4.1297935103244837E-2</v>
      </c>
    </row>
    <row r="680" spans="2:3" x14ac:dyDescent="0.25">
      <c r="B680" s="5">
        <v>2</v>
      </c>
      <c r="C680" s="44">
        <v>5.3097345132743362E-2</v>
      </c>
    </row>
    <row r="681" spans="2:3" x14ac:dyDescent="0.25">
      <c r="B681" s="5">
        <v>3</v>
      </c>
      <c r="C681" s="44">
        <v>0.12094395280235988</v>
      </c>
    </row>
    <row r="682" spans="2:3" x14ac:dyDescent="0.25">
      <c r="B682" s="5">
        <v>4</v>
      </c>
      <c r="C682" s="44">
        <v>0.27138643067846607</v>
      </c>
    </row>
    <row r="683" spans="2:3" x14ac:dyDescent="0.25">
      <c r="B683" s="5">
        <v>5</v>
      </c>
      <c r="C683" s="44">
        <v>0.51327433628318586</v>
      </c>
    </row>
    <row r="684" spans="2:3" x14ac:dyDescent="0.25">
      <c r="B684" s="5" t="s">
        <v>744</v>
      </c>
      <c r="C684" s="44">
        <v>1</v>
      </c>
    </row>
    <row r="688" spans="2:3" x14ac:dyDescent="0.25">
      <c r="B688" s="4" t="s">
        <v>854</v>
      </c>
      <c r="C688" t="s">
        <v>848</v>
      </c>
    </row>
    <row r="689" spans="2:3" x14ac:dyDescent="0.25">
      <c r="B689" s="5">
        <v>1</v>
      </c>
      <c r="C689" s="44">
        <v>3.111111111111111E-2</v>
      </c>
    </row>
    <row r="690" spans="2:3" x14ac:dyDescent="0.25">
      <c r="B690" s="5">
        <v>2</v>
      </c>
      <c r="C690" s="44">
        <v>0.08</v>
      </c>
    </row>
    <row r="691" spans="2:3" x14ac:dyDescent="0.25">
      <c r="B691" s="5">
        <v>3</v>
      </c>
      <c r="C691" s="44">
        <v>0.18222222222222223</v>
      </c>
    </row>
    <row r="692" spans="2:3" x14ac:dyDescent="0.25">
      <c r="B692" s="5">
        <v>4</v>
      </c>
      <c r="C692" s="44">
        <v>0.25777777777777777</v>
      </c>
    </row>
    <row r="693" spans="2:3" x14ac:dyDescent="0.25">
      <c r="B693" s="5">
        <v>5</v>
      </c>
      <c r="C693" s="44">
        <v>0.44888888888888889</v>
      </c>
    </row>
    <row r="694" spans="2:3" x14ac:dyDescent="0.25">
      <c r="B694" s="5" t="s">
        <v>744</v>
      </c>
      <c r="C694" s="44">
        <v>1</v>
      </c>
    </row>
    <row r="699" spans="2:3" x14ac:dyDescent="0.25">
      <c r="B699" s="4" t="s">
        <v>855</v>
      </c>
      <c r="C699" t="s">
        <v>848</v>
      </c>
    </row>
    <row r="700" spans="2:3" x14ac:dyDescent="0.25">
      <c r="B700" s="5">
        <v>1</v>
      </c>
      <c r="C700" s="44">
        <v>4.4247787610619468E-2</v>
      </c>
    </row>
    <row r="701" spans="2:3" x14ac:dyDescent="0.25">
      <c r="B701" s="5">
        <v>2</v>
      </c>
      <c r="C701" s="44">
        <v>7.0796460176991149E-2</v>
      </c>
    </row>
    <row r="702" spans="2:3" x14ac:dyDescent="0.25">
      <c r="B702" s="5">
        <v>3</v>
      </c>
      <c r="C702" s="44">
        <v>0.19469026548672566</v>
      </c>
    </row>
    <row r="703" spans="2:3" x14ac:dyDescent="0.25">
      <c r="B703" s="5">
        <v>4</v>
      </c>
      <c r="C703" s="44">
        <v>0.32743362831858408</v>
      </c>
    </row>
    <row r="704" spans="2:3" x14ac:dyDescent="0.25">
      <c r="B704" s="5">
        <v>5</v>
      </c>
      <c r="C704" s="44">
        <v>0.36283185840707965</v>
      </c>
    </row>
    <row r="705" spans="2:3" x14ac:dyDescent="0.25">
      <c r="B705" s="5" t="s">
        <v>744</v>
      </c>
      <c r="C705" s="44">
        <v>1</v>
      </c>
    </row>
    <row r="709" spans="2:3" x14ac:dyDescent="0.25">
      <c r="B709" s="4" t="s">
        <v>856</v>
      </c>
      <c r="C709" t="s">
        <v>848</v>
      </c>
    </row>
    <row r="710" spans="2:3" x14ac:dyDescent="0.25">
      <c r="B710" s="5">
        <v>1</v>
      </c>
      <c r="C710" s="44">
        <v>7.5555555555555556E-2</v>
      </c>
    </row>
    <row r="711" spans="2:3" x14ac:dyDescent="0.25">
      <c r="B711" s="5">
        <v>2</v>
      </c>
      <c r="C711" s="44">
        <v>0.1111111111111111</v>
      </c>
    </row>
    <row r="712" spans="2:3" x14ac:dyDescent="0.25">
      <c r="B712" s="5">
        <v>3</v>
      </c>
      <c r="C712" s="44">
        <v>0.2088888888888889</v>
      </c>
    </row>
    <row r="713" spans="2:3" x14ac:dyDescent="0.25">
      <c r="B713" s="5">
        <v>4</v>
      </c>
      <c r="C713" s="44">
        <v>0.26222222222222225</v>
      </c>
    </row>
    <row r="714" spans="2:3" x14ac:dyDescent="0.25">
      <c r="B714" s="5">
        <v>5</v>
      </c>
      <c r="C714" s="44">
        <v>0.34222222222222221</v>
      </c>
    </row>
    <row r="715" spans="2:3" x14ac:dyDescent="0.25">
      <c r="B715" s="5" t="s">
        <v>744</v>
      </c>
      <c r="C715" s="44">
        <v>1</v>
      </c>
    </row>
    <row r="721" spans="2:3" x14ac:dyDescent="0.25">
      <c r="B721" s="4" t="s">
        <v>857</v>
      </c>
      <c r="C721" t="s">
        <v>848</v>
      </c>
    </row>
    <row r="722" spans="2:3" x14ac:dyDescent="0.25">
      <c r="B722" s="5">
        <v>1</v>
      </c>
      <c r="C722" s="44">
        <v>1.1799410029498525E-2</v>
      </c>
    </row>
    <row r="723" spans="2:3" x14ac:dyDescent="0.25">
      <c r="B723" s="5">
        <v>2</v>
      </c>
      <c r="C723" s="44">
        <v>2.9498525073746312E-2</v>
      </c>
    </row>
    <row r="724" spans="2:3" x14ac:dyDescent="0.25">
      <c r="B724" s="5">
        <v>3</v>
      </c>
      <c r="C724" s="44">
        <v>7.9646017699115043E-2</v>
      </c>
    </row>
    <row r="725" spans="2:3" x14ac:dyDescent="0.25">
      <c r="B725" s="5">
        <v>4</v>
      </c>
      <c r="C725" s="44">
        <v>0.21533923303834809</v>
      </c>
    </row>
    <row r="726" spans="2:3" x14ac:dyDescent="0.25">
      <c r="B726" s="5">
        <v>5</v>
      </c>
      <c r="C726" s="44">
        <v>0.66371681415929207</v>
      </c>
    </row>
    <row r="727" spans="2:3" x14ac:dyDescent="0.25">
      <c r="B727" s="5" t="s">
        <v>744</v>
      </c>
      <c r="C727" s="44">
        <v>1</v>
      </c>
    </row>
    <row r="733" spans="2:3" x14ac:dyDescent="0.25">
      <c r="B733" s="4" t="s">
        <v>858</v>
      </c>
      <c r="C733" t="s">
        <v>848</v>
      </c>
    </row>
    <row r="734" spans="2:3" x14ac:dyDescent="0.25">
      <c r="B734" s="5">
        <v>1</v>
      </c>
      <c r="C734" s="44">
        <v>4.4444444444444444E-3</v>
      </c>
    </row>
    <row r="735" spans="2:3" x14ac:dyDescent="0.25">
      <c r="B735" s="5">
        <v>2</v>
      </c>
      <c r="C735" s="44">
        <v>2.2222222222222223E-2</v>
      </c>
    </row>
    <row r="736" spans="2:3" x14ac:dyDescent="0.25">
      <c r="B736" s="5">
        <v>3</v>
      </c>
      <c r="C736" s="44">
        <v>9.7777777777777783E-2</v>
      </c>
    </row>
    <row r="737" spans="2:3" x14ac:dyDescent="0.25">
      <c r="B737" s="5">
        <v>4</v>
      </c>
      <c r="C737" s="44">
        <v>0.25777777777777777</v>
      </c>
    </row>
    <row r="738" spans="2:3" x14ac:dyDescent="0.25">
      <c r="B738" s="5">
        <v>5</v>
      </c>
      <c r="C738" s="44">
        <v>0.61777777777777776</v>
      </c>
    </row>
    <row r="739" spans="2:3" x14ac:dyDescent="0.25">
      <c r="B739" s="5" t="s">
        <v>744</v>
      </c>
      <c r="C739" s="44">
        <v>1</v>
      </c>
    </row>
    <row r="745" spans="2:3" x14ac:dyDescent="0.25">
      <c r="B745" s="4" t="s">
        <v>859</v>
      </c>
      <c r="C745" t="s">
        <v>848</v>
      </c>
    </row>
    <row r="746" spans="2:3" x14ac:dyDescent="0.25">
      <c r="B746" s="5">
        <v>1</v>
      </c>
      <c r="C746" s="44">
        <v>0.25073746312684364</v>
      </c>
    </row>
    <row r="747" spans="2:3" x14ac:dyDescent="0.25">
      <c r="B747" s="5">
        <v>2</v>
      </c>
      <c r="C747" s="44">
        <v>0.15044247787610621</v>
      </c>
    </row>
    <row r="748" spans="2:3" x14ac:dyDescent="0.25">
      <c r="B748" s="5">
        <v>3</v>
      </c>
      <c r="C748" s="44">
        <v>0.21238938053097345</v>
      </c>
    </row>
    <row r="749" spans="2:3" x14ac:dyDescent="0.25">
      <c r="B749" s="5">
        <v>4</v>
      </c>
      <c r="C749" s="44">
        <v>0.21533923303834809</v>
      </c>
    </row>
    <row r="750" spans="2:3" x14ac:dyDescent="0.25">
      <c r="B750" s="5">
        <v>5</v>
      </c>
      <c r="C750" s="44">
        <v>0.17109144542772861</v>
      </c>
    </row>
    <row r="751" spans="2:3" x14ac:dyDescent="0.25">
      <c r="B751" s="5" t="s">
        <v>744</v>
      </c>
      <c r="C751" s="44">
        <v>1</v>
      </c>
    </row>
    <row r="757" spans="2:3" x14ac:dyDescent="0.25">
      <c r="B757" s="4" t="s">
        <v>860</v>
      </c>
      <c r="C757" t="s">
        <v>848</v>
      </c>
    </row>
    <row r="758" spans="2:3" x14ac:dyDescent="0.25">
      <c r="B758" s="5">
        <v>1</v>
      </c>
      <c r="C758" s="44">
        <v>0.24888888888888888</v>
      </c>
    </row>
    <row r="759" spans="2:3" x14ac:dyDescent="0.25">
      <c r="B759" s="5">
        <v>2</v>
      </c>
      <c r="C759" s="44">
        <v>0.17333333333333334</v>
      </c>
    </row>
    <row r="760" spans="2:3" x14ac:dyDescent="0.25">
      <c r="B760" s="5">
        <v>3</v>
      </c>
      <c r="C760" s="44">
        <v>0.21777777777777776</v>
      </c>
    </row>
    <row r="761" spans="2:3" x14ac:dyDescent="0.25">
      <c r="B761" s="5">
        <v>4</v>
      </c>
      <c r="C761" s="44">
        <v>0.16</v>
      </c>
    </row>
    <row r="762" spans="2:3" x14ac:dyDescent="0.25">
      <c r="B762" s="5">
        <v>5</v>
      </c>
      <c r="C762" s="44">
        <v>0.2</v>
      </c>
    </row>
    <row r="763" spans="2:3" x14ac:dyDescent="0.25">
      <c r="B763" s="5" t="s">
        <v>744</v>
      </c>
      <c r="C763" s="44">
        <v>1</v>
      </c>
    </row>
    <row r="771" spans="2:6" s="69" customFormat="1" x14ac:dyDescent="0.25"/>
    <row r="775" spans="2:6" x14ac:dyDescent="0.25">
      <c r="B775" s="4" t="s">
        <v>861</v>
      </c>
      <c r="C775" t="s">
        <v>848</v>
      </c>
    </row>
    <row r="776" spans="2:6" x14ac:dyDescent="0.25">
      <c r="B776" s="5" t="s">
        <v>117</v>
      </c>
      <c r="C776">
        <v>1</v>
      </c>
      <c r="E776">
        <f>1*3500</f>
        <v>3500</v>
      </c>
    </row>
    <row r="777" spans="2:6" x14ac:dyDescent="0.25">
      <c r="B777" s="5" t="s">
        <v>55</v>
      </c>
      <c r="C777">
        <v>44</v>
      </c>
      <c r="E777">
        <f>44*4500</f>
        <v>198000</v>
      </c>
    </row>
    <row r="778" spans="2:6" x14ac:dyDescent="0.25">
      <c r="B778" s="5" t="s">
        <v>164</v>
      </c>
      <c r="C778">
        <v>25</v>
      </c>
      <c r="E778">
        <f>25*5000</f>
        <v>125000</v>
      </c>
    </row>
    <row r="779" spans="2:6" x14ac:dyDescent="0.25">
      <c r="B779" s="5" t="s">
        <v>137</v>
      </c>
      <c r="C779">
        <v>9</v>
      </c>
      <c r="E779">
        <f>9*5500</f>
        <v>49500</v>
      </c>
    </row>
    <row r="780" spans="2:6" x14ac:dyDescent="0.25">
      <c r="B780" s="5" t="s">
        <v>51</v>
      </c>
      <c r="C780">
        <v>6</v>
      </c>
      <c r="E780">
        <f>6*6000</f>
        <v>36000</v>
      </c>
    </row>
    <row r="781" spans="2:6" x14ac:dyDescent="0.25">
      <c r="B781" s="5" t="s">
        <v>85</v>
      </c>
      <c r="C781">
        <v>2</v>
      </c>
      <c r="E781">
        <f>2*6500</f>
        <v>13000</v>
      </c>
    </row>
    <row r="782" spans="2:6" x14ac:dyDescent="0.25">
      <c r="B782" s="5" t="s">
        <v>744</v>
      </c>
      <c r="C782">
        <v>87</v>
      </c>
      <c r="F782" s="10" t="str">
        <f>F802</f>
        <v>Precio medio</v>
      </c>
    </row>
    <row r="783" spans="2:6" x14ac:dyDescent="0.25">
      <c r="E783">
        <f>SUM(E776:E781)</f>
        <v>425000</v>
      </c>
      <c r="F783" s="7">
        <f>E783/87</f>
        <v>4885.0574712643675</v>
      </c>
    </row>
    <row r="795" spans="2:5" x14ac:dyDescent="0.25">
      <c r="B795" s="4" t="s">
        <v>862</v>
      </c>
      <c r="C795" t="s">
        <v>848</v>
      </c>
    </row>
    <row r="796" spans="2:5" x14ac:dyDescent="0.25">
      <c r="B796" s="5" t="s">
        <v>117</v>
      </c>
      <c r="C796" s="44">
        <v>1.5625E-2</v>
      </c>
      <c r="E796">
        <f>1*3500</f>
        <v>3500</v>
      </c>
    </row>
    <row r="797" spans="2:5" x14ac:dyDescent="0.25">
      <c r="B797" s="5" t="s">
        <v>55</v>
      </c>
      <c r="C797" s="44">
        <v>0.625</v>
      </c>
      <c r="E797">
        <f>40*4500</f>
        <v>180000</v>
      </c>
    </row>
    <row r="798" spans="2:5" x14ac:dyDescent="0.25">
      <c r="B798" s="5" t="s">
        <v>164</v>
      </c>
      <c r="C798" s="44">
        <v>0.234375</v>
      </c>
      <c r="E798">
        <f>15*5000</f>
        <v>75000</v>
      </c>
    </row>
    <row r="799" spans="2:5" x14ac:dyDescent="0.25">
      <c r="B799" s="5" t="s">
        <v>137</v>
      </c>
      <c r="C799" s="44">
        <v>7.8125E-2</v>
      </c>
      <c r="E799">
        <f>5*5500</f>
        <v>27500</v>
      </c>
    </row>
    <row r="800" spans="2:5" x14ac:dyDescent="0.25">
      <c r="B800" s="5" t="s">
        <v>51</v>
      </c>
      <c r="C800" s="44">
        <v>1.5625E-2</v>
      </c>
      <c r="E800">
        <f>1*6000</f>
        <v>6000</v>
      </c>
    </row>
    <row r="801" spans="2:6" x14ac:dyDescent="0.25">
      <c r="B801" s="5" t="s">
        <v>85</v>
      </c>
      <c r="C801" s="44">
        <v>3.125E-2</v>
      </c>
      <c r="E801">
        <f>2*6500</f>
        <v>13000</v>
      </c>
    </row>
    <row r="802" spans="2:6" x14ac:dyDescent="0.25">
      <c r="B802" s="5" t="s">
        <v>744</v>
      </c>
      <c r="C802" s="44">
        <v>1</v>
      </c>
      <c r="F802" s="46" t="s">
        <v>864</v>
      </c>
    </row>
    <row r="803" spans="2:6" x14ac:dyDescent="0.25">
      <c r="E803">
        <f>SUM(E796:E801)</f>
        <v>305000</v>
      </c>
      <c r="F803" s="7">
        <f>E803/64</f>
        <v>4765.625</v>
      </c>
    </row>
    <row r="814" spans="2:6" s="69" customFormat="1" x14ac:dyDescent="0.25"/>
    <row r="818" spans="2:6" x14ac:dyDescent="0.25">
      <c r="B818" s="4" t="s">
        <v>863</v>
      </c>
      <c r="C818" t="s">
        <v>848</v>
      </c>
    </row>
    <row r="819" spans="2:6" x14ac:dyDescent="0.25">
      <c r="B819" s="5" t="s">
        <v>93</v>
      </c>
      <c r="C819">
        <v>119</v>
      </c>
      <c r="E819">
        <f>119*1200</f>
        <v>142800</v>
      </c>
    </row>
    <row r="820" spans="2:6" x14ac:dyDescent="0.25">
      <c r="B820" s="5" t="s">
        <v>66</v>
      </c>
      <c r="C820">
        <v>88</v>
      </c>
      <c r="E820">
        <f>88*1600</f>
        <v>140800</v>
      </c>
    </row>
    <row r="821" spans="2:6" x14ac:dyDescent="0.25">
      <c r="B821" s="5" t="s">
        <v>67</v>
      </c>
      <c r="C821">
        <v>76</v>
      </c>
      <c r="E821">
        <f>76*2000</f>
        <v>152000</v>
      </c>
    </row>
    <row r="822" spans="2:6" x14ac:dyDescent="0.25">
      <c r="B822" s="5" t="s">
        <v>65</v>
      </c>
      <c r="C822">
        <v>19</v>
      </c>
      <c r="E822">
        <f>19*2400</f>
        <v>45600</v>
      </c>
    </row>
    <row r="823" spans="2:6" x14ac:dyDescent="0.25">
      <c r="B823" s="5" t="s">
        <v>122</v>
      </c>
      <c r="C823">
        <v>17</v>
      </c>
      <c r="E823">
        <f>17*2800</f>
        <v>47600</v>
      </c>
    </row>
    <row r="824" spans="2:6" x14ac:dyDescent="0.25">
      <c r="B824" s="5" t="s">
        <v>143</v>
      </c>
      <c r="C824">
        <v>6</v>
      </c>
      <c r="E824">
        <f>6*3200</f>
        <v>19200</v>
      </c>
    </row>
    <row r="825" spans="2:6" x14ac:dyDescent="0.25">
      <c r="B825" s="5" t="s">
        <v>207</v>
      </c>
      <c r="C825">
        <v>4</v>
      </c>
      <c r="E825">
        <f>4*3500</f>
        <v>14000</v>
      </c>
    </row>
    <row r="826" spans="2:6" x14ac:dyDescent="0.25">
      <c r="B826" s="5" t="s">
        <v>744</v>
      </c>
      <c r="C826">
        <v>329</v>
      </c>
      <c r="F826" s="10" t="str">
        <f>F802</f>
        <v>Precio medio</v>
      </c>
    </row>
    <row r="827" spans="2:6" x14ac:dyDescent="0.25">
      <c r="E827">
        <f>SUM(E819:E825)</f>
        <v>562000</v>
      </c>
      <c r="F827" s="7">
        <f>E827/329</f>
        <v>1708.2066869300911</v>
      </c>
    </row>
    <row r="839" spans="2:6" x14ac:dyDescent="0.25">
      <c r="B839" s="4" t="s">
        <v>867</v>
      </c>
      <c r="C839" t="s">
        <v>848</v>
      </c>
    </row>
    <row r="840" spans="2:6" x14ac:dyDescent="0.25">
      <c r="B840" s="5" t="s">
        <v>93</v>
      </c>
      <c r="C840">
        <v>66</v>
      </c>
      <c r="E840">
        <f>66*1200</f>
        <v>79200</v>
      </c>
    </row>
    <row r="841" spans="2:6" x14ac:dyDescent="0.25">
      <c r="B841" s="5" t="s">
        <v>66</v>
      </c>
      <c r="C841">
        <v>74</v>
      </c>
      <c r="E841">
        <f>74*1600</f>
        <v>118400</v>
      </c>
    </row>
    <row r="842" spans="2:6" x14ac:dyDescent="0.25">
      <c r="B842" s="5" t="s">
        <v>67</v>
      </c>
      <c r="C842">
        <v>33</v>
      </c>
      <c r="E842">
        <f>33*2000</f>
        <v>66000</v>
      </c>
    </row>
    <row r="843" spans="2:6" x14ac:dyDescent="0.25">
      <c r="B843" s="5" t="s">
        <v>65</v>
      </c>
      <c r="C843">
        <v>23</v>
      </c>
      <c r="E843">
        <f>23*2400</f>
        <v>55200</v>
      </c>
    </row>
    <row r="844" spans="2:6" x14ac:dyDescent="0.25">
      <c r="B844" s="5" t="s">
        <v>122</v>
      </c>
      <c r="C844">
        <v>9</v>
      </c>
      <c r="E844">
        <f>9*2800</f>
        <v>25200</v>
      </c>
    </row>
    <row r="845" spans="2:6" x14ac:dyDescent="0.25">
      <c r="B845" s="5" t="s">
        <v>143</v>
      </c>
      <c r="C845">
        <v>5</v>
      </c>
      <c r="E845">
        <f>5*3200</f>
        <v>16000</v>
      </c>
    </row>
    <row r="846" spans="2:6" x14ac:dyDescent="0.25">
      <c r="B846" s="5" t="s">
        <v>207</v>
      </c>
      <c r="C846">
        <v>4</v>
      </c>
      <c r="E846">
        <f>4*3500</f>
        <v>14000</v>
      </c>
    </row>
    <row r="847" spans="2:6" x14ac:dyDescent="0.25">
      <c r="B847" s="5" t="s">
        <v>744</v>
      </c>
      <c r="C847">
        <v>214</v>
      </c>
      <c r="F847" s="10" t="str">
        <f>F826</f>
        <v>Precio medio</v>
      </c>
    </row>
    <row r="848" spans="2:6" x14ac:dyDescent="0.25">
      <c r="E848">
        <f>SUM(E840:E846)</f>
        <v>374000</v>
      </c>
      <c r="F848" s="7">
        <f>E848/214</f>
        <v>1747.6635514018692</v>
      </c>
    </row>
    <row r="857" spans="2:4" s="69" customFormat="1" x14ac:dyDescent="0.25"/>
    <row r="861" spans="2:4" x14ac:dyDescent="0.25">
      <c r="B861" s="4" t="s">
        <v>865</v>
      </c>
      <c r="C861" t="s">
        <v>848</v>
      </c>
    </row>
    <row r="862" spans="2:4" x14ac:dyDescent="0.25">
      <c r="B862" s="5" t="s">
        <v>108</v>
      </c>
      <c r="C862">
        <v>17</v>
      </c>
      <c r="D862">
        <f>17*100</f>
        <v>1700</v>
      </c>
    </row>
    <row r="863" spans="2:4" x14ac:dyDescent="0.25">
      <c r="B863" s="5" t="s">
        <v>114</v>
      </c>
      <c r="C863">
        <v>61</v>
      </c>
      <c r="D863">
        <f>61*200</f>
        <v>12200</v>
      </c>
    </row>
    <row r="864" spans="2:4" x14ac:dyDescent="0.25">
      <c r="B864" s="5" t="s">
        <v>74</v>
      </c>
      <c r="C864">
        <v>59</v>
      </c>
      <c r="D864">
        <f>59*400</f>
        <v>23600</v>
      </c>
    </row>
    <row r="865" spans="2:5" x14ac:dyDescent="0.25">
      <c r="B865" s="5" t="s">
        <v>165</v>
      </c>
      <c r="C865">
        <v>37</v>
      </c>
      <c r="D865" s="36">
        <f>37*800</f>
        <v>29600</v>
      </c>
    </row>
    <row r="866" spans="2:5" x14ac:dyDescent="0.25">
      <c r="B866" s="5" t="s">
        <v>54</v>
      </c>
      <c r="C866">
        <v>32</v>
      </c>
      <c r="D866">
        <f>32*1000</f>
        <v>32000</v>
      </c>
    </row>
    <row r="867" spans="2:5" x14ac:dyDescent="0.25">
      <c r="B867" s="5" t="s">
        <v>180</v>
      </c>
      <c r="C867">
        <v>14</v>
      </c>
      <c r="D867">
        <f>14*1200</f>
        <v>16800</v>
      </c>
    </row>
    <row r="868" spans="2:5" x14ac:dyDescent="0.25">
      <c r="B868" s="5" t="s">
        <v>99</v>
      </c>
      <c r="C868">
        <v>18</v>
      </c>
      <c r="D868">
        <f>18*1400</f>
        <v>25200</v>
      </c>
    </row>
    <row r="869" spans="2:5" x14ac:dyDescent="0.25">
      <c r="B869" s="5" t="s">
        <v>246</v>
      </c>
      <c r="C869">
        <v>18</v>
      </c>
      <c r="D869">
        <f>18*1700</f>
        <v>30600</v>
      </c>
    </row>
    <row r="870" spans="2:5" x14ac:dyDescent="0.25">
      <c r="B870" s="5" t="s">
        <v>744</v>
      </c>
      <c r="C870">
        <v>256</v>
      </c>
      <c r="E870" s="10" t="str">
        <f>F847</f>
        <v>Precio medio</v>
      </c>
    </row>
    <row r="871" spans="2:5" x14ac:dyDescent="0.25">
      <c r="D871">
        <f>SUM(D862:D869)</f>
        <v>171700</v>
      </c>
      <c r="E871" s="7">
        <f>D871/256</f>
        <v>670.703125</v>
      </c>
    </row>
    <row r="886" spans="2:5" x14ac:dyDescent="0.25">
      <c r="B886" s="4" t="s">
        <v>866</v>
      </c>
      <c r="C886" t="s">
        <v>848</v>
      </c>
    </row>
    <row r="887" spans="2:5" x14ac:dyDescent="0.25">
      <c r="B887" s="5" t="s">
        <v>108</v>
      </c>
      <c r="C887">
        <v>24</v>
      </c>
      <c r="D887">
        <f>24*100</f>
        <v>2400</v>
      </c>
    </row>
    <row r="888" spans="2:5" x14ac:dyDescent="0.25">
      <c r="B888" s="5" t="s">
        <v>114</v>
      </c>
      <c r="C888">
        <v>48</v>
      </c>
      <c r="D888">
        <f>48*200</f>
        <v>9600</v>
      </c>
    </row>
    <row r="889" spans="2:5" x14ac:dyDescent="0.25">
      <c r="B889" s="5" t="s">
        <v>74</v>
      </c>
      <c r="C889">
        <v>33</v>
      </c>
      <c r="D889">
        <f>33*400</f>
        <v>13200</v>
      </c>
    </row>
    <row r="890" spans="2:5" x14ac:dyDescent="0.25">
      <c r="B890" s="5" t="s">
        <v>165</v>
      </c>
      <c r="C890">
        <v>16</v>
      </c>
      <c r="D890">
        <f>16*800</f>
        <v>12800</v>
      </c>
    </row>
    <row r="891" spans="2:5" x14ac:dyDescent="0.25">
      <c r="B891" s="5" t="s">
        <v>54</v>
      </c>
      <c r="C891">
        <v>23</v>
      </c>
      <c r="D891">
        <f>23*1000</f>
        <v>23000</v>
      </c>
    </row>
    <row r="892" spans="2:5" x14ac:dyDescent="0.25">
      <c r="B892" s="5" t="s">
        <v>180</v>
      </c>
      <c r="C892">
        <v>9</v>
      </c>
      <c r="D892">
        <f>9*1200</f>
        <v>10800</v>
      </c>
    </row>
    <row r="893" spans="2:5" x14ac:dyDescent="0.25">
      <c r="B893" s="5" t="s">
        <v>99</v>
      </c>
      <c r="C893">
        <v>14</v>
      </c>
      <c r="D893">
        <f>14*1400</f>
        <v>19600</v>
      </c>
    </row>
    <row r="894" spans="2:5" x14ac:dyDescent="0.25">
      <c r="B894" s="5" t="s">
        <v>246</v>
      </c>
      <c r="C894">
        <v>13</v>
      </c>
      <c r="D894">
        <f>13*1700</f>
        <v>22100</v>
      </c>
    </row>
    <row r="895" spans="2:5" x14ac:dyDescent="0.25">
      <c r="B895" s="5" t="s">
        <v>744</v>
      </c>
      <c r="C895">
        <v>180</v>
      </c>
      <c r="E895" s="10" t="str">
        <f>E870</f>
        <v>Precio medio</v>
      </c>
    </row>
    <row r="896" spans="2:5" x14ac:dyDescent="0.25">
      <c r="D896">
        <f>SUM(D887:D894)</f>
        <v>113500</v>
      </c>
      <c r="E896" s="7">
        <f>D896/180</f>
        <v>630.55555555555554</v>
      </c>
    </row>
    <row r="902" spans="3:6" s="73" customFormat="1" x14ac:dyDescent="0.25"/>
    <row r="904" spans="3:6" x14ac:dyDescent="0.25">
      <c r="C904" s="103" t="s">
        <v>874</v>
      </c>
      <c r="D904" s="103"/>
      <c r="E904" s="103"/>
      <c r="F904" s="34"/>
    </row>
    <row r="905" spans="3:6" x14ac:dyDescent="0.25">
      <c r="C905" s="61" t="s">
        <v>868</v>
      </c>
      <c r="D905" s="61" t="s">
        <v>872</v>
      </c>
      <c r="E905" s="61" t="s">
        <v>814</v>
      </c>
    </row>
    <row r="906" spans="3:6" x14ac:dyDescent="0.25">
      <c r="C906" s="36" t="s">
        <v>176</v>
      </c>
      <c r="D906" s="12">
        <v>0.23269999999999999</v>
      </c>
      <c r="E906" s="72">
        <f>D906*2072</f>
        <v>482.15439999999995</v>
      </c>
    </row>
    <row r="907" spans="3:6" s="11" customFormat="1" x14ac:dyDescent="0.25">
      <c r="C907" s="36" t="s">
        <v>521</v>
      </c>
      <c r="D907" s="12">
        <v>0.2223</v>
      </c>
      <c r="E907" s="72">
        <f t="shared" ref="E907:E912" si="21">D907*2072</f>
        <v>460.60559999999998</v>
      </c>
    </row>
    <row r="908" spans="3:6" x14ac:dyDescent="0.25">
      <c r="C908" s="36" t="s">
        <v>384</v>
      </c>
      <c r="D908" s="12">
        <v>0.13350000000000001</v>
      </c>
      <c r="E908" s="72">
        <f t="shared" si="21"/>
        <v>276.61200000000002</v>
      </c>
    </row>
    <row r="909" spans="3:6" x14ac:dyDescent="0.25">
      <c r="C909" s="36" t="s">
        <v>486</v>
      </c>
      <c r="D909" s="12">
        <v>0.13059999999999999</v>
      </c>
      <c r="E909" s="72">
        <f t="shared" si="21"/>
        <v>270.60320000000002</v>
      </c>
    </row>
    <row r="910" spans="3:6" x14ac:dyDescent="0.25">
      <c r="C910" s="36" t="s">
        <v>870</v>
      </c>
      <c r="D910" s="12">
        <v>0.11609999999999999</v>
      </c>
      <c r="E910" s="72">
        <f t="shared" si="21"/>
        <v>240.55919999999998</v>
      </c>
    </row>
    <row r="911" spans="3:6" x14ac:dyDescent="0.25">
      <c r="C911" s="36" t="s">
        <v>140</v>
      </c>
      <c r="D911" s="12">
        <v>0.10100000000000001</v>
      </c>
      <c r="E911" s="72">
        <f t="shared" si="21"/>
        <v>209.27200000000002</v>
      </c>
    </row>
    <row r="912" spans="3:6" x14ac:dyDescent="0.25">
      <c r="C912" s="75" t="s">
        <v>871</v>
      </c>
      <c r="D912" s="76">
        <v>6.3799999999999996E-2</v>
      </c>
      <c r="E912" s="77">
        <f t="shared" si="21"/>
        <v>132.1936</v>
      </c>
    </row>
    <row r="913" spans="3:7" x14ac:dyDescent="0.25">
      <c r="C913" s="11" t="s">
        <v>873</v>
      </c>
      <c r="D913" s="74">
        <f>SUM(D906:D912)</f>
        <v>1</v>
      </c>
      <c r="E913" s="7">
        <f>SUM(E906:E912)</f>
        <v>2072</v>
      </c>
    </row>
    <row r="920" spans="3:7" ht="21.6" customHeight="1" x14ac:dyDescent="0.25">
      <c r="C920" s="106" t="s">
        <v>881</v>
      </c>
      <c r="D920" s="106"/>
      <c r="E920" s="106"/>
      <c r="F920" s="106"/>
      <c r="G920" s="106"/>
    </row>
    <row r="921" spans="3:7" ht="19.8" customHeight="1" x14ac:dyDescent="0.25">
      <c r="C921" s="48" t="s">
        <v>868</v>
      </c>
      <c r="D921" s="48" t="s">
        <v>814</v>
      </c>
      <c r="E921" s="48" t="s">
        <v>869</v>
      </c>
      <c r="F921" s="48" t="s">
        <v>880</v>
      </c>
      <c r="G921" s="48" t="s">
        <v>875</v>
      </c>
    </row>
    <row r="922" spans="3:7" x14ac:dyDescent="0.25">
      <c r="C922" s="36" t="s">
        <v>176</v>
      </c>
      <c r="D922" s="6">
        <v>482.15439999999995</v>
      </c>
      <c r="E922" s="6">
        <f t="shared" ref="E922:E928" si="22">D906*8085</f>
        <v>1881.3795</v>
      </c>
      <c r="F922" s="6">
        <v>1922.0085470085471</v>
      </c>
      <c r="G922" s="80">
        <f>E922*F922</f>
        <v>3616027.479166667</v>
      </c>
    </row>
    <row r="923" spans="3:7" x14ac:dyDescent="0.25">
      <c r="C923" s="36" t="s">
        <v>521</v>
      </c>
      <c r="D923" s="6">
        <v>460.60559999999998</v>
      </c>
      <c r="E923" s="6">
        <f t="shared" si="22"/>
        <v>1797.2954999999999</v>
      </c>
      <c r="F923" s="6">
        <v>1874.7340425531916</v>
      </c>
      <c r="G923" s="80">
        <f t="shared" ref="G923:G928" si="23">E923*F923</f>
        <v>3369451.0583776594</v>
      </c>
    </row>
    <row r="924" spans="3:7" x14ac:dyDescent="0.25">
      <c r="C924" s="36" t="s">
        <v>384</v>
      </c>
      <c r="D924" s="6">
        <v>276.61200000000002</v>
      </c>
      <c r="E924" s="6">
        <f t="shared" si="22"/>
        <v>1079.3475000000001</v>
      </c>
      <c r="F924" s="6">
        <v>2028.6219081272084</v>
      </c>
      <c r="G924" s="80">
        <f t="shared" si="23"/>
        <v>2189587.9849823322</v>
      </c>
    </row>
    <row r="925" spans="3:7" x14ac:dyDescent="0.25">
      <c r="C925" s="36" t="s">
        <v>486</v>
      </c>
      <c r="D925" s="6">
        <v>270.60320000000002</v>
      </c>
      <c r="E925" s="6">
        <f t="shared" si="22"/>
        <v>1055.9009999999998</v>
      </c>
      <c r="F925" s="6">
        <v>1912.3173277661795</v>
      </c>
      <c r="G925" s="80">
        <f t="shared" si="23"/>
        <v>2019217.7787056363</v>
      </c>
    </row>
    <row r="926" spans="3:7" x14ac:dyDescent="0.25">
      <c r="C926" s="36" t="s">
        <v>870</v>
      </c>
      <c r="D926" s="6">
        <v>240.55919999999998</v>
      </c>
      <c r="E926" s="6">
        <f t="shared" si="22"/>
        <v>938.66849999999999</v>
      </c>
      <c r="F926" s="6">
        <v>1934.2679127725858</v>
      </c>
      <c r="G926" s="80">
        <f t="shared" si="23"/>
        <v>1815636.3602803738</v>
      </c>
    </row>
    <row r="927" spans="3:7" x14ac:dyDescent="0.25">
      <c r="C927" s="36" t="s">
        <v>140</v>
      </c>
      <c r="D927" s="6">
        <v>209.27200000000002</v>
      </c>
      <c r="E927" s="6">
        <f t="shared" si="22"/>
        <v>816.58500000000004</v>
      </c>
      <c r="F927" s="6">
        <v>1874.1641337386018</v>
      </c>
      <c r="G927" s="80">
        <f t="shared" si="23"/>
        <v>1530414.3191489363</v>
      </c>
    </row>
    <row r="928" spans="3:7" x14ac:dyDescent="0.25">
      <c r="C928" s="75" t="s">
        <v>871</v>
      </c>
      <c r="D928" s="8">
        <v>132.1936</v>
      </c>
      <c r="E928" s="8">
        <f t="shared" si="22"/>
        <v>515.82299999999998</v>
      </c>
      <c r="F928" s="8">
        <v>1877.3399014778324</v>
      </c>
      <c r="G928" s="81">
        <f t="shared" si="23"/>
        <v>968375.09999999986</v>
      </c>
    </row>
    <row r="929" spans="3:7" x14ac:dyDescent="0.25">
      <c r="C929" s="11" t="s">
        <v>873</v>
      </c>
      <c r="D929" s="7">
        <v>2072</v>
      </c>
      <c r="E929" s="7">
        <f>SUM(E922:E928)</f>
        <v>8085</v>
      </c>
      <c r="F929" s="101">
        <f>AVERAGE(F922:F928)</f>
        <v>1917.636253349164</v>
      </c>
      <c r="G929" s="65">
        <f>SUM(G922:G928)</f>
        <v>15508710.080661604</v>
      </c>
    </row>
    <row r="935" spans="3:7" x14ac:dyDescent="0.25">
      <c r="C935" s="9" t="s">
        <v>868</v>
      </c>
      <c r="D935" s="9" t="s">
        <v>879</v>
      </c>
      <c r="E935" s="72">
        <f>F929</f>
        <v>1917.636253349164</v>
      </c>
    </row>
    <row r="936" spans="3:7" x14ac:dyDescent="0.25">
      <c r="C936" t="s">
        <v>176</v>
      </c>
      <c r="D936" s="6">
        <v>1922.0085470085471</v>
      </c>
    </row>
    <row r="937" spans="3:7" x14ac:dyDescent="0.25">
      <c r="C937" t="s">
        <v>486</v>
      </c>
      <c r="D937" s="6">
        <v>1874.7340425531916</v>
      </c>
    </row>
    <row r="938" spans="3:7" x14ac:dyDescent="0.25">
      <c r="C938" t="s">
        <v>140</v>
      </c>
      <c r="D938" s="6">
        <v>2028.6219081272084</v>
      </c>
    </row>
    <row r="939" spans="3:7" x14ac:dyDescent="0.25">
      <c r="C939" t="s">
        <v>521</v>
      </c>
      <c r="D939" s="6">
        <v>1912.3173277661795</v>
      </c>
    </row>
    <row r="940" spans="3:7" x14ac:dyDescent="0.25">
      <c r="C940" t="s">
        <v>878</v>
      </c>
      <c r="D940" s="6">
        <v>1934.2679127725858</v>
      </c>
    </row>
    <row r="941" spans="3:7" x14ac:dyDescent="0.25">
      <c r="C941" t="s">
        <v>384</v>
      </c>
      <c r="D941" s="6">
        <v>1874.1641337386018</v>
      </c>
    </row>
    <row r="942" spans="3:7" x14ac:dyDescent="0.25">
      <c r="C942" t="s">
        <v>810</v>
      </c>
      <c r="D942" s="6">
        <v>1877.3399014778324</v>
      </c>
    </row>
    <row r="945" spans="2:7" s="42" customFormat="1" x14ac:dyDescent="0.25">
      <c r="C945" s="111" t="s">
        <v>890</v>
      </c>
      <c r="D945" s="109"/>
      <c r="E945" s="109"/>
      <c r="F945" s="109"/>
      <c r="G945" s="109"/>
    </row>
    <row r="947" spans="2:7" x14ac:dyDescent="0.25">
      <c r="B947" s="105" t="s">
        <v>882</v>
      </c>
      <c r="C947" s="105"/>
      <c r="E947" s="36" t="s">
        <v>891</v>
      </c>
    </row>
    <row r="949" spans="2:7" ht="16.8" customHeight="1" x14ac:dyDescent="0.25">
      <c r="B949" s="20" t="s">
        <v>892</v>
      </c>
      <c r="C949" s="20" t="s">
        <v>883</v>
      </c>
    </row>
    <row r="950" spans="2:7" x14ac:dyDescent="0.25">
      <c r="B950" t="s">
        <v>71</v>
      </c>
      <c r="C950" s="72">
        <v>1104.5936073059361</v>
      </c>
    </row>
    <row r="951" spans="2:7" x14ac:dyDescent="0.25">
      <c r="B951" t="s">
        <v>145</v>
      </c>
      <c r="C951" s="72">
        <v>622.07305936073055</v>
      </c>
    </row>
    <row r="952" spans="2:7" x14ac:dyDescent="0.25">
      <c r="B952" s="33" t="s">
        <v>177</v>
      </c>
      <c r="C952" s="77">
        <v>146.64840182648402</v>
      </c>
    </row>
    <row r="953" spans="2:7" ht="15.6" customHeight="1" x14ac:dyDescent="0.25">
      <c r="B953" s="28" t="s">
        <v>873</v>
      </c>
      <c r="C953" s="82">
        <f>SUM(C950:C952)</f>
        <v>1873.3150684931506</v>
      </c>
    </row>
    <row r="957" spans="2:7" x14ac:dyDescent="0.25">
      <c r="B957" s="102" t="s">
        <v>884</v>
      </c>
      <c r="C957" s="102"/>
    </row>
    <row r="958" spans="2:7" x14ac:dyDescent="0.25">
      <c r="B958" s="20" t="s">
        <v>892</v>
      </c>
      <c r="C958" s="83" t="s">
        <v>885</v>
      </c>
    </row>
    <row r="959" spans="2:7" x14ac:dyDescent="0.25">
      <c r="B959" t="s">
        <v>71</v>
      </c>
      <c r="C959" s="80">
        <v>1918</v>
      </c>
    </row>
    <row r="960" spans="2:7" x14ac:dyDescent="0.25">
      <c r="B960" t="s">
        <v>145</v>
      </c>
      <c r="C960" s="84" t="s">
        <v>886</v>
      </c>
      <c r="D960" s="72">
        <f>AVERAGE(D936:D942)</f>
        <v>1917.636253349164</v>
      </c>
      <c r="E960" s="72">
        <f>D960+656</f>
        <v>2573.6362533491638</v>
      </c>
    </row>
    <row r="961" spans="2:6" x14ac:dyDescent="0.25">
      <c r="B961" t="s">
        <v>177</v>
      </c>
      <c r="C961" s="80">
        <v>4840</v>
      </c>
    </row>
    <row r="962" spans="2:6" x14ac:dyDescent="0.25">
      <c r="B962" s="28"/>
    </row>
    <row r="965" spans="2:6" ht="16.8" customHeight="1" x14ac:dyDescent="0.25">
      <c r="B965" s="107" t="s">
        <v>887</v>
      </c>
      <c r="C965" s="107"/>
      <c r="D965" s="107"/>
      <c r="E965" s="107"/>
      <c r="F965" s="107"/>
    </row>
    <row r="966" spans="2:6" ht="18" customHeight="1" x14ac:dyDescent="0.25">
      <c r="B966" s="20" t="s">
        <v>892</v>
      </c>
      <c r="C966" s="20" t="s">
        <v>883</v>
      </c>
      <c r="D966" s="20" t="s">
        <v>885</v>
      </c>
      <c r="E966" s="20" t="s">
        <v>889</v>
      </c>
      <c r="F966" s="20" t="s">
        <v>888</v>
      </c>
    </row>
    <row r="967" spans="2:6" x14ac:dyDescent="0.25">
      <c r="B967" s="96" t="s">
        <v>71</v>
      </c>
      <c r="C967" s="97">
        <v>1104.5936073059361</v>
      </c>
      <c r="D967" s="98">
        <v>1918</v>
      </c>
      <c r="E967" s="99">
        <v>3.9</v>
      </c>
      <c r="F967" s="98">
        <f>C967*D967*E967</f>
        <v>8262581.1013698624</v>
      </c>
    </row>
    <row r="968" spans="2:6" x14ac:dyDescent="0.25">
      <c r="B968" s="90" t="s">
        <v>145</v>
      </c>
      <c r="C968" s="91">
        <v>622.07305936073055</v>
      </c>
      <c r="D968" s="100">
        <v>2574</v>
      </c>
      <c r="E968" s="95">
        <v>3.9</v>
      </c>
      <c r="F968" s="86">
        <f t="shared" ref="F968" si="24">C968*D968*E968</f>
        <v>6244742.6136986297</v>
      </c>
    </row>
    <row r="969" spans="2:6" x14ac:dyDescent="0.25">
      <c r="B969" s="28" t="s">
        <v>873</v>
      </c>
      <c r="C969" s="82">
        <f>SUM(C967:C968)</f>
        <v>1726.6666666666665</v>
      </c>
      <c r="D969" s="92"/>
      <c r="E969" s="92"/>
      <c r="F969" s="93">
        <f>SUM(F967:F968)</f>
        <v>14507323.715068493</v>
      </c>
    </row>
    <row r="970" spans="2:6" x14ac:dyDescent="0.25">
      <c r="B970" s="87"/>
      <c r="C970" s="87"/>
      <c r="D970" s="87"/>
      <c r="E970" s="87"/>
      <c r="F970" s="87"/>
    </row>
    <row r="972" spans="2:6" x14ac:dyDescent="0.25">
      <c r="B972" s="102" t="s">
        <v>887</v>
      </c>
      <c r="C972" s="102"/>
      <c r="D972" s="102"/>
      <c r="E972" s="102"/>
      <c r="F972" s="102"/>
    </row>
    <row r="973" spans="2:6" x14ac:dyDescent="0.25">
      <c r="B973" s="20" t="s">
        <v>892</v>
      </c>
      <c r="C973" s="20" t="s">
        <v>883</v>
      </c>
      <c r="D973" s="20" t="s">
        <v>885</v>
      </c>
      <c r="E973" s="20" t="s">
        <v>889</v>
      </c>
      <c r="F973" s="20" t="s">
        <v>888</v>
      </c>
    </row>
    <row r="974" spans="2:6" x14ac:dyDescent="0.25">
      <c r="B974" s="87" t="s">
        <v>71</v>
      </c>
      <c r="C974" s="88">
        <v>147</v>
      </c>
      <c r="D974" s="85">
        <v>1918</v>
      </c>
      <c r="E974" s="94">
        <f>3.902/3</f>
        <v>1.3006666666666666</v>
      </c>
      <c r="F974" s="85">
        <f>C974*D974*E974</f>
        <v>366717.76399999997</v>
      </c>
    </row>
    <row r="975" spans="2:6" x14ac:dyDescent="0.25">
      <c r="B975" s="87" t="s">
        <v>145</v>
      </c>
      <c r="C975" s="88">
        <v>147</v>
      </c>
      <c r="D975" s="89">
        <v>2574</v>
      </c>
      <c r="E975" s="94">
        <f t="shared" ref="E975:E976" si="25">3.902/3</f>
        <v>1.3006666666666666</v>
      </c>
      <c r="F975" s="85">
        <f t="shared" ref="F975:F976" si="26">C975*D975*E975</f>
        <v>492143.652</v>
      </c>
    </row>
    <row r="976" spans="2:6" x14ac:dyDescent="0.25">
      <c r="B976" s="90" t="s">
        <v>177</v>
      </c>
      <c r="C976" s="91">
        <v>146.64840182648402</v>
      </c>
      <c r="D976" s="86">
        <v>4840</v>
      </c>
      <c r="E976" s="95">
        <f t="shared" si="25"/>
        <v>1.3006666666666666</v>
      </c>
      <c r="F976" s="86">
        <f t="shared" si="26"/>
        <v>923184.92980213079</v>
      </c>
    </row>
    <row r="977" spans="2:6" x14ac:dyDescent="0.25">
      <c r="B977" s="28" t="s">
        <v>873</v>
      </c>
      <c r="C977" s="82"/>
      <c r="D977" s="92"/>
      <c r="E977" s="92"/>
      <c r="F977" s="93">
        <f t="shared" ref="F977" si="27">SUM(F974:F976)</f>
        <v>1782046.3458021306</v>
      </c>
    </row>
    <row r="980" spans="2:6" x14ac:dyDescent="0.25">
      <c r="B980" s="102" t="s">
        <v>893</v>
      </c>
      <c r="C980" s="102"/>
    </row>
    <row r="981" spans="2:6" x14ac:dyDescent="0.25">
      <c r="B981" s="20" t="s">
        <v>892</v>
      </c>
      <c r="C981" s="20" t="s">
        <v>888</v>
      </c>
    </row>
    <row r="982" spans="2:6" x14ac:dyDescent="0.25">
      <c r="B982" s="87" t="s">
        <v>71</v>
      </c>
      <c r="C982" s="80">
        <f>F967+F974</f>
        <v>8629298.8653698619</v>
      </c>
    </row>
    <row r="983" spans="2:6" x14ac:dyDescent="0.25">
      <c r="B983" s="87" t="s">
        <v>145</v>
      </c>
      <c r="C983" s="80">
        <f>F968+F975</f>
        <v>6736886.2656986294</v>
      </c>
    </row>
    <row r="984" spans="2:6" x14ac:dyDescent="0.25">
      <c r="B984" s="90" t="s">
        <v>177</v>
      </c>
      <c r="C984" s="81">
        <f>F976</f>
        <v>923184.92980213079</v>
      </c>
    </row>
    <row r="985" spans="2:6" x14ac:dyDescent="0.25">
      <c r="B985" s="28" t="s">
        <v>873</v>
      </c>
      <c r="C985" s="65">
        <f>SUM(C982:C984)</f>
        <v>16289370.060870621</v>
      </c>
    </row>
  </sheetData>
  <mergeCells count="22">
    <mergeCell ref="B972:F972"/>
    <mergeCell ref="B980:C980"/>
    <mergeCell ref="B965:F965"/>
    <mergeCell ref="C344:I344"/>
    <mergeCell ref="C224:I224"/>
    <mergeCell ref="B248:I248"/>
    <mergeCell ref="C283:I283"/>
    <mergeCell ref="B293:J293"/>
    <mergeCell ref="B342:D342"/>
    <mergeCell ref="B464:C464"/>
    <mergeCell ref="B483:C483"/>
    <mergeCell ref="B528:C528"/>
    <mergeCell ref="B507:C507"/>
    <mergeCell ref="B548:C548"/>
    <mergeCell ref="C904:E904"/>
    <mergeCell ref="C945:G945"/>
    <mergeCell ref="B957:C957"/>
    <mergeCell ref="B568:C568"/>
    <mergeCell ref="B585:C585"/>
    <mergeCell ref="B612:C612"/>
    <mergeCell ref="C920:G920"/>
    <mergeCell ref="B947:C947"/>
  </mergeCells>
  <phoneticPr fontId="5" type="noConversion"/>
  <pageMargins left="0.7" right="0.7" top="0.75" bottom="0.75" header="0.3" footer="0.3"/>
  <pageSetup paperSize="9" orientation="portrait" r:id="rId29"/>
  <ignoredErrors>
    <ignoredError sqref="D357:I357" formulaRange="1"/>
  </ignoredErrors>
  <drawing r:id="rId3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0D2F3-3131-4200-B373-A9180E9AC1A1}">
  <dimension ref="A1:AI340"/>
  <sheetViews>
    <sheetView topLeftCell="A25" workbookViewId="0">
      <selection activeCell="B22" sqref="B22"/>
    </sheetView>
  </sheetViews>
  <sheetFormatPr baseColWidth="10" defaultRowHeight="13.2" x14ac:dyDescent="0.25"/>
  <cols>
    <col min="1" max="1" width="16.88671875" bestFit="1" customWidth="1"/>
    <col min="2" max="2" width="23.33203125" customWidth="1"/>
    <col min="3" max="3" width="37.77734375" customWidth="1"/>
    <col min="5" max="5" width="25.5546875" customWidth="1"/>
    <col min="6" max="6" width="38.6640625" customWidth="1"/>
    <col min="7" max="7" width="32" customWidth="1"/>
    <col min="8" max="8" width="47.5546875" customWidth="1"/>
    <col min="9" max="9" width="54" customWidth="1"/>
    <col min="10" max="17" width="57.109375" customWidth="1"/>
    <col min="18" max="18" width="45.109375" customWidth="1"/>
    <col min="19" max="19" width="44.77734375" customWidth="1"/>
    <col min="20" max="20" width="46.44140625" customWidth="1"/>
    <col min="21" max="21" width="46.21875" customWidth="1"/>
    <col min="22" max="22" width="47.109375" customWidth="1"/>
    <col min="23" max="23" width="44.44140625" customWidth="1"/>
    <col min="24" max="24" width="52.6640625" customWidth="1"/>
    <col min="25" max="33" width="57.109375" customWidth="1"/>
    <col min="34" max="34" width="42" customWidth="1"/>
    <col min="35" max="35" width="57.109375" customWidth="1"/>
  </cols>
  <sheetData>
    <row r="1" spans="1:3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</row>
    <row r="2" spans="1:35" x14ac:dyDescent="0.25">
      <c r="A2" s="67">
        <v>44616.397393888888</v>
      </c>
      <c r="B2" t="s">
        <v>59</v>
      </c>
      <c r="C2" t="s">
        <v>36</v>
      </c>
      <c r="D2" t="s">
        <v>60</v>
      </c>
      <c r="E2">
        <v>1</v>
      </c>
      <c r="F2">
        <v>4</v>
      </c>
      <c r="G2" t="s">
        <v>38</v>
      </c>
      <c r="H2" t="s">
        <v>61</v>
      </c>
      <c r="I2" t="s">
        <v>62</v>
      </c>
      <c r="J2" t="s">
        <v>63</v>
      </c>
      <c r="K2" t="s">
        <v>64</v>
      </c>
      <c r="L2">
        <v>4</v>
      </c>
      <c r="M2">
        <v>5</v>
      </c>
      <c r="N2">
        <v>4</v>
      </c>
      <c r="O2">
        <v>3</v>
      </c>
      <c r="P2">
        <v>3</v>
      </c>
      <c r="Q2">
        <v>2</v>
      </c>
      <c r="R2" t="s">
        <v>65</v>
      </c>
      <c r="S2" t="s">
        <v>66</v>
      </c>
      <c r="T2" t="s">
        <v>67</v>
      </c>
      <c r="U2" t="s">
        <v>68</v>
      </c>
      <c r="V2" t="s">
        <v>66</v>
      </c>
      <c r="W2" t="s">
        <v>66</v>
      </c>
      <c r="X2" t="s">
        <v>68</v>
      </c>
      <c r="Y2" t="s">
        <v>69</v>
      </c>
      <c r="Z2" t="s">
        <v>70</v>
      </c>
      <c r="AA2" t="s">
        <v>71</v>
      </c>
      <c r="AB2" t="s">
        <v>72</v>
      </c>
      <c r="AC2" t="s">
        <v>66</v>
      </c>
      <c r="AD2" t="s">
        <v>73</v>
      </c>
      <c r="AE2" t="s">
        <v>74</v>
      </c>
      <c r="AF2" t="s">
        <v>75</v>
      </c>
      <c r="AG2" t="s">
        <v>76</v>
      </c>
      <c r="AH2" t="s">
        <v>77</v>
      </c>
      <c r="AI2" t="s">
        <v>78</v>
      </c>
    </row>
    <row r="3" spans="1:35" x14ac:dyDescent="0.25">
      <c r="A3" s="67">
        <v>44616.397658599541</v>
      </c>
      <c r="B3" t="s">
        <v>35</v>
      </c>
      <c r="C3" t="s">
        <v>36</v>
      </c>
      <c r="D3" t="s">
        <v>60</v>
      </c>
      <c r="E3">
        <v>3</v>
      </c>
      <c r="F3" t="s">
        <v>79</v>
      </c>
      <c r="G3" t="s">
        <v>80</v>
      </c>
      <c r="H3" t="s">
        <v>39</v>
      </c>
      <c r="I3" t="s">
        <v>62</v>
      </c>
      <c r="J3" t="s">
        <v>81</v>
      </c>
      <c r="K3" t="s">
        <v>71</v>
      </c>
      <c r="L3">
        <v>5</v>
      </c>
      <c r="M3">
        <v>5</v>
      </c>
      <c r="N3">
        <v>5</v>
      </c>
      <c r="O3">
        <v>5</v>
      </c>
      <c r="P3">
        <v>5</v>
      </c>
      <c r="Q3">
        <v>4</v>
      </c>
      <c r="R3" t="s">
        <v>66</v>
      </c>
      <c r="S3" t="s">
        <v>66</v>
      </c>
      <c r="T3" t="s">
        <v>66</v>
      </c>
      <c r="U3" t="s">
        <v>67</v>
      </c>
      <c r="V3" t="s">
        <v>67</v>
      </c>
      <c r="W3" t="s">
        <v>66</v>
      </c>
      <c r="X3" t="s">
        <v>68</v>
      </c>
      <c r="Y3" t="s">
        <v>82</v>
      </c>
      <c r="Z3" t="s">
        <v>83</v>
      </c>
      <c r="AA3" t="s">
        <v>84</v>
      </c>
      <c r="AB3" t="s">
        <v>55</v>
      </c>
      <c r="AC3" t="s">
        <v>66</v>
      </c>
      <c r="AD3" t="s">
        <v>85</v>
      </c>
      <c r="AE3" t="s">
        <v>74</v>
      </c>
      <c r="AF3" t="s">
        <v>86</v>
      </c>
      <c r="AG3" t="s">
        <v>76</v>
      </c>
      <c r="AH3" t="s">
        <v>69</v>
      </c>
      <c r="AI3" t="s">
        <v>87</v>
      </c>
    </row>
    <row r="4" spans="1:35" x14ac:dyDescent="0.25">
      <c r="A4" s="67">
        <v>44616.398131261572</v>
      </c>
      <c r="B4" t="s">
        <v>59</v>
      </c>
      <c r="C4" t="s">
        <v>36</v>
      </c>
      <c r="D4" t="s">
        <v>60</v>
      </c>
      <c r="E4">
        <v>1</v>
      </c>
      <c r="F4" t="s">
        <v>79</v>
      </c>
      <c r="G4" t="s">
        <v>88</v>
      </c>
      <c r="H4" t="s">
        <v>39</v>
      </c>
      <c r="I4" t="s">
        <v>89</v>
      </c>
      <c r="J4" t="s">
        <v>90</v>
      </c>
      <c r="K4" t="s">
        <v>71</v>
      </c>
      <c r="L4">
        <v>3</v>
      </c>
      <c r="M4">
        <v>5</v>
      </c>
      <c r="N4">
        <v>4</v>
      </c>
      <c r="O4">
        <v>3</v>
      </c>
      <c r="P4">
        <v>4</v>
      </c>
      <c r="Q4">
        <v>2</v>
      </c>
      <c r="R4" t="s">
        <v>66</v>
      </c>
      <c r="S4" t="s">
        <v>91</v>
      </c>
      <c r="T4" t="s">
        <v>91</v>
      </c>
      <c r="U4" t="s">
        <v>68</v>
      </c>
      <c r="V4" t="s">
        <v>91</v>
      </c>
      <c r="W4" t="s">
        <v>66</v>
      </c>
      <c r="X4" t="s">
        <v>91</v>
      </c>
      <c r="Y4" t="s">
        <v>92</v>
      </c>
      <c r="Z4" t="s">
        <v>70</v>
      </c>
      <c r="AA4" t="s">
        <v>71</v>
      </c>
      <c r="AB4" t="s">
        <v>72</v>
      </c>
      <c r="AC4" t="s">
        <v>93</v>
      </c>
      <c r="AD4" t="s">
        <v>73</v>
      </c>
      <c r="AE4" t="s">
        <v>74</v>
      </c>
      <c r="AF4" t="s">
        <v>75</v>
      </c>
      <c r="AG4" t="s">
        <v>76</v>
      </c>
      <c r="AH4" t="s">
        <v>69</v>
      </c>
      <c r="AI4" t="s">
        <v>94</v>
      </c>
    </row>
    <row r="5" spans="1:35" x14ac:dyDescent="0.25">
      <c r="A5" s="67">
        <v>44616.398880729168</v>
      </c>
      <c r="B5" t="s">
        <v>35</v>
      </c>
      <c r="C5" t="s">
        <v>36</v>
      </c>
      <c r="D5" t="s">
        <v>60</v>
      </c>
      <c r="E5">
        <v>1</v>
      </c>
      <c r="F5">
        <v>3</v>
      </c>
      <c r="G5" t="s">
        <v>95</v>
      </c>
      <c r="H5" t="s">
        <v>39</v>
      </c>
      <c r="I5" t="s">
        <v>89</v>
      </c>
      <c r="J5" t="s">
        <v>96</v>
      </c>
      <c r="K5" t="s">
        <v>71</v>
      </c>
      <c r="L5">
        <v>5</v>
      </c>
      <c r="M5">
        <v>4</v>
      </c>
      <c r="N5">
        <v>3</v>
      </c>
      <c r="O5">
        <v>5</v>
      </c>
      <c r="P5">
        <v>5</v>
      </c>
      <c r="Q5">
        <v>2</v>
      </c>
      <c r="R5" t="s">
        <v>91</v>
      </c>
      <c r="S5" t="s">
        <v>68</v>
      </c>
      <c r="T5" t="s">
        <v>91</v>
      </c>
      <c r="U5" t="s">
        <v>66</v>
      </c>
      <c r="V5" t="s">
        <v>91</v>
      </c>
      <c r="W5" t="s">
        <v>91</v>
      </c>
      <c r="X5" t="s">
        <v>91</v>
      </c>
      <c r="Y5" t="s">
        <v>97</v>
      </c>
      <c r="Z5" t="s">
        <v>70</v>
      </c>
      <c r="AA5" t="s">
        <v>98</v>
      </c>
      <c r="AB5" t="s">
        <v>72</v>
      </c>
      <c r="AC5" t="s">
        <v>93</v>
      </c>
      <c r="AD5" t="s">
        <v>73</v>
      </c>
      <c r="AE5" t="s">
        <v>99</v>
      </c>
      <c r="AF5" t="s">
        <v>75</v>
      </c>
      <c r="AG5" t="s">
        <v>76</v>
      </c>
      <c r="AH5" t="s">
        <v>100</v>
      </c>
      <c r="AI5" t="s">
        <v>101</v>
      </c>
    </row>
    <row r="6" spans="1:35" x14ac:dyDescent="0.25">
      <c r="A6" s="67">
        <v>44616.399902060184</v>
      </c>
      <c r="B6" t="s">
        <v>35</v>
      </c>
      <c r="C6" t="s">
        <v>36</v>
      </c>
      <c r="D6" t="s">
        <v>60</v>
      </c>
      <c r="E6">
        <v>2</v>
      </c>
      <c r="F6">
        <v>3</v>
      </c>
      <c r="G6" t="s">
        <v>38</v>
      </c>
      <c r="H6" t="s">
        <v>39</v>
      </c>
      <c r="I6" t="s">
        <v>89</v>
      </c>
      <c r="J6" t="s">
        <v>121</v>
      </c>
      <c r="K6" t="s">
        <v>64</v>
      </c>
      <c r="L6">
        <v>3</v>
      </c>
      <c r="M6">
        <v>5</v>
      </c>
      <c r="N6">
        <v>5</v>
      </c>
      <c r="O6">
        <v>5</v>
      </c>
      <c r="P6">
        <v>5</v>
      </c>
      <c r="Q6">
        <v>1</v>
      </c>
      <c r="R6" t="s">
        <v>65</v>
      </c>
      <c r="S6" t="s">
        <v>65</v>
      </c>
      <c r="T6" t="s">
        <v>91</v>
      </c>
      <c r="U6" t="s">
        <v>122</v>
      </c>
      <c r="V6" t="s">
        <v>91</v>
      </c>
      <c r="W6" t="s">
        <v>91</v>
      </c>
      <c r="X6" t="s">
        <v>91</v>
      </c>
      <c r="Y6" t="s">
        <v>123</v>
      </c>
      <c r="Z6" t="s">
        <v>124</v>
      </c>
      <c r="AA6" t="s">
        <v>71</v>
      </c>
      <c r="AB6" t="s">
        <v>72</v>
      </c>
      <c r="AC6" t="s">
        <v>65</v>
      </c>
      <c r="AD6" t="s">
        <v>73</v>
      </c>
      <c r="AE6" t="s">
        <v>108</v>
      </c>
      <c r="AF6" t="s">
        <v>75</v>
      </c>
      <c r="AG6" t="s">
        <v>76</v>
      </c>
      <c r="AH6" t="s">
        <v>119</v>
      </c>
      <c r="AI6" t="s">
        <v>87</v>
      </c>
    </row>
    <row r="7" spans="1:35" x14ac:dyDescent="0.25">
      <c r="A7" s="67">
        <v>44616.400055520833</v>
      </c>
      <c r="B7" t="s">
        <v>35</v>
      </c>
      <c r="C7" t="s">
        <v>36</v>
      </c>
      <c r="D7" t="s">
        <v>60</v>
      </c>
      <c r="E7">
        <v>1</v>
      </c>
      <c r="F7">
        <v>6</v>
      </c>
      <c r="G7" t="s">
        <v>129</v>
      </c>
      <c r="H7" t="s">
        <v>39</v>
      </c>
      <c r="I7" t="s">
        <v>111</v>
      </c>
      <c r="J7" t="s">
        <v>130</v>
      </c>
      <c r="K7" t="s">
        <v>71</v>
      </c>
      <c r="L7">
        <v>4</v>
      </c>
      <c r="M7">
        <v>5</v>
      </c>
      <c r="N7">
        <v>5</v>
      </c>
      <c r="O7">
        <v>4</v>
      </c>
      <c r="P7">
        <v>5</v>
      </c>
      <c r="Q7">
        <v>4</v>
      </c>
      <c r="R7" t="s">
        <v>66</v>
      </c>
      <c r="S7" t="s">
        <v>66</v>
      </c>
      <c r="T7" t="s">
        <v>67</v>
      </c>
      <c r="U7" t="s">
        <v>66</v>
      </c>
      <c r="V7" t="s">
        <v>67</v>
      </c>
      <c r="W7" t="s">
        <v>67</v>
      </c>
      <c r="X7" t="s">
        <v>66</v>
      </c>
      <c r="Y7" t="s">
        <v>131</v>
      </c>
      <c r="Z7" t="s">
        <v>83</v>
      </c>
      <c r="AA7" t="s">
        <v>71</v>
      </c>
      <c r="AB7" t="s">
        <v>72</v>
      </c>
      <c r="AC7" t="s">
        <v>132</v>
      </c>
      <c r="AD7" t="s">
        <v>73</v>
      </c>
      <c r="AE7" t="s">
        <v>128</v>
      </c>
      <c r="AF7" t="s">
        <v>75</v>
      </c>
      <c r="AG7" t="s">
        <v>76</v>
      </c>
      <c r="AH7" t="s">
        <v>69</v>
      </c>
      <c r="AI7" t="s">
        <v>87</v>
      </c>
    </row>
    <row r="8" spans="1:35" x14ac:dyDescent="0.25">
      <c r="A8" s="67">
        <v>44616.40019064815</v>
      </c>
      <c r="B8" t="s">
        <v>133</v>
      </c>
      <c r="C8" t="s">
        <v>134</v>
      </c>
      <c r="D8" t="s">
        <v>60</v>
      </c>
      <c r="E8">
        <v>3</v>
      </c>
      <c r="F8" t="s">
        <v>79</v>
      </c>
      <c r="G8" t="s">
        <v>135</v>
      </c>
      <c r="H8" t="s">
        <v>39</v>
      </c>
      <c r="I8" t="s">
        <v>62</v>
      </c>
      <c r="J8" t="s">
        <v>136</v>
      </c>
      <c r="K8" t="s">
        <v>71</v>
      </c>
      <c r="L8">
        <v>4</v>
      </c>
      <c r="M8">
        <v>5</v>
      </c>
      <c r="N8">
        <v>5</v>
      </c>
      <c r="O8">
        <v>4</v>
      </c>
      <c r="P8">
        <v>5</v>
      </c>
      <c r="Q8">
        <v>4</v>
      </c>
      <c r="R8" t="s">
        <v>67</v>
      </c>
      <c r="S8" t="s">
        <v>66</v>
      </c>
      <c r="T8" t="s">
        <v>66</v>
      </c>
      <c r="U8" t="s">
        <v>65</v>
      </c>
      <c r="V8" t="s">
        <v>65</v>
      </c>
      <c r="W8" t="s">
        <v>66</v>
      </c>
      <c r="X8" t="s">
        <v>122</v>
      </c>
      <c r="Y8" t="s">
        <v>69</v>
      </c>
      <c r="Z8" t="s">
        <v>124</v>
      </c>
      <c r="AA8" t="s">
        <v>98</v>
      </c>
      <c r="AB8" t="s">
        <v>55</v>
      </c>
      <c r="AC8" t="s">
        <v>67</v>
      </c>
      <c r="AD8" t="s">
        <v>85</v>
      </c>
      <c r="AE8" t="s">
        <v>114</v>
      </c>
      <c r="AF8" t="s">
        <v>117</v>
      </c>
      <c r="AG8" t="s">
        <v>137</v>
      </c>
      <c r="AH8" t="s">
        <v>69</v>
      </c>
      <c r="AI8" t="s">
        <v>87</v>
      </c>
    </row>
    <row r="9" spans="1:35" x14ac:dyDescent="0.25">
      <c r="A9" s="67">
        <v>44616.400395104167</v>
      </c>
      <c r="B9" t="s">
        <v>35</v>
      </c>
      <c r="C9" t="s">
        <v>36</v>
      </c>
      <c r="D9" t="s">
        <v>60</v>
      </c>
      <c r="E9">
        <v>2</v>
      </c>
      <c r="F9">
        <v>4</v>
      </c>
      <c r="G9" t="s">
        <v>138</v>
      </c>
      <c r="H9" t="s">
        <v>39</v>
      </c>
      <c r="I9" t="s">
        <v>89</v>
      </c>
      <c r="J9" t="s">
        <v>125</v>
      </c>
      <c r="K9" t="s">
        <v>71</v>
      </c>
      <c r="L9">
        <v>5</v>
      </c>
      <c r="M9">
        <v>5</v>
      </c>
      <c r="N9">
        <v>5</v>
      </c>
      <c r="O9">
        <v>5</v>
      </c>
      <c r="P9">
        <v>5</v>
      </c>
      <c r="Q9">
        <v>5</v>
      </c>
      <c r="R9" t="s">
        <v>66</v>
      </c>
      <c r="S9" t="s">
        <v>67</v>
      </c>
      <c r="T9" t="s">
        <v>91</v>
      </c>
      <c r="U9" t="s">
        <v>67</v>
      </c>
      <c r="V9" t="s">
        <v>67</v>
      </c>
      <c r="W9" t="s">
        <v>91</v>
      </c>
      <c r="X9" t="s">
        <v>91</v>
      </c>
      <c r="Y9" t="s">
        <v>69</v>
      </c>
      <c r="Z9" t="s">
        <v>83</v>
      </c>
      <c r="AA9" t="s">
        <v>71</v>
      </c>
      <c r="AB9" t="s">
        <v>72</v>
      </c>
      <c r="AC9" t="s">
        <v>93</v>
      </c>
      <c r="AD9" t="s">
        <v>139</v>
      </c>
      <c r="AE9" t="s">
        <v>54</v>
      </c>
      <c r="AF9" t="s">
        <v>117</v>
      </c>
      <c r="AG9" t="s">
        <v>76</v>
      </c>
      <c r="AH9" t="s">
        <v>69</v>
      </c>
      <c r="AI9" t="s">
        <v>120</v>
      </c>
    </row>
    <row r="10" spans="1:35" x14ac:dyDescent="0.25">
      <c r="A10" s="67">
        <v>44616.401308043976</v>
      </c>
      <c r="B10" t="s">
        <v>35</v>
      </c>
      <c r="C10" t="s">
        <v>36</v>
      </c>
      <c r="D10" t="s">
        <v>60</v>
      </c>
      <c r="E10">
        <v>2</v>
      </c>
      <c r="F10">
        <v>3</v>
      </c>
      <c r="G10" t="s">
        <v>38</v>
      </c>
      <c r="H10" t="s">
        <v>115</v>
      </c>
      <c r="I10" t="s">
        <v>62</v>
      </c>
      <c r="J10" t="s">
        <v>155</v>
      </c>
      <c r="K10" t="s">
        <v>126</v>
      </c>
      <c r="L10">
        <v>1</v>
      </c>
      <c r="M10">
        <v>5</v>
      </c>
      <c r="N10">
        <v>4</v>
      </c>
      <c r="O10">
        <v>1</v>
      </c>
      <c r="P10">
        <v>4</v>
      </c>
      <c r="Q10">
        <v>1</v>
      </c>
      <c r="R10" t="s">
        <v>67</v>
      </c>
      <c r="S10" t="s">
        <v>65</v>
      </c>
      <c r="T10" t="s">
        <v>67</v>
      </c>
      <c r="U10" t="s">
        <v>65</v>
      </c>
      <c r="V10" t="s">
        <v>91</v>
      </c>
      <c r="W10" t="s">
        <v>91</v>
      </c>
      <c r="X10" t="s">
        <v>91</v>
      </c>
      <c r="Y10" t="s">
        <v>156</v>
      </c>
      <c r="Z10" t="s">
        <v>127</v>
      </c>
      <c r="AA10" t="s">
        <v>50</v>
      </c>
      <c r="AB10" t="s">
        <v>55</v>
      </c>
      <c r="AC10" t="s">
        <v>93</v>
      </c>
      <c r="AD10" t="s">
        <v>85</v>
      </c>
      <c r="AE10" t="s">
        <v>114</v>
      </c>
      <c r="AF10" t="s">
        <v>117</v>
      </c>
      <c r="AG10" t="s">
        <v>137</v>
      </c>
      <c r="AH10" t="s">
        <v>157</v>
      </c>
      <c r="AI10" t="s">
        <v>87</v>
      </c>
    </row>
    <row r="11" spans="1:35" x14ac:dyDescent="0.25">
      <c r="A11" s="67">
        <v>44616.401629224536</v>
      </c>
      <c r="B11" t="s">
        <v>102</v>
      </c>
      <c r="C11" t="s">
        <v>36</v>
      </c>
      <c r="D11" t="s">
        <v>60</v>
      </c>
      <c r="E11">
        <v>1</v>
      </c>
      <c r="F11">
        <v>3</v>
      </c>
      <c r="G11" t="s">
        <v>38</v>
      </c>
      <c r="H11" t="s">
        <v>39</v>
      </c>
      <c r="I11" t="s">
        <v>89</v>
      </c>
      <c r="J11" t="s">
        <v>105</v>
      </c>
      <c r="K11" t="s">
        <v>71</v>
      </c>
      <c r="L11">
        <v>1</v>
      </c>
      <c r="M11">
        <v>5</v>
      </c>
      <c r="N11">
        <v>5</v>
      </c>
      <c r="O11">
        <v>4</v>
      </c>
      <c r="P11">
        <v>5</v>
      </c>
      <c r="Q11">
        <v>2</v>
      </c>
      <c r="R11" t="s">
        <v>66</v>
      </c>
      <c r="S11" t="s">
        <v>67</v>
      </c>
      <c r="T11" t="s">
        <v>91</v>
      </c>
      <c r="U11" t="s">
        <v>91</v>
      </c>
      <c r="V11" t="s">
        <v>91</v>
      </c>
      <c r="W11" t="s">
        <v>91</v>
      </c>
      <c r="X11" t="s">
        <v>91</v>
      </c>
      <c r="Y11" t="s">
        <v>113</v>
      </c>
      <c r="Z11" t="s">
        <v>158</v>
      </c>
      <c r="AA11" t="s">
        <v>71</v>
      </c>
      <c r="AB11" t="s">
        <v>72</v>
      </c>
      <c r="AC11" t="s">
        <v>66</v>
      </c>
      <c r="AD11" t="s">
        <v>73</v>
      </c>
      <c r="AE11" t="s">
        <v>128</v>
      </c>
      <c r="AF11" t="s">
        <v>75</v>
      </c>
      <c r="AG11" t="s">
        <v>76</v>
      </c>
      <c r="AH11" t="s">
        <v>69</v>
      </c>
      <c r="AI11" t="s">
        <v>101</v>
      </c>
    </row>
    <row r="12" spans="1:35" x14ac:dyDescent="0.25">
      <c r="A12" s="67">
        <v>44616.401774062499</v>
      </c>
      <c r="B12" t="s">
        <v>35</v>
      </c>
      <c r="C12" t="s">
        <v>36</v>
      </c>
      <c r="D12" t="s">
        <v>60</v>
      </c>
      <c r="E12">
        <v>1</v>
      </c>
      <c r="F12">
        <v>4</v>
      </c>
      <c r="G12" t="s">
        <v>88</v>
      </c>
      <c r="H12" t="s">
        <v>39</v>
      </c>
      <c r="I12" t="s">
        <v>104</v>
      </c>
      <c r="J12" t="s">
        <v>116</v>
      </c>
      <c r="K12" t="s">
        <v>64</v>
      </c>
      <c r="L12">
        <v>4</v>
      </c>
      <c r="M12">
        <v>2</v>
      </c>
      <c r="N12">
        <v>5</v>
      </c>
      <c r="O12">
        <v>5</v>
      </c>
      <c r="P12">
        <v>4</v>
      </c>
      <c r="Q12">
        <v>5</v>
      </c>
      <c r="R12" t="s">
        <v>67</v>
      </c>
      <c r="S12" t="s">
        <v>67</v>
      </c>
      <c r="T12" t="s">
        <v>67</v>
      </c>
      <c r="U12" t="s">
        <v>65</v>
      </c>
      <c r="V12" t="s">
        <v>66</v>
      </c>
      <c r="W12" t="s">
        <v>67</v>
      </c>
      <c r="X12" t="s">
        <v>66</v>
      </c>
      <c r="Y12" t="s">
        <v>82</v>
      </c>
      <c r="Z12" t="s">
        <v>83</v>
      </c>
      <c r="AA12" t="s">
        <v>98</v>
      </c>
      <c r="AB12" t="s">
        <v>164</v>
      </c>
      <c r="AC12" t="s">
        <v>66</v>
      </c>
      <c r="AD12" t="s">
        <v>139</v>
      </c>
      <c r="AE12" t="s">
        <v>165</v>
      </c>
      <c r="AF12" t="s">
        <v>86</v>
      </c>
      <c r="AG12" t="s">
        <v>118</v>
      </c>
      <c r="AH12" t="s">
        <v>157</v>
      </c>
      <c r="AI12" t="s">
        <v>94</v>
      </c>
    </row>
    <row r="13" spans="1:35" x14ac:dyDescent="0.25">
      <c r="A13" s="67">
        <v>44616.401788611111</v>
      </c>
      <c r="B13" t="s">
        <v>59</v>
      </c>
      <c r="C13" t="s">
        <v>166</v>
      </c>
      <c r="D13" t="s">
        <v>60</v>
      </c>
      <c r="E13">
        <v>3</v>
      </c>
      <c r="F13">
        <v>4</v>
      </c>
      <c r="G13" t="s">
        <v>88</v>
      </c>
      <c r="H13" t="s">
        <v>61</v>
      </c>
      <c r="I13" t="s">
        <v>62</v>
      </c>
      <c r="J13" t="s">
        <v>167</v>
      </c>
      <c r="K13" t="s">
        <v>126</v>
      </c>
      <c r="L13">
        <v>4</v>
      </c>
      <c r="M13">
        <v>5</v>
      </c>
      <c r="N13">
        <v>5</v>
      </c>
      <c r="O13">
        <v>2</v>
      </c>
      <c r="P13">
        <v>5</v>
      </c>
      <c r="Q13">
        <v>2</v>
      </c>
      <c r="R13" t="s">
        <v>67</v>
      </c>
      <c r="S13" t="s">
        <v>67</v>
      </c>
      <c r="T13" t="s">
        <v>66</v>
      </c>
      <c r="U13" t="s">
        <v>91</v>
      </c>
      <c r="V13" t="s">
        <v>91</v>
      </c>
      <c r="W13" t="s">
        <v>91</v>
      </c>
      <c r="X13" t="s">
        <v>91</v>
      </c>
      <c r="Y13" t="s">
        <v>148</v>
      </c>
      <c r="Z13" t="s">
        <v>70</v>
      </c>
      <c r="AA13" t="s">
        <v>71</v>
      </c>
      <c r="AB13" t="s">
        <v>72</v>
      </c>
      <c r="AC13" t="s">
        <v>67</v>
      </c>
      <c r="AD13" t="s">
        <v>168</v>
      </c>
      <c r="AE13" t="s">
        <v>128</v>
      </c>
      <c r="AF13" t="s">
        <v>75</v>
      </c>
      <c r="AG13" t="s">
        <v>76</v>
      </c>
      <c r="AH13" t="s">
        <v>100</v>
      </c>
      <c r="AI13" t="s">
        <v>169</v>
      </c>
    </row>
    <row r="14" spans="1:35" x14ac:dyDescent="0.25">
      <c r="A14" s="67">
        <v>44616.401841932871</v>
      </c>
      <c r="B14" t="s">
        <v>35</v>
      </c>
      <c r="C14" t="s">
        <v>151</v>
      </c>
      <c r="D14" t="s">
        <v>60</v>
      </c>
      <c r="E14">
        <v>3</v>
      </c>
      <c r="F14">
        <v>3</v>
      </c>
      <c r="G14" t="s">
        <v>170</v>
      </c>
      <c r="H14" t="s">
        <v>39</v>
      </c>
      <c r="I14" t="s">
        <v>62</v>
      </c>
      <c r="J14" t="s">
        <v>116</v>
      </c>
      <c r="K14" t="s">
        <v>71</v>
      </c>
      <c r="L14">
        <v>5</v>
      </c>
      <c r="M14">
        <v>5</v>
      </c>
      <c r="N14">
        <v>3</v>
      </c>
      <c r="O14">
        <v>3</v>
      </c>
      <c r="P14">
        <v>5</v>
      </c>
      <c r="Q14">
        <v>2</v>
      </c>
      <c r="R14" t="s">
        <v>66</v>
      </c>
      <c r="S14" t="s">
        <v>91</v>
      </c>
      <c r="T14" t="s">
        <v>66</v>
      </c>
      <c r="U14" t="s">
        <v>68</v>
      </c>
      <c r="V14" t="s">
        <v>91</v>
      </c>
      <c r="W14" t="s">
        <v>91</v>
      </c>
      <c r="X14" t="s">
        <v>91</v>
      </c>
      <c r="Y14" t="s">
        <v>69</v>
      </c>
      <c r="Z14" t="s">
        <v>158</v>
      </c>
      <c r="AA14" t="s">
        <v>98</v>
      </c>
      <c r="AB14" t="s">
        <v>72</v>
      </c>
      <c r="AC14" t="s">
        <v>93</v>
      </c>
      <c r="AD14" t="s">
        <v>73</v>
      </c>
      <c r="AE14" t="s">
        <v>114</v>
      </c>
      <c r="AF14" t="s">
        <v>75</v>
      </c>
      <c r="AG14" t="s">
        <v>76</v>
      </c>
      <c r="AH14" t="s">
        <v>100</v>
      </c>
      <c r="AI14" t="s">
        <v>87</v>
      </c>
    </row>
    <row r="15" spans="1:35" x14ac:dyDescent="0.25">
      <c r="A15" s="67">
        <v>44616.401871956019</v>
      </c>
      <c r="B15" t="s">
        <v>35</v>
      </c>
      <c r="C15" t="s">
        <v>36</v>
      </c>
      <c r="D15" t="s">
        <v>60</v>
      </c>
      <c r="E15">
        <v>2</v>
      </c>
      <c r="F15">
        <v>3</v>
      </c>
      <c r="G15" t="s">
        <v>38</v>
      </c>
      <c r="H15" t="s">
        <v>61</v>
      </c>
      <c r="I15" t="s">
        <v>62</v>
      </c>
      <c r="J15" t="s">
        <v>130</v>
      </c>
      <c r="K15" t="s">
        <v>64</v>
      </c>
      <c r="L15">
        <v>2</v>
      </c>
      <c r="M15">
        <v>4</v>
      </c>
      <c r="N15">
        <v>5</v>
      </c>
      <c r="O15">
        <v>5</v>
      </c>
      <c r="P15">
        <v>5</v>
      </c>
      <c r="Q15">
        <v>3</v>
      </c>
      <c r="R15" t="s">
        <v>91</v>
      </c>
      <c r="S15" t="s">
        <v>91</v>
      </c>
      <c r="T15" t="s">
        <v>91</v>
      </c>
      <c r="U15" t="s">
        <v>66</v>
      </c>
      <c r="V15" t="s">
        <v>91</v>
      </c>
      <c r="W15" t="s">
        <v>67</v>
      </c>
      <c r="X15" t="s">
        <v>91</v>
      </c>
      <c r="Y15" t="s">
        <v>69</v>
      </c>
      <c r="Z15" t="s">
        <v>107</v>
      </c>
      <c r="AA15" t="s">
        <v>71</v>
      </c>
      <c r="AB15" t="s">
        <v>72</v>
      </c>
      <c r="AC15" t="s">
        <v>67</v>
      </c>
      <c r="AD15" t="s">
        <v>73</v>
      </c>
      <c r="AE15" t="s">
        <v>74</v>
      </c>
      <c r="AF15" t="s">
        <v>75</v>
      </c>
      <c r="AG15" t="s">
        <v>137</v>
      </c>
      <c r="AH15" t="s">
        <v>69</v>
      </c>
      <c r="AI15" t="s">
        <v>171</v>
      </c>
    </row>
    <row r="16" spans="1:35" x14ac:dyDescent="0.25">
      <c r="A16" s="67">
        <v>44616.401877395838</v>
      </c>
      <c r="B16" t="s">
        <v>102</v>
      </c>
      <c r="C16" t="s">
        <v>36</v>
      </c>
      <c r="D16" t="s">
        <v>60</v>
      </c>
      <c r="E16">
        <v>1</v>
      </c>
      <c r="F16">
        <v>4</v>
      </c>
      <c r="G16" t="s">
        <v>88</v>
      </c>
      <c r="H16" t="s">
        <v>39</v>
      </c>
      <c r="I16" t="s">
        <v>89</v>
      </c>
      <c r="J16" t="s">
        <v>63</v>
      </c>
      <c r="K16" t="s">
        <v>145</v>
      </c>
      <c r="L16">
        <v>5</v>
      </c>
      <c r="M16">
        <v>5</v>
      </c>
      <c r="N16">
        <v>5</v>
      </c>
      <c r="O16">
        <v>3</v>
      </c>
      <c r="P16">
        <v>5</v>
      </c>
      <c r="Q16">
        <v>2</v>
      </c>
      <c r="R16" t="s">
        <v>67</v>
      </c>
      <c r="S16" t="s">
        <v>67</v>
      </c>
      <c r="T16" t="s">
        <v>91</v>
      </c>
      <c r="U16" t="s">
        <v>66</v>
      </c>
      <c r="V16" t="s">
        <v>91</v>
      </c>
      <c r="W16" t="s">
        <v>91</v>
      </c>
      <c r="X16" t="s">
        <v>91</v>
      </c>
      <c r="Y16" t="s">
        <v>172</v>
      </c>
      <c r="Z16" t="s">
        <v>124</v>
      </c>
      <c r="AA16" t="s">
        <v>71</v>
      </c>
      <c r="AB16" t="s">
        <v>72</v>
      </c>
      <c r="AC16" t="s">
        <v>93</v>
      </c>
      <c r="AD16" t="s">
        <v>73</v>
      </c>
      <c r="AE16" t="s">
        <v>54</v>
      </c>
      <c r="AF16" t="s">
        <v>75</v>
      </c>
      <c r="AG16" t="s">
        <v>76</v>
      </c>
      <c r="AH16" t="s">
        <v>119</v>
      </c>
      <c r="AI16" t="s">
        <v>87</v>
      </c>
    </row>
    <row r="17" spans="1:35" x14ac:dyDescent="0.25">
      <c r="A17" s="67">
        <v>44616.401881099533</v>
      </c>
      <c r="B17" t="s">
        <v>102</v>
      </c>
      <c r="C17" t="s">
        <v>36</v>
      </c>
      <c r="D17" t="s">
        <v>60</v>
      </c>
      <c r="E17">
        <v>4</v>
      </c>
      <c r="F17">
        <v>4</v>
      </c>
      <c r="G17" t="s">
        <v>173</v>
      </c>
      <c r="H17" t="s">
        <v>39</v>
      </c>
      <c r="I17" t="s">
        <v>62</v>
      </c>
      <c r="J17" t="s">
        <v>130</v>
      </c>
      <c r="K17" t="s">
        <v>71</v>
      </c>
      <c r="L17">
        <v>5</v>
      </c>
      <c r="M17">
        <v>5</v>
      </c>
      <c r="N17">
        <v>5</v>
      </c>
      <c r="O17">
        <v>5</v>
      </c>
      <c r="P17">
        <v>5</v>
      </c>
      <c r="Q17">
        <v>5</v>
      </c>
      <c r="R17" t="s">
        <v>68</v>
      </c>
      <c r="S17" t="s">
        <v>68</v>
      </c>
      <c r="T17" t="s">
        <v>68</v>
      </c>
      <c r="U17" t="s">
        <v>68</v>
      </c>
      <c r="V17" t="s">
        <v>68</v>
      </c>
      <c r="W17" t="s">
        <v>68</v>
      </c>
      <c r="X17" t="s">
        <v>68</v>
      </c>
      <c r="Y17" t="s">
        <v>69</v>
      </c>
      <c r="Z17" t="s">
        <v>158</v>
      </c>
      <c r="AA17" t="s">
        <v>71</v>
      </c>
      <c r="AB17" t="s">
        <v>72</v>
      </c>
      <c r="AC17">
        <v>700</v>
      </c>
      <c r="AD17" t="s">
        <v>73</v>
      </c>
      <c r="AE17" t="s">
        <v>165</v>
      </c>
      <c r="AF17" t="s">
        <v>55</v>
      </c>
      <c r="AG17" t="s">
        <v>76</v>
      </c>
      <c r="AH17" t="s">
        <v>69</v>
      </c>
      <c r="AI17" t="s">
        <v>94</v>
      </c>
    </row>
    <row r="18" spans="1:35" x14ac:dyDescent="0.25">
      <c r="A18" s="67">
        <v>44616.401988252313</v>
      </c>
      <c r="B18" t="s">
        <v>35</v>
      </c>
      <c r="C18" t="s">
        <v>36</v>
      </c>
      <c r="D18" t="s">
        <v>60</v>
      </c>
      <c r="E18">
        <v>1</v>
      </c>
      <c r="F18">
        <v>5</v>
      </c>
      <c r="G18" t="s">
        <v>38</v>
      </c>
      <c r="H18" t="s">
        <v>39</v>
      </c>
      <c r="I18" t="s">
        <v>62</v>
      </c>
      <c r="J18" t="s">
        <v>176</v>
      </c>
      <c r="K18" t="s">
        <v>64</v>
      </c>
      <c r="L18">
        <v>4</v>
      </c>
      <c r="M18">
        <v>3</v>
      </c>
      <c r="N18">
        <v>5</v>
      </c>
      <c r="O18">
        <v>5</v>
      </c>
      <c r="P18">
        <v>5</v>
      </c>
      <c r="Q18">
        <v>2</v>
      </c>
      <c r="R18" t="s">
        <v>66</v>
      </c>
      <c r="S18" t="s">
        <v>67</v>
      </c>
      <c r="T18" t="s">
        <v>66</v>
      </c>
      <c r="U18" t="s">
        <v>66</v>
      </c>
      <c r="V18" t="s">
        <v>67</v>
      </c>
      <c r="W18" t="s">
        <v>66</v>
      </c>
      <c r="X18" t="s">
        <v>66</v>
      </c>
      <c r="Y18" t="s">
        <v>92</v>
      </c>
      <c r="Z18" t="s">
        <v>107</v>
      </c>
      <c r="AA18" t="s">
        <v>177</v>
      </c>
      <c r="AB18" t="s">
        <v>55</v>
      </c>
      <c r="AC18" t="s">
        <v>66</v>
      </c>
      <c r="AD18" t="s">
        <v>85</v>
      </c>
      <c r="AE18" t="s">
        <v>54</v>
      </c>
      <c r="AF18" t="s">
        <v>75</v>
      </c>
      <c r="AG18" t="s">
        <v>76</v>
      </c>
      <c r="AH18" t="s">
        <v>178</v>
      </c>
      <c r="AI18" t="s">
        <v>171</v>
      </c>
    </row>
    <row r="19" spans="1:35" x14ac:dyDescent="0.25">
      <c r="A19" s="67">
        <v>44616.401988472222</v>
      </c>
      <c r="B19" t="s">
        <v>35</v>
      </c>
      <c r="C19" t="s">
        <v>36</v>
      </c>
      <c r="D19" t="s">
        <v>60</v>
      </c>
      <c r="E19">
        <v>3</v>
      </c>
      <c r="F19">
        <v>3</v>
      </c>
      <c r="G19" t="s">
        <v>179</v>
      </c>
      <c r="H19" t="s">
        <v>61</v>
      </c>
      <c r="I19" t="s">
        <v>89</v>
      </c>
      <c r="J19" t="s">
        <v>121</v>
      </c>
      <c r="K19" t="s">
        <v>71</v>
      </c>
      <c r="L19">
        <v>4</v>
      </c>
      <c r="M19">
        <v>5</v>
      </c>
      <c r="N19">
        <v>5</v>
      </c>
      <c r="O19">
        <v>4</v>
      </c>
      <c r="P19">
        <v>5</v>
      </c>
      <c r="Q19">
        <v>2</v>
      </c>
      <c r="R19" t="s">
        <v>66</v>
      </c>
      <c r="S19" t="s">
        <v>68</v>
      </c>
      <c r="T19" t="s">
        <v>66</v>
      </c>
      <c r="U19" t="s">
        <v>68</v>
      </c>
      <c r="V19" t="s">
        <v>66</v>
      </c>
      <c r="W19" t="s">
        <v>66</v>
      </c>
      <c r="X19" t="s">
        <v>66</v>
      </c>
      <c r="Y19" t="s">
        <v>131</v>
      </c>
      <c r="Z19" t="s">
        <v>70</v>
      </c>
      <c r="AA19" t="s">
        <v>71</v>
      </c>
      <c r="AB19" t="s">
        <v>72</v>
      </c>
      <c r="AC19" t="s">
        <v>93</v>
      </c>
      <c r="AD19" t="s">
        <v>85</v>
      </c>
      <c r="AE19" t="s">
        <v>180</v>
      </c>
      <c r="AF19" t="s">
        <v>75</v>
      </c>
      <c r="AG19" t="s">
        <v>76</v>
      </c>
      <c r="AH19" t="s">
        <v>100</v>
      </c>
      <c r="AI19" t="s">
        <v>101</v>
      </c>
    </row>
    <row r="20" spans="1:35" x14ac:dyDescent="0.25">
      <c r="A20" s="67">
        <v>44616.402449050925</v>
      </c>
      <c r="B20" t="s">
        <v>59</v>
      </c>
      <c r="C20" t="s">
        <v>36</v>
      </c>
      <c r="D20" t="s">
        <v>60</v>
      </c>
      <c r="E20">
        <v>2</v>
      </c>
      <c r="F20">
        <v>5</v>
      </c>
      <c r="G20" t="s">
        <v>181</v>
      </c>
      <c r="H20" t="s">
        <v>61</v>
      </c>
      <c r="I20" t="s">
        <v>62</v>
      </c>
      <c r="J20" t="s">
        <v>176</v>
      </c>
      <c r="K20" t="s">
        <v>71</v>
      </c>
      <c r="L20">
        <v>1</v>
      </c>
      <c r="M20">
        <v>5</v>
      </c>
      <c r="N20">
        <v>1</v>
      </c>
      <c r="O20">
        <v>1</v>
      </c>
      <c r="P20">
        <v>4</v>
      </c>
      <c r="Q20">
        <v>1</v>
      </c>
      <c r="R20" t="s">
        <v>66</v>
      </c>
      <c r="S20" t="s">
        <v>91</v>
      </c>
      <c r="T20" t="s">
        <v>91</v>
      </c>
      <c r="U20" t="s">
        <v>67</v>
      </c>
      <c r="V20" t="s">
        <v>91</v>
      </c>
      <c r="W20" t="s">
        <v>91</v>
      </c>
      <c r="X20" t="s">
        <v>91</v>
      </c>
      <c r="Y20" t="s">
        <v>106</v>
      </c>
      <c r="Z20" t="s">
        <v>107</v>
      </c>
      <c r="AA20" t="s">
        <v>71</v>
      </c>
      <c r="AB20" t="s">
        <v>55</v>
      </c>
      <c r="AC20" t="s">
        <v>93</v>
      </c>
      <c r="AD20" t="s">
        <v>73</v>
      </c>
      <c r="AE20" t="s">
        <v>114</v>
      </c>
      <c r="AF20" t="s">
        <v>75</v>
      </c>
      <c r="AG20" t="s">
        <v>76</v>
      </c>
      <c r="AH20" t="s">
        <v>77</v>
      </c>
      <c r="AI20" t="s">
        <v>87</v>
      </c>
    </row>
    <row r="21" spans="1:35" x14ac:dyDescent="0.25">
      <c r="A21" s="67">
        <v>44616.402451203699</v>
      </c>
      <c r="B21" t="s">
        <v>102</v>
      </c>
      <c r="C21" t="s">
        <v>36</v>
      </c>
      <c r="D21" t="s">
        <v>60</v>
      </c>
      <c r="E21">
        <v>1</v>
      </c>
      <c r="F21">
        <v>2</v>
      </c>
      <c r="G21" t="s">
        <v>38</v>
      </c>
      <c r="H21" t="s">
        <v>61</v>
      </c>
      <c r="I21" t="s">
        <v>62</v>
      </c>
      <c r="J21" t="s">
        <v>116</v>
      </c>
      <c r="K21" t="s">
        <v>71</v>
      </c>
      <c r="L21">
        <v>5</v>
      </c>
      <c r="M21">
        <v>5</v>
      </c>
      <c r="N21">
        <v>4</v>
      </c>
      <c r="O21">
        <v>5</v>
      </c>
      <c r="P21">
        <v>5</v>
      </c>
      <c r="Q21">
        <v>1</v>
      </c>
      <c r="R21" t="s">
        <v>68</v>
      </c>
      <c r="S21" t="s">
        <v>66</v>
      </c>
      <c r="T21" t="s">
        <v>68</v>
      </c>
      <c r="U21" t="s">
        <v>66</v>
      </c>
      <c r="V21" t="s">
        <v>67</v>
      </c>
      <c r="W21" t="s">
        <v>66</v>
      </c>
      <c r="X21" t="s">
        <v>67</v>
      </c>
      <c r="Y21" t="s">
        <v>69</v>
      </c>
      <c r="Z21" t="s">
        <v>70</v>
      </c>
      <c r="AA21" t="s">
        <v>71</v>
      </c>
      <c r="AB21" t="s">
        <v>72</v>
      </c>
      <c r="AC21" t="s">
        <v>67</v>
      </c>
      <c r="AD21" t="s">
        <v>73</v>
      </c>
      <c r="AE21" t="s">
        <v>128</v>
      </c>
      <c r="AF21" t="s">
        <v>75</v>
      </c>
      <c r="AG21" t="s">
        <v>76</v>
      </c>
      <c r="AH21" t="s">
        <v>100</v>
      </c>
      <c r="AI21" t="s">
        <v>94</v>
      </c>
    </row>
    <row r="22" spans="1:35" x14ac:dyDescent="0.25">
      <c r="A22" s="67">
        <v>44616.402501620367</v>
      </c>
      <c r="B22" t="s">
        <v>59</v>
      </c>
      <c r="C22" t="s">
        <v>36</v>
      </c>
      <c r="D22" t="s">
        <v>60</v>
      </c>
      <c r="E22">
        <v>2</v>
      </c>
      <c r="F22">
        <v>3</v>
      </c>
      <c r="G22" t="s">
        <v>38</v>
      </c>
      <c r="H22" t="s">
        <v>39</v>
      </c>
      <c r="I22" t="s">
        <v>62</v>
      </c>
      <c r="J22" t="s">
        <v>121</v>
      </c>
      <c r="K22" t="s">
        <v>64</v>
      </c>
      <c r="L22">
        <v>5</v>
      </c>
      <c r="M22">
        <v>5</v>
      </c>
      <c r="N22">
        <v>5</v>
      </c>
      <c r="O22">
        <v>5</v>
      </c>
      <c r="P22">
        <v>4</v>
      </c>
      <c r="Q22">
        <v>5</v>
      </c>
      <c r="R22" t="s">
        <v>66</v>
      </c>
      <c r="S22" t="s">
        <v>66</v>
      </c>
      <c r="T22" t="s">
        <v>91</v>
      </c>
      <c r="U22" t="s">
        <v>66</v>
      </c>
      <c r="V22" t="s">
        <v>66</v>
      </c>
      <c r="W22" t="s">
        <v>91</v>
      </c>
      <c r="X22" t="s">
        <v>91</v>
      </c>
      <c r="Y22" t="s">
        <v>131</v>
      </c>
      <c r="Z22" t="s">
        <v>49</v>
      </c>
      <c r="AA22" t="s">
        <v>98</v>
      </c>
      <c r="AB22" t="s">
        <v>72</v>
      </c>
      <c r="AC22" t="s">
        <v>93</v>
      </c>
      <c r="AD22" t="s">
        <v>73</v>
      </c>
      <c r="AE22" t="s">
        <v>165</v>
      </c>
      <c r="AF22" t="s">
        <v>75</v>
      </c>
      <c r="AG22" t="s">
        <v>76</v>
      </c>
      <c r="AH22" t="s">
        <v>69</v>
      </c>
      <c r="AI22" t="s">
        <v>169</v>
      </c>
    </row>
    <row r="23" spans="1:35" x14ac:dyDescent="0.25">
      <c r="A23" s="67">
        <v>44616.402536585651</v>
      </c>
      <c r="B23" t="s">
        <v>35</v>
      </c>
      <c r="C23" t="s">
        <v>36</v>
      </c>
      <c r="D23" t="s">
        <v>60</v>
      </c>
      <c r="E23">
        <v>2</v>
      </c>
      <c r="F23">
        <v>5</v>
      </c>
      <c r="G23" t="s">
        <v>192</v>
      </c>
      <c r="H23" t="s">
        <v>39</v>
      </c>
      <c r="I23" t="s">
        <v>111</v>
      </c>
      <c r="J23" t="s">
        <v>193</v>
      </c>
      <c r="K23" t="s">
        <v>126</v>
      </c>
      <c r="L23">
        <v>5</v>
      </c>
      <c r="M23">
        <v>5</v>
      </c>
      <c r="N23">
        <v>5</v>
      </c>
      <c r="O23">
        <v>3</v>
      </c>
      <c r="P23">
        <v>5</v>
      </c>
      <c r="Q23">
        <v>3</v>
      </c>
      <c r="R23" t="s">
        <v>67</v>
      </c>
      <c r="S23" t="s">
        <v>67</v>
      </c>
      <c r="T23" t="s">
        <v>65</v>
      </c>
      <c r="U23" t="s">
        <v>68</v>
      </c>
      <c r="V23" t="s">
        <v>66</v>
      </c>
      <c r="W23" t="s">
        <v>67</v>
      </c>
      <c r="X23" t="s">
        <v>66</v>
      </c>
      <c r="Y23" t="s">
        <v>97</v>
      </c>
      <c r="Z23" t="s">
        <v>49</v>
      </c>
      <c r="AA23" t="s">
        <v>71</v>
      </c>
      <c r="AB23" t="s">
        <v>55</v>
      </c>
      <c r="AC23" t="s">
        <v>93</v>
      </c>
      <c r="AD23" t="s">
        <v>85</v>
      </c>
      <c r="AE23" t="s">
        <v>114</v>
      </c>
      <c r="AF23" t="s">
        <v>75</v>
      </c>
      <c r="AG23" t="s">
        <v>76</v>
      </c>
      <c r="AH23" t="s">
        <v>194</v>
      </c>
      <c r="AI23" t="s">
        <v>58</v>
      </c>
    </row>
    <row r="24" spans="1:35" x14ac:dyDescent="0.25">
      <c r="A24" s="67">
        <v>44616.402602870367</v>
      </c>
      <c r="B24" t="s">
        <v>59</v>
      </c>
      <c r="C24" t="s">
        <v>36</v>
      </c>
      <c r="D24" t="s">
        <v>60</v>
      </c>
      <c r="E24">
        <v>2</v>
      </c>
      <c r="F24">
        <v>3</v>
      </c>
      <c r="G24" t="s">
        <v>88</v>
      </c>
      <c r="H24" t="s">
        <v>61</v>
      </c>
      <c r="I24" t="s">
        <v>62</v>
      </c>
      <c r="J24" t="s">
        <v>195</v>
      </c>
      <c r="K24" t="s">
        <v>71</v>
      </c>
      <c r="L24">
        <v>3</v>
      </c>
      <c r="M24">
        <v>5</v>
      </c>
      <c r="N24">
        <v>5</v>
      </c>
      <c r="O24">
        <v>4</v>
      </c>
      <c r="P24">
        <v>5</v>
      </c>
      <c r="Q24">
        <v>3</v>
      </c>
      <c r="R24" t="s">
        <v>91</v>
      </c>
      <c r="S24" t="s">
        <v>67</v>
      </c>
      <c r="T24" t="s">
        <v>65</v>
      </c>
      <c r="U24" t="s">
        <v>91</v>
      </c>
      <c r="V24" t="s">
        <v>91</v>
      </c>
      <c r="W24" t="s">
        <v>91</v>
      </c>
      <c r="X24" t="s">
        <v>67</v>
      </c>
      <c r="Y24" t="s">
        <v>82</v>
      </c>
      <c r="Z24" t="s">
        <v>158</v>
      </c>
      <c r="AA24" t="s">
        <v>71</v>
      </c>
      <c r="AB24" t="s">
        <v>72</v>
      </c>
      <c r="AC24" t="s">
        <v>67</v>
      </c>
      <c r="AD24" t="s">
        <v>73</v>
      </c>
      <c r="AE24" t="s">
        <v>74</v>
      </c>
      <c r="AF24" t="s">
        <v>75</v>
      </c>
      <c r="AG24" t="s">
        <v>76</v>
      </c>
      <c r="AH24" t="s">
        <v>196</v>
      </c>
      <c r="AI24" t="s">
        <v>94</v>
      </c>
    </row>
    <row r="25" spans="1:35" x14ac:dyDescent="0.25">
      <c r="A25" s="67">
        <v>44616.402918946755</v>
      </c>
      <c r="B25" t="s">
        <v>133</v>
      </c>
      <c r="C25" t="s">
        <v>151</v>
      </c>
      <c r="D25" t="s">
        <v>60</v>
      </c>
      <c r="E25">
        <v>5</v>
      </c>
      <c r="F25">
        <v>2</v>
      </c>
      <c r="G25" t="s">
        <v>204</v>
      </c>
      <c r="H25" t="s">
        <v>39</v>
      </c>
      <c r="I25" t="s">
        <v>62</v>
      </c>
      <c r="J25" t="s">
        <v>205</v>
      </c>
      <c r="K25" t="s">
        <v>145</v>
      </c>
      <c r="L25">
        <v>5</v>
      </c>
      <c r="M25">
        <v>5</v>
      </c>
      <c r="N25">
        <v>5</v>
      </c>
      <c r="O25">
        <v>4</v>
      </c>
      <c r="P25">
        <v>5</v>
      </c>
      <c r="Q25">
        <v>4</v>
      </c>
      <c r="R25" t="s">
        <v>143</v>
      </c>
      <c r="S25" t="s">
        <v>143</v>
      </c>
      <c r="T25" t="s">
        <v>143</v>
      </c>
      <c r="U25" t="s">
        <v>143</v>
      </c>
      <c r="V25" t="s">
        <v>143</v>
      </c>
      <c r="W25" t="s">
        <v>143</v>
      </c>
      <c r="X25" t="s">
        <v>143</v>
      </c>
      <c r="Y25" t="s">
        <v>119</v>
      </c>
      <c r="Z25" t="s">
        <v>146</v>
      </c>
      <c r="AA25" t="s">
        <v>206</v>
      </c>
      <c r="AB25" t="s">
        <v>51</v>
      </c>
      <c r="AC25" t="s">
        <v>207</v>
      </c>
      <c r="AD25" t="s">
        <v>208</v>
      </c>
      <c r="AE25" t="s">
        <v>99</v>
      </c>
      <c r="AF25" t="s">
        <v>55</v>
      </c>
      <c r="AG25" t="s">
        <v>76</v>
      </c>
      <c r="AH25" t="s">
        <v>100</v>
      </c>
      <c r="AI25" t="s">
        <v>87</v>
      </c>
    </row>
    <row r="26" spans="1:35" x14ac:dyDescent="0.25">
      <c r="A26" s="67">
        <v>44616.403323402774</v>
      </c>
      <c r="B26" t="s">
        <v>133</v>
      </c>
      <c r="C26" t="s">
        <v>151</v>
      </c>
      <c r="D26" t="s">
        <v>60</v>
      </c>
      <c r="E26">
        <v>5</v>
      </c>
      <c r="F26">
        <v>3</v>
      </c>
      <c r="G26" t="s">
        <v>159</v>
      </c>
      <c r="H26" t="s">
        <v>61</v>
      </c>
      <c r="I26" t="s">
        <v>62</v>
      </c>
      <c r="J26" t="s">
        <v>209</v>
      </c>
      <c r="K26" t="s">
        <v>64</v>
      </c>
      <c r="L26">
        <v>4</v>
      </c>
      <c r="M26">
        <v>3</v>
      </c>
      <c r="N26">
        <v>4</v>
      </c>
      <c r="O26">
        <v>4</v>
      </c>
      <c r="P26">
        <v>5</v>
      </c>
      <c r="Q26">
        <v>2</v>
      </c>
      <c r="R26" t="s">
        <v>91</v>
      </c>
      <c r="S26" t="s">
        <v>91</v>
      </c>
      <c r="T26" t="s">
        <v>65</v>
      </c>
      <c r="U26" t="s">
        <v>67</v>
      </c>
      <c r="V26" t="s">
        <v>67</v>
      </c>
      <c r="W26" t="s">
        <v>65</v>
      </c>
      <c r="X26" t="s">
        <v>67</v>
      </c>
      <c r="Y26" t="s">
        <v>48</v>
      </c>
      <c r="Z26" t="s">
        <v>49</v>
      </c>
      <c r="AA26" t="s">
        <v>149</v>
      </c>
      <c r="AB26" t="s">
        <v>72</v>
      </c>
      <c r="AC26" t="s">
        <v>67</v>
      </c>
      <c r="AD26" t="s">
        <v>73</v>
      </c>
      <c r="AE26" t="s">
        <v>74</v>
      </c>
      <c r="AF26" t="s">
        <v>75</v>
      </c>
      <c r="AG26" t="s">
        <v>76</v>
      </c>
      <c r="AH26" t="s">
        <v>187</v>
      </c>
      <c r="AI26" t="s">
        <v>58</v>
      </c>
    </row>
    <row r="27" spans="1:35" x14ac:dyDescent="0.25">
      <c r="A27" s="67">
        <v>44616.403395648143</v>
      </c>
      <c r="B27" t="s">
        <v>35</v>
      </c>
      <c r="C27" t="s">
        <v>36</v>
      </c>
      <c r="D27" t="s">
        <v>60</v>
      </c>
      <c r="E27">
        <v>2</v>
      </c>
      <c r="F27" t="s">
        <v>79</v>
      </c>
      <c r="G27" t="s">
        <v>38</v>
      </c>
      <c r="H27" t="s">
        <v>39</v>
      </c>
      <c r="I27" t="s">
        <v>111</v>
      </c>
      <c r="J27" t="s">
        <v>210</v>
      </c>
      <c r="K27" t="s">
        <v>211</v>
      </c>
      <c r="L27">
        <v>3</v>
      </c>
      <c r="M27">
        <v>5</v>
      </c>
      <c r="N27">
        <v>5</v>
      </c>
      <c r="O27">
        <v>5</v>
      </c>
      <c r="P27">
        <v>5</v>
      </c>
      <c r="Q27">
        <v>5</v>
      </c>
      <c r="R27" t="s">
        <v>68</v>
      </c>
      <c r="S27" t="s">
        <v>91</v>
      </c>
      <c r="T27" t="s">
        <v>91</v>
      </c>
      <c r="U27" t="s">
        <v>66</v>
      </c>
      <c r="V27" t="s">
        <v>66</v>
      </c>
      <c r="W27" t="s">
        <v>91</v>
      </c>
      <c r="X27" t="s">
        <v>66</v>
      </c>
      <c r="Y27" t="s">
        <v>212</v>
      </c>
      <c r="Z27" t="s">
        <v>158</v>
      </c>
      <c r="AA27" t="s">
        <v>211</v>
      </c>
      <c r="AB27" t="s">
        <v>55</v>
      </c>
      <c r="AC27" t="s">
        <v>66</v>
      </c>
      <c r="AD27" t="s">
        <v>73</v>
      </c>
      <c r="AE27" t="s">
        <v>74</v>
      </c>
      <c r="AF27" t="s">
        <v>213</v>
      </c>
      <c r="AG27" t="s">
        <v>76</v>
      </c>
      <c r="AH27" t="s">
        <v>214</v>
      </c>
      <c r="AI27" t="s">
        <v>215</v>
      </c>
    </row>
    <row r="28" spans="1:35" x14ac:dyDescent="0.25">
      <c r="A28" s="67">
        <v>44616.403536967591</v>
      </c>
      <c r="B28" t="s">
        <v>102</v>
      </c>
      <c r="C28" t="s">
        <v>36</v>
      </c>
      <c r="D28" t="s">
        <v>60</v>
      </c>
      <c r="E28">
        <v>2</v>
      </c>
      <c r="F28">
        <v>2</v>
      </c>
      <c r="G28" t="s">
        <v>218</v>
      </c>
      <c r="H28" t="s">
        <v>39</v>
      </c>
      <c r="I28" t="s">
        <v>89</v>
      </c>
      <c r="J28" t="s">
        <v>155</v>
      </c>
      <c r="K28" t="s">
        <v>64</v>
      </c>
      <c r="L28">
        <v>4</v>
      </c>
      <c r="M28">
        <v>5</v>
      </c>
      <c r="N28">
        <v>4</v>
      </c>
      <c r="O28">
        <v>4</v>
      </c>
      <c r="P28">
        <v>4</v>
      </c>
      <c r="Q28">
        <v>4</v>
      </c>
      <c r="R28" t="s">
        <v>122</v>
      </c>
      <c r="S28" t="s">
        <v>122</v>
      </c>
      <c r="T28" t="s">
        <v>122</v>
      </c>
      <c r="U28" t="s">
        <v>122</v>
      </c>
      <c r="V28" t="s">
        <v>91</v>
      </c>
      <c r="W28" t="s">
        <v>91</v>
      </c>
      <c r="X28" t="s">
        <v>91</v>
      </c>
      <c r="Y28" t="s">
        <v>219</v>
      </c>
      <c r="Z28" t="s">
        <v>158</v>
      </c>
      <c r="AA28" t="s">
        <v>149</v>
      </c>
      <c r="AB28" t="s">
        <v>72</v>
      </c>
      <c r="AC28" t="s">
        <v>66</v>
      </c>
      <c r="AD28" t="s">
        <v>220</v>
      </c>
      <c r="AE28" t="s">
        <v>114</v>
      </c>
      <c r="AF28" t="s">
        <v>75</v>
      </c>
      <c r="AG28" t="s">
        <v>76</v>
      </c>
      <c r="AH28" t="s">
        <v>221</v>
      </c>
      <c r="AI28" t="s">
        <v>87</v>
      </c>
    </row>
    <row r="29" spans="1:35" x14ac:dyDescent="0.25">
      <c r="A29" s="67">
        <v>44616.403547662034</v>
      </c>
      <c r="B29" t="s">
        <v>59</v>
      </c>
      <c r="C29" t="s">
        <v>36</v>
      </c>
      <c r="D29" t="s">
        <v>60</v>
      </c>
      <c r="E29">
        <v>1</v>
      </c>
      <c r="F29" t="s">
        <v>79</v>
      </c>
      <c r="G29" t="s">
        <v>222</v>
      </c>
      <c r="H29" t="s">
        <v>39</v>
      </c>
      <c r="I29" t="s">
        <v>104</v>
      </c>
      <c r="J29" t="s">
        <v>223</v>
      </c>
      <c r="K29" t="s">
        <v>224</v>
      </c>
      <c r="L29">
        <v>5</v>
      </c>
      <c r="M29">
        <v>5</v>
      </c>
      <c r="N29">
        <v>5</v>
      </c>
      <c r="O29">
        <v>4</v>
      </c>
      <c r="P29">
        <v>5</v>
      </c>
      <c r="Q29">
        <v>4</v>
      </c>
      <c r="R29" t="s">
        <v>65</v>
      </c>
      <c r="S29" t="s">
        <v>143</v>
      </c>
      <c r="T29" t="s">
        <v>122</v>
      </c>
      <c r="U29" t="s">
        <v>143</v>
      </c>
      <c r="V29" t="s">
        <v>122</v>
      </c>
      <c r="W29" t="s">
        <v>143</v>
      </c>
      <c r="X29" t="s">
        <v>143</v>
      </c>
      <c r="Y29" t="s">
        <v>189</v>
      </c>
      <c r="Z29" t="s">
        <v>107</v>
      </c>
      <c r="AA29" t="s">
        <v>126</v>
      </c>
      <c r="AB29" t="s">
        <v>55</v>
      </c>
      <c r="AC29" t="s">
        <v>65</v>
      </c>
      <c r="AD29" t="s">
        <v>85</v>
      </c>
      <c r="AE29" t="s">
        <v>108</v>
      </c>
      <c r="AF29" t="s">
        <v>117</v>
      </c>
      <c r="AG29" t="s">
        <v>137</v>
      </c>
      <c r="AH29" t="s">
        <v>163</v>
      </c>
      <c r="AI29" t="s">
        <v>94</v>
      </c>
    </row>
    <row r="30" spans="1:35" x14ac:dyDescent="0.25">
      <c r="A30" s="67">
        <v>44616.403845347224</v>
      </c>
      <c r="B30" t="s">
        <v>35</v>
      </c>
      <c r="C30" t="s">
        <v>134</v>
      </c>
      <c r="D30" t="s">
        <v>60</v>
      </c>
      <c r="E30">
        <v>2</v>
      </c>
      <c r="F30">
        <v>3</v>
      </c>
      <c r="G30" t="s">
        <v>226</v>
      </c>
      <c r="H30" t="s">
        <v>61</v>
      </c>
      <c r="I30" t="s">
        <v>40</v>
      </c>
      <c r="J30" t="s">
        <v>175</v>
      </c>
      <c r="K30" t="s">
        <v>64</v>
      </c>
      <c r="L30">
        <v>5</v>
      </c>
      <c r="M30">
        <v>4</v>
      </c>
      <c r="N30">
        <v>5</v>
      </c>
      <c r="O30">
        <v>5</v>
      </c>
      <c r="P30">
        <v>5</v>
      </c>
      <c r="Q30">
        <v>4</v>
      </c>
      <c r="R30" t="s">
        <v>67</v>
      </c>
      <c r="S30" t="s">
        <v>91</v>
      </c>
      <c r="T30" t="s">
        <v>91</v>
      </c>
      <c r="U30" t="s">
        <v>91</v>
      </c>
      <c r="V30" t="s">
        <v>66</v>
      </c>
      <c r="W30" t="s">
        <v>66</v>
      </c>
      <c r="X30" t="s">
        <v>91</v>
      </c>
      <c r="Y30" t="s">
        <v>227</v>
      </c>
      <c r="Z30" t="s">
        <v>146</v>
      </c>
      <c r="AA30" t="s">
        <v>98</v>
      </c>
      <c r="AB30" t="s">
        <v>72</v>
      </c>
      <c r="AC30" t="s">
        <v>66</v>
      </c>
      <c r="AD30" t="s">
        <v>73</v>
      </c>
      <c r="AE30" t="s">
        <v>180</v>
      </c>
      <c r="AF30" t="s">
        <v>75</v>
      </c>
      <c r="AG30" t="s">
        <v>76</v>
      </c>
      <c r="AH30" t="s">
        <v>77</v>
      </c>
      <c r="AI30" t="s">
        <v>228</v>
      </c>
    </row>
    <row r="31" spans="1:35" x14ac:dyDescent="0.25">
      <c r="A31" s="67">
        <v>44616.40394452546</v>
      </c>
      <c r="B31" t="s">
        <v>35</v>
      </c>
      <c r="C31" t="s">
        <v>36</v>
      </c>
      <c r="D31" t="s">
        <v>60</v>
      </c>
      <c r="E31">
        <v>1</v>
      </c>
      <c r="F31">
        <v>3</v>
      </c>
      <c r="G31" t="s">
        <v>38</v>
      </c>
      <c r="H31" t="s">
        <v>61</v>
      </c>
      <c r="I31" t="s">
        <v>62</v>
      </c>
      <c r="J31" t="s">
        <v>230</v>
      </c>
      <c r="K31" t="s">
        <v>64</v>
      </c>
      <c r="L31">
        <v>3</v>
      </c>
      <c r="M31">
        <v>5</v>
      </c>
      <c r="N31">
        <v>4</v>
      </c>
      <c r="O31">
        <v>5</v>
      </c>
      <c r="P31">
        <v>5</v>
      </c>
      <c r="Q31">
        <v>1</v>
      </c>
      <c r="R31" t="s">
        <v>66</v>
      </c>
      <c r="S31" t="s">
        <v>67</v>
      </c>
      <c r="T31" t="s">
        <v>66</v>
      </c>
      <c r="U31" t="s">
        <v>65</v>
      </c>
      <c r="V31" t="s">
        <v>67</v>
      </c>
      <c r="W31" t="s">
        <v>66</v>
      </c>
      <c r="X31" t="s">
        <v>65</v>
      </c>
      <c r="Y31" t="s">
        <v>148</v>
      </c>
      <c r="Z31" t="s">
        <v>83</v>
      </c>
      <c r="AA31" t="s">
        <v>98</v>
      </c>
      <c r="AB31" t="s">
        <v>55</v>
      </c>
      <c r="AC31" t="s">
        <v>66</v>
      </c>
      <c r="AD31" t="s">
        <v>85</v>
      </c>
      <c r="AE31" t="s">
        <v>114</v>
      </c>
      <c r="AF31" t="s">
        <v>117</v>
      </c>
      <c r="AG31" t="s">
        <v>137</v>
      </c>
      <c r="AH31" t="s">
        <v>191</v>
      </c>
      <c r="AI31" t="s">
        <v>87</v>
      </c>
    </row>
    <row r="32" spans="1:35" x14ac:dyDescent="0.25">
      <c r="A32" s="67">
        <v>44616.403957812501</v>
      </c>
      <c r="B32" t="s">
        <v>59</v>
      </c>
      <c r="C32" t="s">
        <v>36</v>
      </c>
      <c r="D32" t="s">
        <v>60</v>
      </c>
      <c r="E32">
        <v>2</v>
      </c>
      <c r="F32">
        <v>5</v>
      </c>
      <c r="G32" t="s">
        <v>38</v>
      </c>
      <c r="H32" t="s">
        <v>39</v>
      </c>
      <c r="I32" t="s">
        <v>89</v>
      </c>
      <c r="J32" t="s">
        <v>231</v>
      </c>
      <c r="K32" t="s">
        <v>71</v>
      </c>
      <c r="L32">
        <v>3</v>
      </c>
      <c r="M32">
        <v>5</v>
      </c>
      <c r="N32">
        <v>5</v>
      </c>
      <c r="O32">
        <v>5</v>
      </c>
      <c r="P32">
        <v>5</v>
      </c>
      <c r="Q32">
        <v>1</v>
      </c>
      <c r="R32" t="s">
        <v>67</v>
      </c>
      <c r="S32" t="s">
        <v>91</v>
      </c>
      <c r="T32" t="s">
        <v>67</v>
      </c>
      <c r="U32" t="s">
        <v>68</v>
      </c>
      <c r="V32" t="s">
        <v>68</v>
      </c>
      <c r="W32" t="s">
        <v>67</v>
      </c>
      <c r="X32" t="s">
        <v>91</v>
      </c>
      <c r="Y32" t="s">
        <v>92</v>
      </c>
      <c r="Z32" t="s">
        <v>70</v>
      </c>
      <c r="AA32" t="s">
        <v>71</v>
      </c>
      <c r="AB32" t="s">
        <v>72</v>
      </c>
      <c r="AC32" t="s">
        <v>93</v>
      </c>
      <c r="AD32" t="s">
        <v>73</v>
      </c>
      <c r="AE32" t="s">
        <v>128</v>
      </c>
      <c r="AF32" t="s">
        <v>75</v>
      </c>
      <c r="AG32" t="s">
        <v>76</v>
      </c>
      <c r="AH32" t="s">
        <v>232</v>
      </c>
      <c r="AI32" t="s">
        <v>58</v>
      </c>
    </row>
    <row r="33" spans="1:35" x14ac:dyDescent="0.25">
      <c r="A33" s="67">
        <v>44616.403968530096</v>
      </c>
      <c r="B33" t="s">
        <v>59</v>
      </c>
      <c r="C33" t="s">
        <v>36</v>
      </c>
      <c r="D33" t="s">
        <v>60</v>
      </c>
      <c r="E33">
        <v>3</v>
      </c>
      <c r="F33" t="s">
        <v>79</v>
      </c>
      <c r="G33" t="s">
        <v>233</v>
      </c>
      <c r="H33" t="s">
        <v>39</v>
      </c>
      <c r="I33" t="s">
        <v>62</v>
      </c>
      <c r="J33" t="s">
        <v>234</v>
      </c>
      <c r="K33" t="s">
        <v>71</v>
      </c>
      <c r="L33">
        <v>5</v>
      </c>
      <c r="M33">
        <v>5</v>
      </c>
      <c r="N33">
        <v>3</v>
      </c>
      <c r="O33">
        <v>4</v>
      </c>
      <c r="P33">
        <v>4</v>
      </c>
      <c r="Q33">
        <v>1</v>
      </c>
      <c r="R33" t="s">
        <v>91</v>
      </c>
      <c r="S33" t="s">
        <v>91</v>
      </c>
      <c r="T33" t="s">
        <v>91</v>
      </c>
      <c r="U33" t="s">
        <v>67</v>
      </c>
      <c r="V33" t="s">
        <v>67</v>
      </c>
      <c r="W33" t="s">
        <v>66</v>
      </c>
      <c r="X33" t="s">
        <v>67</v>
      </c>
      <c r="Y33" t="s">
        <v>131</v>
      </c>
      <c r="Z33" t="s">
        <v>235</v>
      </c>
      <c r="AA33" t="s">
        <v>71</v>
      </c>
      <c r="AB33" t="s">
        <v>72</v>
      </c>
      <c r="AC33" t="s">
        <v>236</v>
      </c>
      <c r="AD33" t="s">
        <v>73</v>
      </c>
      <c r="AE33" t="s">
        <v>128</v>
      </c>
      <c r="AF33" t="s">
        <v>75</v>
      </c>
      <c r="AG33" t="s">
        <v>76</v>
      </c>
      <c r="AH33" t="s">
        <v>69</v>
      </c>
      <c r="AI33" t="s">
        <v>237</v>
      </c>
    </row>
    <row r="34" spans="1:35" x14ac:dyDescent="0.25">
      <c r="A34" s="67">
        <v>44616.40399554398</v>
      </c>
      <c r="B34" t="s">
        <v>59</v>
      </c>
      <c r="C34" t="s">
        <v>36</v>
      </c>
      <c r="D34" t="s">
        <v>60</v>
      </c>
      <c r="E34">
        <v>1</v>
      </c>
      <c r="F34" t="s">
        <v>79</v>
      </c>
      <c r="G34" t="s">
        <v>38</v>
      </c>
      <c r="H34" t="s">
        <v>39</v>
      </c>
      <c r="I34" t="s">
        <v>111</v>
      </c>
      <c r="J34" t="s">
        <v>41</v>
      </c>
      <c r="K34" t="s">
        <v>64</v>
      </c>
      <c r="L34">
        <v>1</v>
      </c>
      <c r="M34">
        <v>1</v>
      </c>
      <c r="N34">
        <v>1</v>
      </c>
      <c r="O34">
        <v>1</v>
      </c>
      <c r="P34">
        <v>1</v>
      </c>
      <c r="Q34">
        <v>1</v>
      </c>
      <c r="R34" t="s">
        <v>67</v>
      </c>
      <c r="S34" t="s">
        <v>67</v>
      </c>
      <c r="T34" t="s">
        <v>67</v>
      </c>
      <c r="U34" t="s">
        <v>67</v>
      </c>
      <c r="V34" t="s">
        <v>67</v>
      </c>
      <c r="W34" t="s">
        <v>67</v>
      </c>
      <c r="X34" t="s">
        <v>67</v>
      </c>
      <c r="Y34" t="s">
        <v>238</v>
      </c>
      <c r="Z34" t="s">
        <v>49</v>
      </c>
      <c r="AA34" t="s">
        <v>98</v>
      </c>
      <c r="AB34" t="s">
        <v>72</v>
      </c>
      <c r="AC34" t="s">
        <v>67</v>
      </c>
      <c r="AD34" t="s">
        <v>73</v>
      </c>
      <c r="AE34" t="s">
        <v>74</v>
      </c>
      <c r="AF34" t="s">
        <v>75</v>
      </c>
      <c r="AG34" t="s">
        <v>76</v>
      </c>
      <c r="AH34" t="s">
        <v>239</v>
      </c>
      <c r="AI34" t="s">
        <v>94</v>
      </c>
    </row>
    <row r="35" spans="1:35" x14ac:dyDescent="0.25">
      <c r="A35" s="67">
        <v>44616.404124537032</v>
      </c>
      <c r="B35" t="s">
        <v>35</v>
      </c>
      <c r="C35" t="s">
        <v>134</v>
      </c>
      <c r="D35" t="s">
        <v>60</v>
      </c>
      <c r="E35">
        <v>3</v>
      </c>
      <c r="F35">
        <v>3</v>
      </c>
      <c r="G35" t="s">
        <v>240</v>
      </c>
      <c r="H35" t="s">
        <v>39</v>
      </c>
      <c r="I35" t="s">
        <v>62</v>
      </c>
      <c r="J35" t="s">
        <v>241</v>
      </c>
      <c r="K35" t="s">
        <v>71</v>
      </c>
      <c r="L35">
        <v>2</v>
      </c>
      <c r="M35">
        <v>3</v>
      </c>
      <c r="N35">
        <v>5</v>
      </c>
      <c r="O35">
        <v>3</v>
      </c>
      <c r="P35">
        <v>5</v>
      </c>
      <c r="Q35">
        <v>5</v>
      </c>
      <c r="R35" t="s">
        <v>68</v>
      </c>
      <c r="S35" t="s">
        <v>68</v>
      </c>
      <c r="T35" t="s">
        <v>91</v>
      </c>
      <c r="U35" t="s">
        <v>68</v>
      </c>
      <c r="V35" t="s">
        <v>68</v>
      </c>
      <c r="W35" t="s">
        <v>67</v>
      </c>
      <c r="X35" t="s">
        <v>66</v>
      </c>
      <c r="Y35" t="s">
        <v>82</v>
      </c>
      <c r="Z35" t="s">
        <v>124</v>
      </c>
      <c r="AA35" t="s">
        <v>98</v>
      </c>
      <c r="AB35" t="s">
        <v>72</v>
      </c>
      <c r="AC35" t="s">
        <v>93</v>
      </c>
      <c r="AD35" t="s">
        <v>73</v>
      </c>
      <c r="AE35" t="s">
        <v>128</v>
      </c>
      <c r="AF35" t="s">
        <v>75</v>
      </c>
      <c r="AG35" t="s">
        <v>76</v>
      </c>
      <c r="AH35" t="s">
        <v>69</v>
      </c>
      <c r="AI35" t="s">
        <v>78</v>
      </c>
    </row>
    <row r="36" spans="1:35" x14ac:dyDescent="0.25">
      <c r="A36" s="67">
        <v>44616.404203761573</v>
      </c>
      <c r="B36" t="s">
        <v>59</v>
      </c>
      <c r="C36" t="s">
        <v>36</v>
      </c>
      <c r="D36" t="s">
        <v>60</v>
      </c>
      <c r="E36">
        <v>3</v>
      </c>
      <c r="F36">
        <v>3</v>
      </c>
      <c r="G36" t="s">
        <v>38</v>
      </c>
      <c r="H36" t="s">
        <v>39</v>
      </c>
      <c r="I36" t="s">
        <v>89</v>
      </c>
      <c r="J36" t="s">
        <v>242</v>
      </c>
      <c r="K36" t="s">
        <v>161</v>
      </c>
      <c r="L36">
        <v>4</v>
      </c>
      <c r="M36">
        <v>5</v>
      </c>
      <c r="N36">
        <v>5</v>
      </c>
      <c r="O36">
        <v>3</v>
      </c>
      <c r="P36">
        <v>5</v>
      </c>
      <c r="Q36">
        <v>3</v>
      </c>
      <c r="R36" t="s">
        <v>67</v>
      </c>
      <c r="S36" t="s">
        <v>68</v>
      </c>
      <c r="T36" t="s">
        <v>67</v>
      </c>
      <c r="U36" t="s">
        <v>66</v>
      </c>
      <c r="V36" t="s">
        <v>67</v>
      </c>
      <c r="W36" t="s">
        <v>91</v>
      </c>
      <c r="X36" t="s">
        <v>66</v>
      </c>
      <c r="Y36" t="s">
        <v>92</v>
      </c>
      <c r="Z36" t="s">
        <v>70</v>
      </c>
      <c r="AA36" t="s">
        <v>203</v>
      </c>
      <c r="AB36" t="s">
        <v>164</v>
      </c>
      <c r="AC36" t="s">
        <v>67</v>
      </c>
      <c r="AD36" t="s">
        <v>73</v>
      </c>
      <c r="AE36" t="s">
        <v>165</v>
      </c>
      <c r="AF36" t="s">
        <v>75</v>
      </c>
      <c r="AG36" t="s">
        <v>76</v>
      </c>
      <c r="AH36" t="s">
        <v>191</v>
      </c>
      <c r="AI36" t="s">
        <v>243</v>
      </c>
    </row>
    <row r="37" spans="1:35" x14ac:dyDescent="0.25">
      <c r="A37" s="67">
        <v>44616.404394849538</v>
      </c>
      <c r="B37" t="s">
        <v>59</v>
      </c>
      <c r="C37" t="s">
        <v>36</v>
      </c>
      <c r="D37" t="s">
        <v>60</v>
      </c>
      <c r="E37">
        <v>1</v>
      </c>
      <c r="F37">
        <v>3</v>
      </c>
      <c r="G37" t="s">
        <v>181</v>
      </c>
      <c r="H37" t="s">
        <v>61</v>
      </c>
      <c r="I37" t="s">
        <v>89</v>
      </c>
      <c r="J37" t="s">
        <v>63</v>
      </c>
      <c r="K37" t="s">
        <v>71</v>
      </c>
      <c r="L37">
        <v>5</v>
      </c>
      <c r="M37">
        <v>5</v>
      </c>
      <c r="N37">
        <v>2</v>
      </c>
      <c r="O37">
        <v>3</v>
      </c>
      <c r="P37">
        <v>5</v>
      </c>
      <c r="Q37">
        <v>3</v>
      </c>
      <c r="R37" t="s">
        <v>67</v>
      </c>
      <c r="S37" t="s">
        <v>91</v>
      </c>
      <c r="T37" t="s">
        <v>91</v>
      </c>
      <c r="U37" t="s">
        <v>67</v>
      </c>
      <c r="V37" t="s">
        <v>91</v>
      </c>
      <c r="W37" t="s">
        <v>91</v>
      </c>
      <c r="X37" t="s">
        <v>91</v>
      </c>
      <c r="Y37" t="s">
        <v>131</v>
      </c>
      <c r="Z37" t="s">
        <v>107</v>
      </c>
      <c r="AA37" t="s">
        <v>71</v>
      </c>
      <c r="AB37" t="s">
        <v>72</v>
      </c>
      <c r="AC37" t="s">
        <v>93</v>
      </c>
      <c r="AD37" t="s">
        <v>73</v>
      </c>
      <c r="AE37" t="s">
        <v>180</v>
      </c>
      <c r="AF37" t="s">
        <v>75</v>
      </c>
      <c r="AG37" t="s">
        <v>76</v>
      </c>
      <c r="AH37" t="s">
        <v>100</v>
      </c>
      <c r="AI37" t="s">
        <v>228</v>
      </c>
    </row>
    <row r="38" spans="1:35" x14ac:dyDescent="0.25">
      <c r="A38" s="67">
        <v>44616.404443599538</v>
      </c>
      <c r="B38" t="s">
        <v>35</v>
      </c>
      <c r="C38" t="s">
        <v>36</v>
      </c>
      <c r="D38" t="s">
        <v>60</v>
      </c>
      <c r="E38">
        <v>1</v>
      </c>
      <c r="F38">
        <v>4</v>
      </c>
      <c r="G38" t="s">
        <v>38</v>
      </c>
      <c r="H38" t="s">
        <v>61</v>
      </c>
      <c r="I38" t="s">
        <v>62</v>
      </c>
      <c r="J38" t="s">
        <v>130</v>
      </c>
      <c r="K38" t="s">
        <v>71</v>
      </c>
      <c r="L38">
        <v>4</v>
      </c>
      <c r="M38">
        <v>5</v>
      </c>
      <c r="N38">
        <v>5</v>
      </c>
      <c r="O38">
        <v>5</v>
      </c>
      <c r="P38">
        <v>5</v>
      </c>
      <c r="Q38">
        <v>4</v>
      </c>
      <c r="R38" t="s">
        <v>122</v>
      </c>
      <c r="S38" t="s">
        <v>91</v>
      </c>
      <c r="T38" t="s">
        <v>122</v>
      </c>
      <c r="U38" t="s">
        <v>65</v>
      </c>
      <c r="V38" t="s">
        <v>91</v>
      </c>
      <c r="W38" t="s">
        <v>122</v>
      </c>
      <c r="X38" t="s">
        <v>91</v>
      </c>
      <c r="Y38" t="s">
        <v>186</v>
      </c>
      <c r="Z38" t="s">
        <v>70</v>
      </c>
      <c r="AA38" t="s">
        <v>149</v>
      </c>
      <c r="AB38" t="s">
        <v>164</v>
      </c>
      <c r="AC38" t="s">
        <v>66</v>
      </c>
      <c r="AD38" t="s">
        <v>73</v>
      </c>
      <c r="AE38" t="s">
        <v>114</v>
      </c>
      <c r="AF38" t="s">
        <v>75</v>
      </c>
      <c r="AG38" t="s">
        <v>76</v>
      </c>
      <c r="AH38" t="s">
        <v>244</v>
      </c>
      <c r="AI38" t="s">
        <v>101</v>
      </c>
    </row>
    <row r="39" spans="1:35" x14ac:dyDescent="0.25">
      <c r="A39" s="67">
        <v>44616.404557430556</v>
      </c>
      <c r="B39" t="s">
        <v>59</v>
      </c>
      <c r="C39" t="s">
        <v>36</v>
      </c>
      <c r="D39" t="s">
        <v>60</v>
      </c>
      <c r="E39">
        <v>2</v>
      </c>
      <c r="F39">
        <v>6</v>
      </c>
      <c r="G39" t="s">
        <v>255</v>
      </c>
      <c r="H39" t="s">
        <v>39</v>
      </c>
      <c r="I39" t="s">
        <v>104</v>
      </c>
      <c r="J39" t="s">
        <v>256</v>
      </c>
      <c r="K39" t="s">
        <v>64</v>
      </c>
      <c r="L39">
        <v>4</v>
      </c>
      <c r="M39">
        <v>5</v>
      </c>
      <c r="N39">
        <v>5</v>
      </c>
      <c r="O39">
        <v>4</v>
      </c>
      <c r="P39">
        <v>5</v>
      </c>
      <c r="Q39">
        <v>4</v>
      </c>
      <c r="R39" t="s">
        <v>68</v>
      </c>
      <c r="S39" t="s">
        <v>66</v>
      </c>
      <c r="T39" t="s">
        <v>66</v>
      </c>
      <c r="U39" t="s">
        <v>67</v>
      </c>
      <c r="V39" t="s">
        <v>67</v>
      </c>
      <c r="W39" t="s">
        <v>66</v>
      </c>
      <c r="X39" t="s">
        <v>91</v>
      </c>
      <c r="Y39" t="s">
        <v>227</v>
      </c>
      <c r="Z39" t="s">
        <v>127</v>
      </c>
      <c r="AA39" t="s">
        <v>98</v>
      </c>
      <c r="AB39" t="s">
        <v>72</v>
      </c>
      <c r="AC39" t="s">
        <v>67</v>
      </c>
      <c r="AD39" t="s">
        <v>73</v>
      </c>
      <c r="AE39" t="s">
        <v>54</v>
      </c>
      <c r="AF39" t="s">
        <v>75</v>
      </c>
      <c r="AG39" t="s">
        <v>76</v>
      </c>
      <c r="AH39" t="s">
        <v>163</v>
      </c>
      <c r="AI39" t="s">
        <v>228</v>
      </c>
    </row>
    <row r="40" spans="1:35" x14ac:dyDescent="0.25">
      <c r="A40" s="67">
        <v>44616.404613159721</v>
      </c>
      <c r="B40" t="s">
        <v>35</v>
      </c>
      <c r="C40" t="s">
        <v>36</v>
      </c>
      <c r="D40" t="s">
        <v>60</v>
      </c>
      <c r="E40">
        <v>1</v>
      </c>
      <c r="F40">
        <v>4</v>
      </c>
      <c r="G40" t="s">
        <v>257</v>
      </c>
      <c r="H40" t="s">
        <v>39</v>
      </c>
      <c r="I40" t="s">
        <v>62</v>
      </c>
      <c r="J40" t="s">
        <v>258</v>
      </c>
      <c r="K40" t="s">
        <v>71</v>
      </c>
      <c r="L40">
        <v>5</v>
      </c>
      <c r="M40">
        <v>5</v>
      </c>
      <c r="N40">
        <v>5</v>
      </c>
      <c r="O40">
        <v>5</v>
      </c>
      <c r="P40">
        <v>5</v>
      </c>
      <c r="Q40">
        <v>1</v>
      </c>
      <c r="R40" t="s">
        <v>66</v>
      </c>
      <c r="S40" t="s">
        <v>66</v>
      </c>
      <c r="T40" t="s">
        <v>91</v>
      </c>
      <c r="U40" t="s">
        <v>91</v>
      </c>
      <c r="V40" t="s">
        <v>91</v>
      </c>
      <c r="W40" t="s">
        <v>91</v>
      </c>
      <c r="X40" t="s">
        <v>91</v>
      </c>
      <c r="Y40" t="s">
        <v>216</v>
      </c>
      <c r="Z40" t="s">
        <v>107</v>
      </c>
      <c r="AA40" t="s">
        <v>71</v>
      </c>
      <c r="AB40" t="s">
        <v>55</v>
      </c>
      <c r="AC40" t="s">
        <v>93</v>
      </c>
      <c r="AD40" t="s">
        <v>85</v>
      </c>
      <c r="AE40" t="s">
        <v>54</v>
      </c>
      <c r="AF40" t="s">
        <v>117</v>
      </c>
      <c r="AG40" t="s">
        <v>137</v>
      </c>
      <c r="AH40" t="s">
        <v>69</v>
      </c>
      <c r="AI40" t="s">
        <v>101</v>
      </c>
    </row>
    <row r="41" spans="1:35" x14ac:dyDescent="0.25">
      <c r="A41" s="67">
        <v>44616.404637395834</v>
      </c>
      <c r="B41" t="s">
        <v>35</v>
      </c>
      <c r="C41" t="s">
        <v>183</v>
      </c>
      <c r="D41" t="s">
        <v>60</v>
      </c>
      <c r="E41">
        <v>4</v>
      </c>
      <c r="F41">
        <v>2</v>
      </c>
      <c r="G41" t="s">
        <v>192</v>
      </c>
      <c r="H41" t="s">
        <v>39</v>
      </c>
      <c r="I41" t="s">
        <v>62</v>
      </c>
      <c r="J41" t="s">
        <v>261</v>
      </c>
      <c r="K41" t="s">
        <v>71</v>
      </c>
      <c r="L41">
        <v>4</v>
      </c>
      <c r="M41">
        <v>4</v>
      </c>
      <c r="N41">
        <v>4</v>
      </c>
      <c r="O41">
        <v>4</v>
      </c>
      <c r="P41">
        <v>4</v>
      </c>
      <c r="Q41">
        <v>4</v>
      </c>
      <c r="R41" t="s">
        <v>91</v>
      </c>
      <c r="S41" t="s">
        <v>91</v>
      </c>
      <c r="T41" t="s">
        <v>91</v>
      </c>
      <c r="U41" t="s">
        <v>91</v>
      </c>
      <c r="V41" t="s">
        <v>66</v>
      </c>
      <c r="W41" t="s">
        <v>66</v>
      </c>
      <c r="X41" t="s">
        <v>91</v>
      </c>
      <c r="Y41" t="s">
        <v>69</v>
      </c>
      <c r="Z41" t="s">
        <v>202</v>
      </c>
      <c r="AA41" t="s">
        <v>149</v>
      </c>
      <c r="AB41" t="s">
        <v>72</v>
      </c>
      <c r="AC41" t="s">
        <v>66</v>
      </c>
      <c r="AD41" t="s">
        <v>73</v>
      </c>
      <c r="AE41" t="s">
        <v>246</v>
      </c>
      <c r="AF41" t="s">
        <v>75</v>
      </c>
      <c r="AG41" t="s">
        <v>76</v>
      </c>
      <c r="AH41" t="s">
        <v>69</v>
      </c>
      <c r="AI41" t="s">
        <v>169</v>
      </c>
    </row>
    <row r="42" spans="1:35" x14ac:dyDescent="0.25">
      <c r="A42" s="67">
        <v>44616.404695694444</v>
      </c>
      <c r="B42" t="s">
        <v>35</v>
      </c>
      <c r="C42" t="s">
        <v>36</v>
      </c>
      <c r="D42" t="s">
        <v>60</v>
      </c>
      <c r="E42">
        <v>1</v>
      </c>
      <c r="F42" t="s">
        <v>79</v>
      </c>
      <c r="G42" t="s">
        <v>262</v>
      </c>
      <c r="H42" t="s">
        <v>39</v>
      </c>
      <c r="I42" t="s">
        <v>62</v>
      </c>
      <c r="J42" t="s">
        <v>176</v>
      </c>
      <c r="K42" t="s">
        <v>71</v>
      </c>
      <c r="L42">
        <v>3</v>
      </c>
      <c r="M42">
        <v>5</v>
      </c>
      <c r="N42">
        <v>3</v>
      </c>
      <c r="O42">
        <v>4</v>
      </c>
      <c r="P42">
        <v>4</v>
      </c>
      <c r="Q42">
        <v>4</v>
      </c>
      <c r="R42" t="s">
        <v>207</v>
      </c>
      <c r="S42" t="s">
        <v>143</v>
      </c>
      <c r="T42" t="s">
        <v>143</v>
      </c>
      <c r="U42" t="s">
        <v>143</v>
      </c>
      <c r="V42" t="s">
        <v>143</v>
      </c>
      <c r="W42" t="s">
        <v>143</v>
      </c>
      <c r="X42" t="s">
        <v>143</v>
      </c>
      <c r="Y42" t="s">
        <v>106</v>
      </c>
      <c r="Z42" t="s">
        <v>158</v>
      </c>
      <c r="AA42" t="s">
        <v>98</v>
      </c>
      <c r="AB42" t="s">
        <v>72</v>
      </c>
      <c r="AC42" t="s">
        <v>143</v>
      </c>
      <c r="AD42" t="s">
        <v>73</v>
      </c>
      <c r="AE42" t="s">
        <v>108</v>
      </c>
      <c r="AF42" t="s">
        <v>75</v>
      </c>
      <c r="AG42" t="s">
        <v>76</v>
      </c>
      <c r="AH42" t="s">
        <v>77</v>
      </c>
      <c r="AI42" t="s">
        <v>263</v>
      </c>
    </row>
    <row r="43" spans="1:35" x14ac:dyDescent="0.25">
      <c r="A43" s="67">
        <v>44616.40508462963</v>
      </c>
      <c r="B43" t="s">
        <v>59</v>
      </c>
      <c r="C43" t="s">
        <v>36</v>
      </c>
      <c r="D43" t="s">
        <v>60</v>
      </c>
      <c r="E43">
        <v>2</v>
      </c>
      <c r="F43">
        <v>4</v>
      </c>
      <c r="G43" t="s">
        <v>268</v>
      </c>
      <c r="H43" t="s">
        <v>39</v>
      </c>
      <c r="I43" t="s">
        <v>62</v>
      </c>
      <c r="J43" t="s">
        <v>125</v>
      </c>
      <c r="K43" t="s">
        <v>71</v>
      </c>
      <c r="L43">
        <v>2</v>
      </c>
      <c r="M43">
        <v>3</v>
      </c>
      <c r="N43">
        <v>2</v>
      </c>
      <c r="O43">
        <v>2</v>
      </c>
      <c r="P43">
        <v>3</v>
      </c>
      <c r="Q43">
        <v>2</v>
      </c>
      <c r="R43" t="s">
        <v>67</v>
      </c>
      <c r="S43" t="s">
        <v>67</v>
      </c>
      <c r="T43" t="s">
        <v>67</v>
      </c>
      <c r="U43" t="s">
        <v>66</v>
      </c>
      <c r="V43" t="s">
        <v>66</v>
      </c>
      <c r="W43" t="s">
        <v>67</v>
      </c>
      <c r="X43" t="s">
        <v>66</v>
      </c>
      <c r="Y43" t="s">
        <v>216</v>
      </c>
      <c r="Z43" t="s">
        <v>158</v>
      </c>
      <c r="AA43" t="s">
        <v>71</v>
      </c>
      <c r="AB43" t="s">
        <v>72</v>
      </c>
      <c r="AC43" t="s">
        <v>93</v>
      </c>
      <c r="AD43" t="s">
        <v>73</v>
      </c>
      <c r="AE43" t="s">
        <v>128</v>
      </c>
      <c r="AF43" t="s">
        <v>75</v>
      </c>
      <c r="AG43" t="s">
        <v>76</v>
      </c>
      <c r="AH43" t="s">
        <v>69</v>
      </c>
      <c r="AI43" t="s">
        <v>87</v>
      </c>
    </row>
    <row r="44" spans="1:35" x14ac:dyDescent="0.25">
      <c r="A44" s="67">
        <v>44616.406598020832</v>
      </c>
      <c r="B44" t="s">
        <v>102</v>
      </c>
      <c r="C44" t="s">
        <v>183</v>
      </c>
      <c r="D44" t="s">
        <v>60</v>
      </c>
      <c r="E44">
        <v>4</v>
      </c>
      <c r="F44">
        <v>6</v>
      </c>
      <c r="G44" t="s">
        <v>278</v>
      </c>
      <c r="H44" t="s">
        <v>39</v>
      </c>
      <c r="I44" t="s">
        <v>111</v>
      </c>
      <c r="J44" t="s">
        <v>63</v>
      </c>
      <c r="K44" t="s">
        <v>64</v>
      </c>
      <c r="L44">
        <v>5</v>
      </c>
      <c r="M44">
        <v>5</v>
      </c>
      <c r="N44">
        <v>5</v>
      </c>
      <c r="O44">
        <v>5</v>
      </c>
      <c r="P44">
        <v>5</v>
      </c>
      <c r="Q44">
        <v>1</v>
      </c>
      <c r="R44" t="s">
        <v>66</v>
      </c>
      <c r="S44" t="s">
        <v>91</v>
      </c>
      <c r="T44" t="s">
        <v>91</v>
      </c>
      <c r="U44" t="s">
        <v>68</v>
      </c>
      <c r="V44" t="s">
        <v>91</v>
      </c>
      <c r="W44" t="s">
        <v>91</v>
      </c>
      <c r="X44" t="s">
        <v>91</v>
      </c>
      <c r="Y44" t="s">
        <v>279</v>
      </c>
      <c r="Z44" t="s">
        <v>141</v>
      </c>
      <c r="AA44" t="s">
        <v>71</v>
      </c>
      <c r="AB44" t="s">
        <v>72</v>
      </c>
      <c r="AC44" t="s">
        <v>66</v>
      </c>
      <c r="AD44" t="s">
        <v>73</v>
      </c>
      <c r="AE44" t="s">
        <v>128</v>
      </c>
      <c r="AF44" t="s">
        <v>75</v>
      </c>
      <c r="AG44" t="s">
        <v>76</v>
      </c>
      <c r="AH44" t="s">
        <v>69</v>
      </c>
      <c r="AI44" t="s">
        <v>58</v>
      </c>
    </row>
    <row r="45" spans="1:35" x14ac:dyDescent="0.25">
      <c r="A45" s="67">
        <v>44616.406792939815</v>
      </c>
      <c r="B45" t="s">
        <v>35</v>
      </c>
      <c r="C45" t="s">
        <v>36</v>
      </c>
      <c r="D45" t="s">
        <v>60</v>
      </c>
      <c r="E45">
        <v>2</v>
      </c>
      <c r="F45">
        <v>4</v>
      </c>
      <c r="G45" t="s">
        <v>283</v>
      </c>
      <c r="H45" t="s">
        <v>61</v>
      </c>
      <c r="I45" t="s">
        <v>62</v>
      </c>
      <c r="J45" t="s">
        <v>153</v>
      </c>
      <c r="K45" t="s">
        <v>284</v>
      </c>
      <c r="L45">
        <v>5</v>
      </c>
      <c r="M45">
        <v>1</v>
      </c>
      <c r="N45">
        <v>4</v>
      </c>
      <c r="O45">
        <v>4</v>
      </c>
      <c r="P45">
        <v>3</v>
      </c>
      <c r="Q45">
        <v>4</v>
      </c>
      <c r="R45" t="s">
        <v>67</v>
      </c>
      <c r="S45" t="s">
        <v>68</v>
      </c>
      <c r="T45" t="s">
        <v>91</v>
      </c>
      <c r="U45" t="s">
        <v>66</v>
      </c>
      <c r="V45" t="s">
        <v>91</v>
      </c>
      <c r="W45" t="s">
        <v>68</v>
      </c>
      <c r="X45" t="s">
        <v>91</v>
      </c>
      <c r="Y45" t="s">
        <v>156</v>
      </c>
      <c r="Z45" t="s">
        <v>146</v>
      </c>
      <c r="AA45" t="s">
        <v>285</v>
      </c>
      <c r="AB45" t="s">
        <v>55</v>
      </c>
      <c r="AC45" t="s">
        <v>286</v>
      </c>
      <c r="AD45" t="s">
        <v>73</v>
      </c>
      <c r="AE45" t="s">
        <v>74</v>
      </c>
      <c r="AF45" t="s">
        <v>75</v>
      </c>
      <c r="AG45" t="s">
        <v>76</v>
      </c>
      <c r="AH45" t="s">
        <v>163</v>
      </c>
      <c r="AI45" t="s">
        <v>101</v>
      </c>
    </row>
    <row r="46" spans="1:35" x14ac:dyDescent="0.25">
      <c r="A46" s="67">
        <v>44616.406910034726</v>
      </c>
      <c r="B46" t="s">
        <v>59</v>
      </c>
      <c r="C46" t="s">
        <v>36</v>
      </c>
      <c r="D46" t="s">
        <v>60</v>
      </c>
      <c r="E46">
        <v>1</v>
      </c>
      <c r="F46">
        <v>4</v>
      </c>
      <c r="G46" t="s">
        <v>38</v>
      </c>
      <c r="H46" t="s">
        <v>61</v>
      </c>
      <c r="I46" t="s">
        <v>40</v>
      </c>
      <c r="J46" t="s">
        <v>160</v>
      </c>
      <c r="K46" t="s">
        <v>71</v>
      </c>
      <c r="L46">
        <v>3</v>
      </c>
      <c r="M46">
        <v>5</v>
      </c>
      <c r="N46">
        <v>5</v>
      </c>
      <c r="O46">
        <v>1</v>
      </c>
      <c r="P46">
        <v>5</v>
      </c>
      <c r="Q46">
        <v>1</v>
      </c>
      <c r="R46" t="s">
        <v>143</v>
      </c>
      <c r="S46" t="s">
        <v>143</v>
      </c>
      <c r="T46" t="s">
        <v>143</v>
      </c>
      <c r="U46" t="s">
        <v>91</v>
      </c>
      <c r="V46" t="s">
        <v>91</v>
      </c>
      <c r="W46" t="s">
        <v>91</v>
      </c>
      <c r="X46" t="s">
        <v>91</v>
      </c>
      <c r="Y46" t="s">
        <v>216</v>
      </c>
      <c r="Z46" t="s">
        <v>107</v>
      </c>
      <c r="AA46" t="s">
        <v>71</v>
      </c>
      <c r="AB46" t="s">
        <v>72</v>
      </c>
      <c r="AC46" t="s">
        <v>67</v>
      </c>
      <c r="AD46" t="s">
        <v>73</v>
      </c>
      <c r="AE46" t="s">
        <v>128</v>
      </c>
      <c r="AF46" t="s">
        <v>75</v>
      </c>
      <c r="AG46" t="s">
        <v>76</v>
      </c>
      <c r="AH46" t="s">
        <v>77</v>
      </c>
      <c r="AI46" t="s">
        <v>101</v>
      </c>
    </row>
    <row r="47" spans="1:35" x14ac:dyDescent="0.25">
      <c r="A47" s="67">
        <v>44616.407157326394</v>
      </c>
      <c r="B47" t="s">
        <v>35</v>
      </c>
      <c r="C47" t="s">
        <v>183</v>
      </c>
      <c r="D47" t="s">
        <v>60</v>
      </c>
      <c r="E47">
        <v>4</v>
      </c>
      <c r="F47">
        <v>2</v>
      </c>
      <c r="G47" t="s">
        <v>287</v>
      </c>
      <c r="H47" t="s">
        <v>61</v>
      </c>
      <c r="I47" t="s">
        <v>62</v>
      </c>
      <c r="J47" t="s">
        <v>63</v>
      </c>
      <c r="K47" t="s">
        <v>71</v>
      </c>
      <c r="L47">
        <v>5</v>
      </c>
      <c r="M47">
        <v>4</v>
      </c>
      <c r="N47">
        <v>5</v>
      </c>
      <c r="O47">
        <v>5</v>
      </c>
      <c r="P47">
        <v>5</v>
      </c>
      <c r="Q47">
        <v>2</v>
      </c>
      <c r="R47" t="s">
        <v>66</v>
      </c>
      <c r="S47" t="s">
        <v>91</v>
      </c>
      <c r="T47" t="s">
        <v>91</v>
      </c>
      <c r="U47" t="s">
        <v>66</v>
      </c>
      <c r="V47" t="s">
        <v>91</v>
      </c>
      <c r="W47" t="s">
        <v>66</v>
      </c>
      <c r="X47" t="s">
        <v>68</v>
      </c>
      <c r="Y47" t="s">
        <v>109</v>
      </c>
      <c r="Z47" t="s">
        <v>107</v>
      </c>
      <c r="AA47" t="s">
        <v>71</v>
      </c>
      <c r="AB47" t="s">
        <v>164</v>
      </c>
      <c r="AC47" t="s">
        <v>93</v>
      </c>
      <c r="AD47" t="s">
        <v>73</v>
      </c>
      <c r="AE47" t="s">
        <v>128</v>
      </c>
      <c r="AF47" t="s">
        <v>75</v>
      </c>
      <c r="AG47" t="s">
        <v>76</v>
      </c>
      <c r="AH47" t="s">
        <v>199</v>
      </c>
      <c r="AI47" t="s">
        <v>228</v>
      </c>
    </row>
    <row r="48" spans="1:35" x14ac:dyDescent="0.25">
      <c r="A48" s="67">
        <v>44616.407838078703</v>
      </c>
      <c r="B48" t="s">
        <v>59</v>
      </c>
      <c r="C48" t="s">
        <v>36</v>
      </c>
      <c r="D48" t="s">
        <v>60</v>
      </c>
      <c r="E48">
        <v>3</v>
      </c>
      <c r="F48">
        <v>3</v>
      </c>
      <c r="G48" t="s">
        <v>88</v>
      </c>
      <c r="H48" t="s">
        <v>39</v>
      </c>
      <c r="I48" t="s">
        <v>62</v>
      </c>
      <c r="J48" t="s">
        <v>223</v>
      </c>
      <c r="K48" t="s">
        <v>260</v>
      </c>
      <c r="L48">
        <v>5</v>
      </c>
      <c r="M48">
        <v>1</v>
      </c>
      <c r="N48">
        <v>4</v>
      </c>
      <c r="O48">
        <v>4</v>
      </c>
      <c r="P48">
        <v>3</v>
      </c>
      <c r="Q48">
        <v>3</v>
      </c>
      <c r="R48" t="s">
        <v>67</v>
      </c>
      <c r="S48" t="s">
        <v>65</v>
      </c>
      <c r="T48" t="s">
        <v>91</v>
      </c>
      <c r="U48" t="s">
        <v>67</v>
      </c>
      <c r="V48" t="s">
        <v>65</v>
      </c>
      <c r="W48" t="s">
        <v>65</v>
      </c>
      <c r="X48" t="s">
        <v>91</v>
      </c>
      <c r="Y48" t="s">
        <v>148</v>
      </c>
      <c r="Z48" t="s">
        <v>146</v>
      </c>
      <c r="AA48" t="s">
        <v>162</v>
      </c>
      <c r="AB48" t="s">
        <v>55</v>
      </c>
      <c r="AC48" t="s">
        <v>93</v>
      </c>
      <c r="AD48" t="s">
        <v>85</v>
      </c>
      <c r="AE48" t="s">
        <v>114</v>
      </c>
      <c r="AF48" t="s">
        <v>75</v>
      </c>
      <c r="AG48" t="s">
        <v>76</v>
      </c>
      <c r="AH48" t="s">
        <v>191</v>
      </c>
      <c r="AI48" t="s">
        <v>101</v>
      </c>
    </row>
    <row r="49" spans="1:35" x14ac:dyDescent="0.25">
      <c r="A49" s="67">
        <v>44616.40792056713</v>
      </c>
      <c r="B49" t="s">
        <v>59</v>
      </c>
      <c r="C49" t="s">
        <v>36</v>
      </c>
      <c r="D49" t="s">
        <v>60</v>
      </c>
      <c r="E49">
        <v>1</v>
      </c>
      <c r="F49">
        <v>2</v>
      </c>
      <c r="G49" t="s">
        <v>38</v>
      </c>
      <c r="H49" t="s">
        <v>39</v>
      </c>
      <c r="I49" t="s">
        <v>62</v>
      </c>
      <c r="J49" t="s">
        <v>176</v>
      </c>
      <c r="K49" t="s">
        <v>71</v>
      </c>
      <c r="L49">
        <v>3</v>
      </c>
      <c r="M49">
        <v>3</v>
      </c>
      <c r="N49">
        <v>4</v>
      </c>
      <c r="O49">
        <v>4</v>
      </c>
      <c r="P49">
        <v>3</v>
      </c>
      <c r="Q49">
        <v>3</v>
      </c>
      <c r="R49" t="s">
        <v>66</v>
      </c>
      <c r="S49" t="s">
        <v>67</v>
      </c>
      <c r="T49" t="s">
        <v>66</v>
      </c>
      <c r="U49" t="s">
        <v>67</v>
      </c>
      <c r="V49" t="s">
        <v>67</v>
      </c>
      <c r="W49" t="s">
        <v>91</v>
      </c>
      <c r="X49" t="s">
        <v>67</v>
      </c>
      <c r="Y49" t="s">
        <v>92</v>
      </c>
      <c r="Z49" t="s">
        <v>107</v>
      </c>
      <c r="AA49" t="s">
        <v>71</v>
      </c>
      <c r="AB49" t="s">
        <v>72</v>
      </c>
      <c r="AC49" t="s">
        <v>93</v>
      </c>
      <c r="AD49" t="s">
        <v>73</v>
      </c>
      <c r="AE49" t="s">
        <v>54</v>
      </c>
      <c r="AF49" t="s">
        <v>75</v>
      </c>
      <c r="AG49" t="s">
        <v>76</v>
      </c>
      <c r="AH49" t="s">
        <v>163</v>
      </c>
      <c r="AI49" t="s">
        <v>101</v>
      </c>
    </row>
    <row r="50" spans="1:35" x14ac:dyDescent="0.25">
      <c r="A50" s="67">
        <v>44616.407933553244</v>
      </c>
      <c r="B50" t="s">
        <v>35</v>
      </c>
      <c r="C50" t="s">
        <v>134</v>
      </c>
      <c r="D50" t="s">
        <v>60</v>
      </c>
      <c r="E50">
        <v>2</v>
      </c>
      <c r="F50">
        <v>2</v>
      </c>
      <c r="G50" t="s">
        <v>192</v>
      </c>
      <c r="H50" t="s">
        <v>61</v>
      </c>
      <c r="I50" t="s">
        <v>62</v>
      </c>
      <c r="J50" t="s">
        <v>125</v>
      </c>
      <c r="K50" t="s">
        <v>71</v>
      </c>
      <c r="L50">
        <v>4</v>
      </c>
      <c r="M50">
        <v>4</v>
      </c>
      <c r="N50">
        <v>4</v>
      </c>
      <c r="O50">
        <v>4</v>
      </c>
      <c r="P50">
        <v>4</v>
      </c>
      <c r="Q50">
        <v>1</v>
      </c>
      <c r="R50" t="s">
        <v>67</v>
      </c>
      <c r="S50" t="s">
        <v>67</v>
      </c>
      <c r="T50" t="s">
        <v>91</v>
      </c>
      <c r="U50" t="s">
        <v>65</v>
      </c>
      <c r="V50" t="s">
        <v>65</v>
      </c>
      <c r="W50" t="s">
        <v>67</v>
      </c>
      <c r="X50" t="s">
        <v>67</v>
      </c>
      <c r="Y50" t="s">
        <v>131</v>
      </c>
      <c r="Z50" t="s">
        <v>124</v>
      </c>
      <c r="AA50" t="s">
        <v>71</v>
      </c>
      <c r="AB50" t="s">
        <v>55</v>
      </c>
      <c r="AC50" t="s">
        <v>93</v>
      </c>
      <c r="AD50" t="s">
        <v>73</v>
      </c>
      <c r="AE50" t="s">
        <v>114</v>
      </c>
      <c r="AF50" t="s">
        <v>75</v>
      </c>
      <c r="AG50" t="s">
        <v>76</v>
      </c>
      <c r="AH50" t="s">
        <v>77</v>
      </c>
      <c r="AI50" t="s">
        <v>120</v>
      </c>
    </row>
    <row r="51" spans="1:35" x14ac:dyDescent="0.25">
      <c r="A51" s="67">
        <v>44616.408066840275</v>
      </c>
      <c r="B51" t="s">
        <v>59</v>
      </c>
      <c r="C51" t="s">
        <v>166</v>
      </c>
      <c r="D51" t="s">
        <v>60</v>
      </c>
      <c r="E51">
        <v>1</v>
      </c>
      <c r="F51">
        <v>3</v>
      </c>
      <c r="G51" t="s">
        <v>88</v>
      </c>
      <c r="H51" t="s">
        <v>39</v>
      </c>
      <c r="I51" t="s">
        <v>111</v>
      </c>
      <c r="J51" t="s">
        <v>270</v>
      </c>
      <c r="K51" t="s">
        <v>126</v>
      </c>
      <c r="L51">
        <v>5</v>
      </c>
      <c r="M51">
        <v>5</v>
      </c>
      <c r="N51">
        <v>4</v>
      </c>
      <c r="O51">
        <v>3</v>
      </c>
      <c r="P51">
        <v>5</v>
      </c>
      <c r="Q51">
        <v>4</v>
      </c>
      <c r="R51" t="s">
        <v>207</v>
      </c>
      <c r="S51" t="s">
        <v>207</v>
      </c>
      <c r="T51" t="s">
        <v>207</v>
      </c>
      <c r="U51" t="s">
        <v>207</v>
      </c>
      <c r="V51" t="s">
        <v>293</v>
      </c>
      <c r="W51" t="s">
        <v>293</v>
      </c>
      <c r="X51" t="s">
        <v>293</v>
      </c>
      <c r="Y51" t="s">
        <v>216</v>
      </c>
      <c r="Z51" t="s">
        <v>107</v>
      </c>
      <c r="AA51" t="s">
        <v>98</v>
      </c>
      <c r="AB51" t="s">
        <v>55</v>
      </c>
      <c r="AC51" t="s">
        <v>66</v>
      </c>
      <c r="AD51" t="s">
        <v>73</v>
      </c>
      <c r="AE51" t="s">
        <v>165</v>
      </c>
      <c r="AF51" t="s">
        <v>75</v>
      </c>
      <c r="AG51" t="s">
        <v>76</v>
      </c>
      <c r="AH51" t="s">
        <v>69</v>
      </c>
      <c r="AI51" t="s">
        <v>94</v>
      </c>
    </row>
    <row r="52" spans="1:35" x14ac:dyDescent="0.25">
      <c r="A52" s="67">
        <v>44616.408211041664</v>
      </c>
      <c r="B52" t="s">
        <v>102</v>
      </c>
      <c r="C52" t="s">
        <v>36</v>
      </c>
      <c r="D52" t="s">
        <v>60</v>
      </c>
      <c r="E52">
        <v>3</v>
      </c>
      <c r="F52">
        <v>5</v>
      </c>
      <c r="G52" t="s">
        <v>38</v>
      </c>
      <c r="H52" t="s">
        <v>61</v>
      </c>
      <c r="I52" t="s">
        <v>62</v>
      </c>
      <c r="J52" t="s">
        <v>205</v>
      </c>
      <c r="K52" t="s">
        <v>71</v>
      </c>
      <c r="L52">
        <v>3</v>
      </c>
      <c r="M52">
        <v>5</v>
      </c>
      <c r="N52">
        <v>4</v>
      </c>
      <c r="O52">
        <v>3</v>
      </c>
      <c r="P52">
        <v>5</v>
      </c>
      <c r="Q52">
        <v>2</v>
      </c>
      <c r="R52" t="s">
        <v>67</v>
      </c>
      <c r="S52" t="s">
        <v>91</v>
      </c>
      <c r="T52" t="s">
        <v>91</v>
      </c>
      <c r="U52" t="s">
        <v>91</v>
      </c>
      <c r="V52" t="s">
        <v>91</v>
      </c>
      <c r="W52" t="s">
        <v>67</v>
      </c>
      <c r="X52" t="s">
        <v>91</v>
      </c>
      <c r="Y52" t="s">
        <v>69</v>
      </c>
      <c r="Z52" t="s">
        <v>107</v>
      </c>
      <c r="AA52" t="s">
        <v>71</v>
      </c>
      <c r="AB52" t="s">
        <v>72</v>
      </c>
      <c r="AC52" t="s">
        <v>93</v>
      </c>
      <c r="AD52" t="s">
        <v>73</v>
      </c>
      <c r="AE52" t="s">
        <v>128</v>
      </c>
      <c r="AF52" t="s">
        <v>75</v>
      </c>
      <c r="AG52" t="s">
        <v>76</v>
      </c>
      <c r="AH52" t="s">
        <v>69</v>
      </c>
      <c r="AI52" t="s">
        <v>87</v>
      </c>
    </row>
    <row r="53" spans="1:35" x14ac:dyDescent="0.25">
      <c r="A53" s="67">
        <v>44616.408324166667</v>
      </c>
      <c r="B53" t="s">
        <v>35</v>
      </c>
      <c r="C53" t="s">
        <v>151</v>
      </c>
      <c r="D53" t="s">
        <v>60</v>
      </c>
      <c r="E53">
        <v>1</v>
      </c>
      <c r="F53">
        <v>3</v>
      </c>
      <c r="G53" t="s">
        <v>294</v>
      </c>
      <c r="H53" t="s">
        <v>39</v>
      </c>
      <c r="I53" t="s">
        <v>104</v>
      </c>
      <c r="J53" t="s">
        <v>116</v>
      </c>
      <c r="K53" t="s">
        <v>71</v>
      </c>
      <c r="L53">
        <v>5</v>
      </c>
      <c r="M53">
        <v>5</v>
      </c>
      <c r="N53">
        <v>5</v>
      </c>
      <c r="O53">
        <v>5</v>
      </c>
      <c r="P53">
        <v>5</v>
      </c>
      <c r="Q53">
        <v>1</v>
      </c>
      <c r="R53" t="s">
        <v>122</v>
      </c>
      <c r="S53" t="s">
        <v>122</v>
      </c>
      <c r="T53" t="s">
        <v>122</v>
      </c>
      <c r="U53" t="s">
        <v>207</v>
      </c>
      <c r="V53" t="s">
        <v>122</v>
      </c>
      <c r="W53" t="s">
        <v>122</v>
      </c>
      <c r="X53" t="s">
        <v>91</v>
      </c>
      <c r="Y53" t="s">
        <v>295</v>
      </c>
      <c r="Z53" t="s">
        <v>70</v>
      </c>
      <c r="AA53" t="s">
        <v>71</v>
      </c>
      <c r="AB53" t="s">
        <v>72</v>
      </c>
      <c r="AC53" t="s">
        <v>67</v>
      </c>
      <c r="AD53" t="s">
        <v>73</v>
      </c>
      <c r="AE53" t="s">
        <v>128</v>
      </c>
      <c r="AF53" t="s">
        <v>75</v>
      </c>
      <c r="AG53" t="s">
        <v>76</v>
      </c>
      <c r="AH53" t="s">
        <v>77</v>
      </c>
      <c r="AI53" t="s">
        <v>87</v>
      </c>
    </row>
    <row r="54" spans="1:35" x14ac:dyDescent="0.25">
      <c r="A54" s="67">
        <v>44616.408668472221</v>
      </c>
      <c r="B54" t="s">
        <v>35</v>
      </c>
      <c r="C54" t="s">
        <v>36</v>
      </c>
      <c r="D54" t="s">
        <v>60</v>
      </c>
      <c r="E54">
        <v>3</v>
      </c>
      <c r="F54">
        <v>3</v>
      </c>
      <c r="G54" t="s">
        <v>299</v>
      </c>
      <c r="H54" t="s">
        <v>39</v>
      </c>
      <c r="I54" t="s">
        <v>62</v>
      </c>
      <c r="J54" t="s">
        <v>198</v>
      </c>
      <c r="K54" t="s">
        <v>71</v>
      </c>
      <c r="L54">
        <v>3</v>
      </c>
      <c r="M54">
        <v>4</v>
      </c>
      <c r="N54">
        <v>3</v>
      </c>
      <c r="O54">
        <v>3</v>
      </c>
      <c r="P54">
        <v>4</v>
      </c>
      <c r="Q54">
        <v>3</v>
      </c>
      <c r="R54" t="s">
        <v>65</v>
      </c>
      <c r="S54" t="s">
        <v>67</v>
      </c>
      <c r="T54" t="s">
        <v>67</v>
      </c>
      <c r="U54" t="s">
        <v>67</v>
      </c>
      <c r="V54" t="s">
        <v>67</v>
      </c>
      <c r="W54" t="s">
        <v>67</v>
      </c>
      <c r="X54" t="s">
        <v>65</v>
      </c>
      <c r="Y54" t="s">
        <v>113</v>
      </c>
      <c r="Z54" t="s">
        <v>158</v>
      </c>
      <c r="AA54" t="s">
        <v>71</v>
      </c>
      <c r="AB54" t="s">
        <v>72</v>
      </c>
      <c r="AC54" t="s">
        <v>65</v>
      </c>
      <c r="AD54" t="s">
        <v>73</v>
      </c>
      <c r="AE54" t="s">
        <v>54</v>
      </c>
      <c r="AF54" t="s">
        <v>75</v>
      </c>
      <c r="AG54" t="s">
        <v>76</v>
      </c>
      <c r="AH54" t="s">
        <v>199</v>
      </c>
      <c r="AI54" t="s">
        <v>101</v>
      </c>
    </row>
    <row r="55" spans="1:35" x14ac:dyDescent="0.25">
      <c r="A55" s="67">
        <v>44616.408668472221</v>
      </c>
      <c r="B55" t="s">
        <v>133</v>
      </c>
      <c r="C55" t="s">
        <v>183</v>
      </c>
      <c r="D55" t="s">
        <v>60</v>
      </c>
      <c r="E55">
        <v>4</v>
      </c>
      <c r="F55">
        <v>1</v>
      </c>
      <c r="G55" t="s">
        <v>300</v>
      </c>
      <c r="H55" t="s">
        <v>301</v>
      </c>
      <c r="I55" t="s">
        <v>62</v>
      </c>
      <c r="J55" t="s">
        <v>121</v>
      </c>
      <c r="K55" t="s">
        <v>302</v>
      </c>
      <c r="L55">
        <v>3</v>
      </c>
      <c r="M55">
        <v>3</v>
      </c>
      <c r="N55">
        <v>4</v>
      </c>
      <c r="O55">
        <v>4</v>
      </c>
      <c r="P55">
        <v>5</v>
      </c>
      <c r="Q55">
        <v>5</v>
      </c>
      <c r="R55" t="s">
        <v>303</v>
      </c>
      <c r="S55" t="s">
        <v>303</v>
      </c>
      <c r="T55" t="s">
        <v>304</v>
      </c>
      <c r="U55" t="s">
        <v>303</v>
      </c>
      <c r="V55" t="s">
        <v>305</v>
      </c>
      <c r="W55" t="s">
        <v>305</v>
      </c>
      <c r="X55" t="s">
        <v>306</v>
      </c>
      <c r="Y55" t="s">
        <v>307</v>
      </c>
      <c r="Z55" t="s">
        <v>70</v>
      </c>
      <c r="AA55" t="s">
        <v>98</v>
      </c>
      <c r="AB55" t="s">
        <v>72</v>
      </c>
      <c r="AC55" t="s">
        <v>308</v>
      </c>
      <c r="AD55" t="s">
        <v>281</v>
      </c>
      <c r="AE55" t="s">
        <v>74</v>
      </c>
      <c r="AF55" t="s">
        <v>75</v>
      </c>
      <c r="AG55" t="s">
        <v>76</v>
      </c>
      <c r="AH55" t="s">
        <v>119</v>
      </c>
      <c r="AI55" t="s">
        <v>87</v>
      </c>
    </row>
    <row r="56" spans="1:35" x14ac:dyDescent="0.25">
      <c r="A56" s="67">
        <v>44616.409308495371</v>
      </c>
      <c r="B56" t="s">
        <v>102</v>
      </c>
      <c r="C56" t="s">
        <v>36</v>
      </c>
      <c r="D56" t="s">
        <v>60</v>
      </c>
      <c r="E56">
        <v>1</v>
      </c>
      <c r="F56">
        <v>5</v>
      </c>
      <c r="G56" t="s">
        <v>38</v>
      </c>
      <c r="H56" t="s">
        <v>39</v>
      </c>
      <c r="I56" t="s">
        <v>111</v>
      </c>
      <c r="J56" t="s">
        <v>234</v>
      </c>
      <c r="K56" t="s">
        <v>71</v>
      </c>
      <c r="L56">
        <v>5</v>
      </c>
      <c r="M56">
        <v>4</v>
      </c>
      <c r="N56">
        <v>4</v>
      </c>
      <c r="O56">
        <v>5</v>
      </c>
      <c r="P56">
        <v>5</v>
      </c>
      <c r="Q56">
        <v>5</v>
      </c>
      <c r="R56" t="s">
        <v>67</v>
      </c>
      <c r="S56" t="s">
        <v>91</v>
      </c>
      <c r="T56" t="s">
        <v>91</v>
      </c>
      <c r="U56" t="s">
        <v>68</v>
      </c>
      <c r="V56" t="s">
        <v>68</v>
      </c>
      <c r="W56" t="s">
        <v>66</v>
      </c>
      <c r="X56" t="s">
        <v>68</v>
      </c>
      <c r="Y56" t="s">
        <v>131</v>
      </c>
      <c r="Z56" t="s">
        <v>158</v>
      </c>
      <c r="AA56" t="s">
        <v>71</v>
      </c>
      <c r="AB56" t="s">
        <v>72</v>
      </c>
      <c r="AC56" t="s">
        <v>66</v>
      </c>
      <c r="AD56" t="s">
        <v>73</v>
      </c>
      <c r="AE56" t="s">
        <v>128</v>
      </c>
      <c r="AF56" t="s">
        <v>75</v>
      </c>
      <c r="AG56" t="s">
        <v>76</v>
      </c>
      <c r="AH56" t="s">
        <v>69</v>
      </c>
      <c r="AI56" t="s">
        <v>58</v>
      </c>
    </row>
    <row r="57" spans="1:35" x14ac:dyDescent="0.25">
      <c r="A57" s="67">
        <v>44616.409543055561</v>
      </c>
      <c r="B57" t="s">
        <v>35</v>
      </c>
      <c r="C57" t="s">
        <v>36</v>
      </c>
      <c r="D57" t="s">
        <v>60</v>
      </c>
      <c r="E57">
        <v>1</v>
      </c>
      <c r="F57">
        <v>3</v>
      </c>
      <c r="G57" t="s">
        <v>38</v>
      </c>
      <c r="H57" t="s">
        <v>39</v>
      </c>
      <c r="I57" t="s">
        <v>62</v>
      </c>
      <c r="J57" t="s">
        <v>136</v>
      </c>
      <c r="K57" t="s">
        <v>64</v>
      </c>
      <c r="L57">
        <v>3</v>
      </c>
      <c r="M57">
        <v>5</v>
      </c>
      <c r="N57">
        <v>4</v>
      </c>
      <c r="O57">
        <v>3</v>
      </c>
      <c r="P57">
        <v>4</v>
      </c>
      <c r="Q57">
        <v>3</v>
      </c>
      <c r="R57" t="s">
        <v>65</v>
      </c>
      <c r="S57" t="s">
        <v>67</v>
      </c>
      <c r="T57" t="s">
        <v>91</v>
      </c>
      <c r="U57" t="s">
        <v>91</v>
      </c>
      <c r="V57" t="s">
        <v>67</v>
      </c>
      <c r="W57" t="s">
        <v>91</v>
      </c>
      <c r="X57" t="s">
        <v>91</v>
      </c>
      <c r="Y57" t="s">
        <v>69</v>
      </c>
      <c r="Z57" t="s">
        <v>83</v>
      </c>
      <c r="AA57" t="s">
        <v>149</v>
      </c>
      <c r="AB57" t="s">
        <v>72</v>
      </c>
      <c r="AC57" t="s">
        <v>93</v>
      </c>
      <c r="AD57" t="s">
        <v>73</v>
      </c>
      <c r="AE57" t="s">
        <v>54</v>
      </c>
      <c r="AF57" t="s">
        <v>75</v>
      </c>
      <c r="AG57" t="s">
        <v>76</v>
      </c>
      <c r="AH57" t="s">
        <v>77</v>
      </c>
      <c r="AI57" t="s">
        <v>101</v>
      </c>
    </row>
    <row r="58" spans="1:35" x14ac:dyDescent="0.25">
      <c r="A58" s="67">
        <v>44616.40963282407</v>
      </c>
      <c r="B58" t="s">
        <v>59</v>
      </c>
      <c r="C58" t="s">
        <v>36</v>
      </c>
      <c r="D58" t="s">
        <v>60</v>
      </c>
      <c r="E58">
        <v>2</v>
      </c>
      <c r="F58">
        <v>3</v>
      </c>
      <c r="G58" t="s">
        <v>38</v>
      </c>
      <c r="H58" t="s">
        <v>39</v>
      </c>
      <c r="I58" t="s">
        <v>89</v>
      </c>
      <c r="J58" t="s">
        <v>176</v>
      </c>
      <c r="K58" t="s">
        <v>71</v>
      </c>
      <c r="L58">
        <v>4</v>
      </c>
      <c r="M58">
        <v>5</v>
      </c>
      <c r="N58">
        <v>4</v>
      </c>
      <c r="O58">
        <v>4</v>
      </c>
      <c r="P58">
        <v>5</v>
      </c>
      <c r="Q58">
        <v>3</v>
      </c>
      <c r="R58" t="s">
        <v>66</v>
      </c>
      <c r="S58" t="s">
        <v>91</v>
      </c>
      <c r="T58" t="s">
        <v>91</v>
      </c>
      <c r="U58" t="s">
        <v>91</v>
      </c>
      <c r="V58" t="s">
        <v>91</v>
      </c>
      <c r="W58" t="s">
        <v>91</v>
      </c>
      <c r="X58" t="s">
        <v>91</v>
      </c>
      <c r="Y58" t="s">
        <v>189</v>
      </c>
      <c r="Z58" t="s">
        <v>83</v>
      </c>
      <c r="AA58" t="s">
        <v>149</v>
      </c>
      <c r="AB58" t="s">
        <v>72</v>
      </c>
      <c r="AC58" t="s">
        <v>93</v>
      </c>
      <c r="AD58" t="s">
        <v>73</v>
      </c>
      <c r="AE58" t="s">
        <v>54</v>
      </c>
      <c r="AF58" t="s">
        <v>75</v>
      </c>
      <c r="AG58" t="s">
        <v>76</v>
      </c>
      <c r="AH58" t="s">
        <v>77</v>
      </c>
      <c r="AI58" t="s">
        <v>94</v>
      </c>
    </row>
    <row r="59" spans="1:35" x14ac:dyDescent="0.25">
      <c r="A59" s="67">
        <v>44616.409964756946</v>
      </c>
      <c r="B59" t="s">
        <v>35</v>
      </c>
      <c r="C59" t="s">
        <v>151</v>
      </c>
      <c r="D59" t="s">
        <v>60</v>
      </c>
      <c r="E59">
        <v>3</v>
      </c>
      <c r="F59">
        <v>1</v>
      </c>
      <c r="G59" t="s">
        <v>313</v>
      </c>
      <c r="H59" t="s">
        <v>39</v>
      </c>
      <c r="I59" t="s">
        <v>62</v>
      </c>
      <c r="J59" t="s">
        <v>261</v>
      </c>
      <c r="K59" t="s">
        <v>64</v>
      </c>
      <c r="L59">
        <v>4</v>
      </c>
      <c r="M59">
        <v>3</v>
      </c>
      <c r="N59">
        <v>5</v>
      </c>
      <c r="O59">
        <v>3</v>
      </c>
      <c r="P59">
        <v>4</v>
      </c>
      <c r="Q59">
        <v>4</v>
      </c>
      <c r="R59" t="s">
        <v>91</v>
      </c>
      <c r="S59" t="s">
        <v>91</v>
      </c>
      <c r="T59" t="s">
        <v>91</v>
      </c>
      <c r="U59" t="s">
        <v>91</v>
      </c>
      <c r="V59" t="s">
        <v>66</v>
      </c>
      <c r="W59" t="s">
        <v>67</v>
      </c>
      <c r="X59" t="s">
        <v>91</v>
      </c>
      <c r="Y59" t="s">
        <v>106</v>
      </c>
      <c r="Z59" t="s">
        <v>83</v>
      </c>
      <c r="AA59" t="s">
        <v>98</v>
      </c>
      <c r="AB59" t="s">
        <v>72</v>
      </c>
      <c r="AC59" t="s">
        <v>67</v>
      </c>
      <c r="AD59" t="s">
        <v>73</v>
      </c>
      <c r="AE59" t="s">
        <v>246</v>
      </c>
      <c r="AF59" t="s">
        <v>75</v>
      </c>
      <c r="AG59" t="s">
        <v>76</v>
      </c>
      <c r="AH59" t="s">
        <v>191</v>
      </c>
      <c r="AI59" t="s">
        <v>58</v>
      </c>
    </row>
    <row r="60" spans="1:35" x14ac:dyDescent="0.25">
      <c r="A60" s="67">
        <v>44616.410757141202</v>
      </c>
      <c r="B60" t="s">
        <v>35</v>
      </c>
      <c r="C60" t="s">
        <v>36</v>
      </c>
      <c r="D60" t="s">
        <v>60</v>
      </c>
      <c r="E60">
        <v>2</v>
      </c>
      <c r="F60">
        <v>4</v>
      </c>
      <c r="G60" t="s">
        <v>326</v>
      </c>
      <c r="H60" t="s">
        <v>39</v>
      </c>
      <c r="I60" t="s">
        <v>62</v>
      </c>
      <c r="J60" t="s">
        <v>167</v>
      </c>
      <c r="K60" t="s">
        <v>327</v>
      </c>
      <c r="L60">
        <v>4</v>
      </c>
      <c r="M60">
        <v>5</v>
      </c>
      <c r="N60">
        <v>5</v>
      </c>
      <c r="O60">
        <v>4</v>
      </c>
      <c r="P60">
        <v>5</v>
      </c>
      <c r="Q60">
        <v>2</v>
      </c>
      <c r="R60" t="s">
        <v>143</v>
      </c>
      <c r="S60" t="s">
        <v>66</v>
      </c>
      <c r="T60" t="s">
        <v>143</v>
      </c>
      <c r="U60" t="s">
        <v>66</v>
      </c>
      <c r="V60" t="s">
        <v>66</v>
      </c>
      <c r="W60" t="s">
        <v>91</v>
      </c>
      <c r="X60" t="s">
        <v>91</v>
      </c>
      <c r="Y60" t="s">
        <v>186</v>
      </c>
      <c r="Z60" t="s">
        <v>70</v>
      </c>
      <c r="AA60" t="s">
        <v>71</v>
      </c>
      <c r="AB60" t="s">
        <v>72</v>
      </c>
      <c r="AC60" t="s">
        <v>93</v>
      </c>
      <c r="AD60" t="s">
        <v>73</v>
      </c>
      <c r="AE60" t="s">
        <v>114</v>
      </c>
      <c r="AF60" t="s">
        <v>75</v>
      </c>
      <c r="AG60" t="s">
        <v>76</v>
      </c>
      <c r="AH60" t="s">
        <v>100</v>
      </c>
      <c r="AI60" t="s">
        <v>94</v>
      </c>
    </row>
    <row r="61" spans="1:35" x14ac:dyDescent="0.25">
      <c r="A61" s="67">
        <v>44616.410954942126</v>
      </c>
      <c r="B61" t="s">
        <v>35</v>
      </c>
      <c r="C61" t="s">
        <v>36</v>
      </c>
      <c r="D61" t="s">
        <v>60</v>
      </c>
      <c r="E61">
        <v>4</v>
      </c>
      <c r="F61">
        <v>4</v>
      </c>
      <c r="G61" t="s">
        <v>331</v>
      </c>
      <c r="H61" t="s">
        <v>61</v>
      </c>
      <c r="I61" t="s">
        <v>62</v>
      </c>
      <c r="J61" t="s">
        <v>332</v>
      </c>
      <c r="K61" t="s">
        <v>260</v>
      </c>
      <c r="L61">
        <v>4</v>
      </c>
      <c r="M61">
        <v>3</v>
      </c>
      <c r="N61">
        <v>3</v>
      </c>
      <c r="O61">
        <v>4</v>
      </c>
      <c r="P61">
        <v>5</v>
      </c>
      <c r="Q61">
        <v>1</v>
      </c>
      <c r="R61" t="s">
        <v>91</v>
      </c>
      <c r="S61" t="s">
        <v>66</v>
      </c>
      <c r="T61" t="s">
        <v>66</v>
      </c>
      <c r="U61" t="s">
        <v>66</v>
      </c>
      <c r="V61" t="s">
        <v>67</v>
      </c>
      <c r="W61" t="s">
        <v>66</v>
      </c>
      <c r="X61" t="s">
        <v>91</v>
      </c>
      <c r="Y61" t="s">
        <v>333</v>
      </c>
      <c r="Z61" t="s">
        <v>70</v>
      </c>
      <c r="AA61" t="s">
        <v>285</v>
      </c>
      <c r="AB61" t="s">
        <v>164</v>
      </c>
      <c r="AC61" t="s">
        <v>66</v>
      </c>
      <c r="AD61" t="s">
        <v>139</v>
      </c>
      <c r="AE61" t="s">
        <v>128</v>
      </c>
      <c r="AF61" t="s">
        <v>86</v>
      </c>
      <c r="AG61" t="s">
        <v>76</v>
      </c>
      <c r="AH61" t="s">
        <v>334</v>
      </c>
      <c r="AI61" t="s">
        <v>101</v>
      </c>
    </row>
    <row r="62" spans="1:35" x14ac:dyDescent="0.25">
      <c r="A62" s="67">
        <v>44616.411331782409</v>
      </c>
      <c r="B62" t="s">
        <v>59</v>
      </c>
      <c r="C62" t="s">
        <v>36</v>
      </c>
      <c r="D62" t="s">
        <v>60</v>
      </c>
      <c r="E62">
        <v>1</v>
      </c>
      <c r="F62">
        <v>4</v>
      </c>
      <c r="G62" t="s">
        <v>88</v>
      </c>
      <c r="H62" t="s">
        <v>39</v>
      </c>
      <c r="I62" t="s">
        <v>40</v>
      </c>
      <c r="J62" t="s">
        <v>310</v>
      </c>
      <c r="K62" t="s">
        <v>64</v>
      </c>
      <c r="L62">
        <v>5</v>
      </c>
      <c r="M62">
        <v>5</v>
      </c>
      <c r="N62">
        <v>5</v>
      </c>
      <c r="O62">
        <v>5</v>
      </c>
      <c r="P62">
        <v>5</v>
      </c>
      <c r="Q62">
        <v>5</v>
      </c>
      <c r="R62" t="s">
        <v>207</v>
      </c>
      <c r="S62" t="s">
        <v>207</v>
      </c>
      <c r="T62" t="s">
        <v>207</v>
      </c>
      <c r="U62" t="s">
        <v>207</v>
      </c>
      <c r="V62" t="s">
        <v>293</v>
      </c>
      <c r="W62" t="s">
        <v>293</v>
      </c>
      <c r="X62" t="s">
        <v>91</v>
      </c>
      <c r="Y62" t="s">
        <v>82</v>
      </c>
      <c r="Z62" t="s">
        <v>49</v>
      </c>
      <c r="AA62" t="s">
        <v>98</v>
      </c>
      <c r="AB62" t="s">
        <v>72</v>
      </c>
      <c r="AC62" t="s">
        <v>67</v>
      </c>
      <c r="AD62" t="s">
        <v>73</v>
      </c>
      <c r="AE62" t="s">
        <v>128</v>
      </c>
      <c r="AF62" t="s">
        <v>75</v>
      </c>
      <c r="AG62" t="s">
        <v>76</v>
      </c>
      <c r="AH62" t="s">
        <v>339</v>
      </c>
      <c r="AI62" t="s">
        <v>340</v>
      </c>
    </row>
    <row r="63" spans="1:35" x14ac:dyDescent="0.25">
      <c r="A63" s="67">
        <v>44616.411340763894</v>
      </c>
      <c r="B63" t="s">
        <v>35</v>
      </c>
      <c r="C63" t="s">
        <v>36</v>
      </c>
      <c r="D63" t="s">
        <v>60</v>
      </c>
      <c r="E63">
        <v>2</v>
      </c>
      <c r="F63">
        <v>5</v>
      </c>
      <c r="G63" t="s">
        <v>88</v>
      </c>
      <c r="H63" t="s">
        <v>61</v>
      </c>
      <c r="I63" t="s">
        <v>62</v>
      </c>
      <c r="J63" t="s">
        <v>230</v>
      </c>
      <c r="K63" t="s">
        <v>64</v>
      </c>
      <c r="L63">
        <v>2</v>
      </c>
      <c r="M63">
        <v>5</v>
      </c>
      <c r="N63">
        <v>2</v>
      </c>
      <c r="O63">
        <v>3</v>
      </c>
      <c r="P63">
        <v>4</v>
      </c>
      <c r="Q63">
        <v>4</v>
      </c>
      <c r="R63" t="s">
        <v>91</v>
      </c>
      <c r="S63" t="s">
        <v>66</v>
      </c>
      <c r="T63" t="s">
        <v>91</v>
      </c>
      <c r="U63" t="s">
        <v>68</v>
      </c>
      <c r="V63" t="s">
        <v>91</v>
      </c>
      <c r="W63" t="s">
        <v>66</v>
      </c>
      <c r="X63" t="s">
        <v>91</v>
      </c>
      <c r="Y63" t="s">
        <v>131</v>
      </c>
      <c r="Z63" t="s">
        <v>70</v>
      </c>
      <c r="AA63" t="s">
        <v>71</v>
      </c>
      <c r="AB63" t="s">
        <v>72</v>
      </c>
      <c r="AC63" t="s">
        <v>66</v>
      </c>
      <c r="AD63" t="s">
        <v>73</v>
      </c>
      <c r="AE63" t="s">
        <v>128</v>
      </c>
      <c r="AF63" t="s">
        <v>75</v>
      </c>
      <c r="AG63" t="s">
        <v>76</v>
      </c>
      <c r="AH63" t="s">
        <v>191</v>
      </c>
      <c r="AI63" t="s">
        <v>237</v>
      </c>
    </row>
    <row r="64" spans="1:35" x14ac:dyDescent="0.25">
      <c r="A64" s="67">
        <v>44616.411412071757</v>
      </c>
      <c r="B64" t="s">
        <v>133</v>
      </c>
      <c r="C64" t="s">
        <v>151</v>
      </c>
      <c r="D64" t="s">
        <v>60</v>
      </c>
      <c r="E64">
        <v>4</v>
      </c>
      <c r="F64">
        <v>3</v>
      </c>
      <c r="G64" t="s">
        <v>341</v>
      </c>
      <c r="H64" t="s">
        <v>301</v>
      </c>
      <c r="I64" t="s">
        <v>62</v>
      </c>
      <c r="J64" t="s">
        <v>198</v>
      </c>
      <c r="K64" t="s">
        <v>145</v>
      </c>
      <c r="L64">
        <v>4</v>
      </c>
      <c r="M64">
        <v>4</v>
      </c>
      <c r="N64">
        <v>4</v>
      </c>
      <c r="O64">
        <v>4</v>
      </c>
      <c r="P64">
        <v>5</v>
      </c>
      <c r="Q64">
        <v>3</v>
      </c>
      <c r="R64" t="s">
        <v>91</v>
      </c>
      <c r="S64" t="s">
        <v>91</v>
      </c>
      <c r="T64" t="s">
        <v>91</v>
      </c>
      <c r="U64" t="s">
        <v>66</v>
      </c>
      <c r="V64" t="s">
        <v>66</v>
      </c>
      <c r="W64" t="s">
        <v>66</v>
      </c>
      <c r="X64" t="s">
        <v>91</v>
      </c>
      <c r="Y64" t="s">
        <v>342</v>
      </c>
      <c r="Z64" t="s">
        <v>298</v>
      </c>
      <c r="AA64" t="s">
        <v>149</v>
      </c>
      <c r="AB64" t="s">
        <v>72</v>
      </c>
      <c r="AC64" t="s">
        <v>66</v>
      </c>
      <c r="AD64" t="s">
        <v>73</v>
      </c>
      <c r="AE64" t="s">
        <v>114</v>
      </c>
      <c r="AF64" t="s">
        <v>75</v>
      </c>
      <c r="AG64" t="s">
        <v>76</v>
      </c>
      <c r="AH64" t="s">
        <v>119</v>
      </c>
      <c r="AI64" t="s">
        <v>120</v>
      </c>
    </row>
    <row r="65" spans="1:35" x14ac:dyDescent="0.25">
      <c r="A65" s="67">
        <v>44616.411443402772</v>
      </c>
      <c r="B65" t="s">
        <v>102</v>
      </c>
      <c r="C65" t="s">
        <v>36</v>
      </c>
      <c r="D65" t="s">
        <v>60</v>
      </c>
      <c r="E65">
        <v>2</v>
      </c>
      <c r="F65">
        <v>5</v>
      </c>
      <c r="G65" t="s">
        <v>38</v>
      </c>
      <c r="H65" t="s">
        <v>39</v>
      </c>
      <c r="I65" t="s">
        <v>89</v>
      </c>
      <c r="J65" t="s">
        <v>343</v>
      </c>
      <c r="K65" t="s">
        <v>71</v>
      </c>
      <c r="L65">
        <v>3</v>
      </c>
      <c r="M65">
        <v>5</v>
      </c>
      <c r="N65">
        <v>5</v>
      </c>
      <c r="O65">
        <v>4</v>
      </c>
      <c r="P65">
        <v>5</v>
      </c>
      <c r="Q65">
        <v>4</v>
      </c>
      <c r="R65" t="s">
        <v>66</v>
      </c>
      <c r="S65" t="s">
        <v>67</v>
      </c>
      <c r="T65" t="s">
        <v>66</v>
      </c>
      <c r="U65" t="s">
        <v>66</v>
      </c>
      <c r="V65" t="s">
        <v>68</v>
      </c>
      <c r="W65" t="s">
        <v>66</v>
      </c>
      <c r="X65" t="s">
        <v>68</v>
      </c>
      <c r="Y65" t="s">
        <v>148</v>
      </c>
      <c r="Z65" t="s">
        <v>83</v>
      </c>
      <c r="AA65" t="s">
        <v>344</v>
      </c>
      <c r="AB65" t="s">
        <v>164</v>
      </c>
      <c r="AC65" t="s">
        <v>67</v>
      </c>
      <c r="AD65" t="s">
        <v>73</v>
      </c>
      <c r="AE65" t="s">
        <v>99</v>
      </c>
      <c r="AF65" t="s">
        <v>75</v>
      </c>
      <c r="AG65" t="s">
        <v>76</v>
      </c>
      <c r="AH65" t="s">
        <v>69</v>
      </c>
      <c r="AI65" t="s">
        <v>120</v>
      </c>
    </row>
    <row r="66" spans="1:35" x14ac:dyDescent="0.25">
      <c r="A66" s="67">
        <v>44616.411771817133</v>
      </c>
      <c r="B66" t="s">
        <v>35</v>
      </c>
      <c r="C66" t="s">
        <v>36</v>
      </c>
      <c r="D66" t="s">
        <v>60</v>
      </c>
      <c r="E66">
        <v>2</v>
      </c>
      <c r="F66">
        <v>3</v>
      </c>
      <c r="G66" t="s">
        <v>345</v>
      </c>
      <c r="H66" t="s">
        <v>39</v>
      </c>
      <c r="I66" t="s">
        <v>89</v>
      </c>
      <c r="J66" t="s">
        <v>41</v>
      </c>
      <c r="K66" t="s">
        <v>346</v>
      </c>
      <c r="L66">
        <v>5</v>
      </c>
      <c r="M66">
        <v>5</v>
      </c>
      <c r="N66">
        <v>5</v>
      </c>
      <c r="O66">
        <v>5</v>
      </c>
      <c r="P66">
        <v>5</v>
      </c>
      <c r="Q66">
        <v>3</v>
      </c>
      <c r="R66" t="s">
        <v>66</v>
      </c>
      <c r="S66" t="s">
        <v>68</v>
      </c>
      <c r="T66" t="s">
        <v>65</v>
      </c>
      <c r="U66" t="s">
        <v>66</v>
      </c>
      <c r="V66" t="s">
        <v>66</v>
      </c>
      <c r="W66" t="s">
        <v>66</v>
      </c>
      <c r="X66" t="s">
        <v>67</v>
      </c>
      <c r="Y66" t="s">
        <v>92</v>
      </c>
      <c r="Z66" t="s">
        <v>107</v>
      </c>
      <c r="AA66" t="s">
        <v>71</v>
      </c>
      <c r="AB66" t="s">
        <v>72</v>
      </c>
      <c r="AC66" t="s">
        <v>67</v>
      </c>
      <c r="AD66" t="s">
        <v>139</v>
      </c>
      <c r="AE66" t="s">
        <v>114</v>
      </c>
      <c r="AF66" t="s">
        <v>86</v>
      </c>
      <c r="AG66" t="s">
        <v>137</v>
      </c>
      <c r="AH66" t="s">
        <v>239</v>
      </c>
      <c r="AI66" t="s">
        <v>94</v>
      </c>
    </row>
    <row r="67" spans="1:35" x14ac:dyDescent="0.25">
      <c r="A67" s="67">
        <v>44616.411878587962</v>
      </c>
      <c r="B67" t="s">
        <v>102</v>
      </c>
      <c r="C67" t="s">
        <v>183</v>
      </c>
      <c r="D67" t="s">
        <v>60</v>
      </c>
      <c r="E67">
        <v>4</v>
      </c>
      <c r="F67">
        <v>2</v>
      </c>
      <c r="G67" t="s">
        <v>347</v>
      </c>
      <c r="H67" t="s">
        <v>39</v>
      </c>
      <c r="I67" t="s">
        <v>62</v>
      </c>
      <c r="J67" t="s">
        <v>198</v>
      </c>
      <c r="K67" t="s">
        <v>145</v>
      </c>
      <c r="L67">
        <v>4</v>
      </c>
      <c r="M67">
        <v>5</v>
      </c>
      <c r="N67">
        <v>4</v>
      </c>
      <c r="O67">
        <v>4</v>
      </c>
      <c r="P67">
        <v>4</v>
      </c>
      <c r="Q67">
        <v>4</v>
      </c>
      <c r="R67" t="s">
        <v>348</v>
      </c>
      <c r="S67" t="s">
        <v>91</v>
      </c>
      <c r="T67" t="s">
        <v>91</v>
      </c>
      <c r="U67" t="s">
        <v>68</v>
      </c>
      <c r="V67" t="s">
        <v>68</v>
      </c>
      <c r="W67" t="s">
        <v>67</v>
      </c>
      <c r="X67" t="s">
        <v>91</v>
      </c>
      <c r="Y67" t="s">
        <v>216</v>
      </c>
      <c r="Z67" t="s">
        <v>107</v>
      </c>
      <c r="AA67" t="s">
        <v>149</v>
      </c>
      <c r="AB67" t="s">
        <v>72</v>
      </c>
      <c r="AC67" t="s">
        <v>93</v>
      </c>
      <c r="AD67" t="s">
        <v>73</v>
      </c>
      <c r="AE67" t="s">
        <v>108</v>
      </c>
      <c r="AF67" t="s">
        <v>75</v>
      </c>
      <c r="AG67" t="s">
        <v>76</v>
      </c>
      <c r="AH67" t="s">
        <v>119</v>
      </c>
      <c r="AI67" t="s">
        <v>228</v>
      </c>
    </row>
    <row r="68" spans="1:35" x14ac:dyDescent="0.25">
      <c r="A68" s="67">
        <v>44616.411921550927</v>
      </c>
      <c r="B68" t="s">
        <v>35</v>
      </c>
      <c r="C68" t="s">
        <v>36</v>
      </c>
      <c r="D68" t="s">
        <v>60</v>
      </c>
      <c r="E68">
        <v>2</v>
      </c>
      <c r="F68">
        <v>3</v>
      </c>
      <c r="G68" t="s">
        <v>350</v>
      </c>
      <c r="H68" t="s">
        <v>39</v>
      </c>
      <c r="I68" t="s">
        <v>62</v>
      </c>
      <c r="J68" t="s">
        <v>116</v>
      </c>
      <c r="K68" t="s">
        <v>64</v>
      </c>
      <c r="L68">
        <v>3</v>
      </c>
      <c r="M68">
        <v>5</v>
      </c>
      <c r="N68">
        <v>4</v>
      </c>
      <c r="O68">
        <v>4</v>
      </c>
      <c r="P68">
        <v>5</v>
      </c>
      <c r="Q68">
        <v>5</v>
      </c>
      <c r="R68" t="s">
        <v>66</v>
      </c>
      <c r="S68" t="s">
        <v>91</v>
      </c>
      <c r="T68" t="s">
        <v>68</v>
      </c>
      <c r="U68" t="s">
        <v>68</v>
      </c>
      <c r="V68" t="s">
        <v>91</v>
      </c>
      <c r="W68" t="s">
        <v>91</v>
      </c>
      <c r="X68" t="s">
        <v>91</v>
      </c>
      <c r="Y68" t="s">
        <v>148</v>
      </c>
      <c r="Z68" t="s">
        <v>83</v>
      </c>
      <c r="AA68" t="s">
        <v>98</v>
      </c>
      <c r="AB68" t="s">
        <v>72</v>
      </c>
      <c r="AC68" t="s">
        <v>93</v>
      </c>
      <c r="AD68" t="s">
        <v>73</v>
      </c>
      <c r="AE68" t="s">
        <v>114</v>
      </c>
      <c r="AF68" t="s">
        <v>75</v>
      </c>
      <c r="AG68" t="s">
        <v>76</v>
      </c>
      <c r="AH68" t="s">
        <v>191</v>
      </c>
      <c r="AI68" t="s">
        <v>228</v>
      </c>
    </row>
    <row r="69" spans="1:35" x14ac:dyDescent="0.25">
      <c r="A69" s="67">
        <v>44616.412312962959</v>
      </c>
      <c r="B69" t="s">
        <v>59</v>
      </c>
      <c r="C69" t="s">
        <v>36</v>
      </c>
      <c r="D69" t="s">
        <v>60</v>
      </c>
      <c r="E69">
        <v>1</v>
      </c>
      <c r="F69">
        <v>4</v>
      </c>
      <c r="G69" t="s">
        <v>352</v>
      </c>
      <c r="H69" t="s">
        <v>61</v>
      </c>
      <c r="I69" t="s">
        <v>40</v>
      </c>
      <c r="J69" t="s">
        <v>63</v>
      </c>
      <c r="K69" t="s">
        <v>71</v>
      </c>
      <c r="L69">
        <v>5</v>
      </c>
      <c r="M69">
        <v>5</v>
      </c>
      <c r="N69">
        <v>5</v>
      </c>
      <c r="O69">
        <v>5</v>
      </c>
      <c r="P69">
        <v>5</v>
      </c>
      <c r="Q69">
        <v>5</v>
      </c>
      <c r="R69" t="s">
        <v>66</v>
      </c>
      <c r="S69" t="s">
        <v>68</v>
      </c>
      <c r="T69" t="s">
        <v>91</v>
      </c>
      <c r="U69" t="s">
        <v>68</v>
      </c>
      <c r="V69" t="s">
        <v>68</v>
      </c>
      <c r="W69" t="s">
        <v>66</v>
      </c>
      <c r="X69" t="s">
        <v>91</v>
      </c>
      <c r="Y69" t="s">
        <v>131</v>
      </c>
      <c r="Z69" t="s">
        <v>70</v>
      </c>
      <c r="AA69" t="s">
        <v>98</v>
      </c>
      <c r="AB69" t="s">
        <v>72</v>
      </c>
      <c r="AC69" t="s">
        <v>93</v>
      </c>
      <c r="AD69" t="s">
        <v>73</v>
      </c>
      <c r="AE69" t="s">
        <v>99</v>
      </c>
      <c r="AF69" t="s">
        <v>75</v>
      </c>
      <c r="AG69" t="s">
        <v>76</v>
      </c>
      <c r="AH69" t="s">
        <v>353</v>
      </c>
      <c r="AI69" t="s">
        <v>228</v>
      </c>
    </row>
    <row r="70" spans="1:35" x14ac:dyDescent="0.25">
      <c r="A70" s="67">
        <v>44616.412847662039</v>
      </c>
      <c r="B70" t="s">
        <v>102</v>
      </c>
      <c r="C70" t="s">
        <v>36</v>
      </c>
      <c r="D70" t="s">
        <v>60</v>
      </c>
      <c r="E70">
        <v>1</v>
      </c>
      <c r="F70">
        <v>5</v>
      </c>
      <c r="G70" t="s">
        <v>354</v>
      </c>
      <c r="H70" t="s">
        <v>39</v>
      </c>
      <c r="I70" t="s">
        <v>40</v>
      </c>
      <c r="J70" t="s">
        <v>176</v>
      </c>
      <c r="K70" t="s">
        <v>71</v>
      </c>
      <c r="L70">
        <v>5</v>
      </c>
      <c r="M70">
        <v>5</v>
      </c>
      <c r="N70">
        <v>5</v>
      </c>
      <c r="O70">
        <v>5</v>
      </c>
      <c r="P70">
        <v>5</v>
      </c>
      <c r="Q70">
        <v>2</v>
      </c>
      <c r="R70" t="s">
        <v>122</v>
      </c>
      <c r="S70" t="s">
        <v>65</v>
      </c>
      <c r="T70" t="s">
        <v>65</v>
      </c>
      <c r="U70" t="s">
        <v>122</v>
      </c>
      <c r="V70" t="s">
        <v>67</v>
      </c>
      <c r="W70" t="s">
        <v>122</v>
      </c>
      <c r="X70" t="s">
        <v>67</v>
      </c>
      <c r="Y70" t="s">
        <v>113</v>
      </c>
      <c r="Z70" t="s">
        <v>70</v>
      </c>
      <c r="AA70" t="s">
        <v>71</v>
      </c>
      <c r="AB70" t="s">
        <v>72</v>
      </c>
      <c r="AC70" t="s">
        <v>122</v>
      </c>
      <c r="AD70" t="s">
        <v>85</v>
      </c>
      <c r="AE70" t="s">
        <v>108</v>
      </c>
      <c r="AF70" t="s">
        <v>117</v>
      </c>
      <c r="AG70" t="s">
        <v>137</v>
      </c>
      <c r="AH70" t="s">
        <v>100</v>
      </c>
      <c r="AI70" t="s">
        <v>355</v>
      </c>
    </row>
    <row r="71" spans="1:35" x14ac:dyDescent="0.25">
      <c r="A71" s="67">
        <v>44616.412888912033</v>
      </c>
      <c r="B71" t="s">
        <v>59</v>
      </c>
      <c r="C71" t="s">
        <v>36</v>
      </c>
      <c r="D71" t="s">
        <v>60</v>
      </c>
      <c r="E71">
        <v>1</v>
      </c>
      <c r="F71">
        <v>6</v>
      </c>
      <c r="G71" t="s">
        <v>38</v>
      </c>
      <c r="H71" t="s">
        <v>61</v>
      </c>
      <c r="I71" t="s">
        <v>89</v>
      </c>
      <c r="J71" t="s">
        <v>241</v>
      </c>
      <c r="K71" t="s">
        <v>64</v>
      </c>
      <c r="L71">
        <v>3</v>
      </c>
      <c r="M71">
        <v>5</v>
      </c>
      <c r="N71">
        <v>5</v>
      </c>
      <c r="O71">
        <v>4</v>
      </c>
      <c r="P71">
        <v>5</v>
      </c>
      <c r="Q71">
        <v>3</v>
      </c>
      <c r="R71" t="s">
        <v>67</v>
      </c>
      <c r="S71" t="s">
        <v>67</v>
      </c>
      <c r="T71" t="s">
        <v>91</v>
      </c>
      <c r="U71" t="s">
        <v>67</v>
      </c>
      <c r="V71" t="s">
        <v>91</v>
      </c>
      <c r="W71" t="s">
        <v>67</v>
      </c>
      <c r="X71" t="s">
        <v>66</v>
      </c>
      <c r="Y71" t="s">
        <v>238</v>
      </c>
      <c r="Z71" t="s">
        <v>83</v>
      </c>
      <c r="AA71" t="s">
        <v>98</v>
      </c>
      <c r="AB71" t="s">
        <v>72</v>
      </c>
      <c r="AC71" t="s">
        <v>67</v>
      </c>
      <c r="AD71" t="s">
        <v>73</v>
      </c>
      <c r="AE71" t="s">
        <v>165</v>
      </c>
      <c r="AF71" t="s">
        <v>75</v>
      </c>
      <c r="AG71" t="s">
        <v>76</v>
      </c>
      <c r="AH71" t="s">
        <v>194</v>
      </c>
      <c r="AI71" t="s">
        <v>58</v>
      </c>
    </row>
    <row r="72" spans="1:35" x14ac:dyDescent="0.25">
      <c r="A72" s="67">
        <v>44616.413175648151</v>
      </c>
      <c r="B72" t="s">
        <v>150</v>
      </c>
      <c r="C72" t="s">
        <v>183</v>
      </c>
      <c r="D72" t="s">
        <v>60</v>
      </c>
      <c r="E72">
        <v>4</v>
      </c>
      <c r="F72">
        <v>2</v>
      </c>
      <c r="G72" t="s">
        <v>262</v>
      </c>
      <c r="H72" t="s">
        <v>39</v>
      </c>
      <c r="I72" t="s">
        <v>89</v>
      </c>
      <c r="J72" t="s">
        <v>136</v>
      </c>
      <c r="K72" t="s">
        <v>329</v>
      </c>
      <c r="L72">
        <v>2</v>
      </c>
      <c r="M72">
        <v>2</v>
      </c>
      <c r="N72">
        <v>4</v>
      </c>
      <c r="O72">
        <v>5</v>
      </c>
      <c r="P72">
        <v>5</v>
      </c>
      <c r="Q72">
        <v>1</v>
      </c>
      <c r="R72" t="s">
        <v>66</v>
      </c>
      <c r="S72" t="s">
        <v>68</v>
      </c>
      <c r="T72" t="s">
        <v>91</v>
      </c>
      <c r="U72" t="s">
        <v>91</v>
      </c>
      <c r="V72" t="s">
        <v>66</v>
      </c>
      <c r="W72" t="s">
        <v>91</v>
      </c>
      <c r="X72" t="s">
        <v>91</v>
      </c>
      <c r="Y72" t="s">
        <v>342</v>
      </c>
      <c r="Z72" t="s">
        <v>83</v>
      </c>
      <c r="AA72" t="s">
        <v>98</v>
      </c>
      <c r="AB72" t="s">
        <v>55</v>
      </c>
      <c r="AC72" t="s">
        <v>66</v>
      </c>
      <c r="AD72" t="s">
        <v>73</v>
      </c>
      <c r="AE72" t="s">
        <v>114</v>
      </c>
      <c r="AF72" t="s">
        <v>75</v>
      </c>
      <c r="AG72" t="s">
        <v>76</v>
      </c>
      <c r="AH72" t="s">
        <v>119</v>
      </c>
      <c r="AI72" t="s">
        <v>356</v>
      </c>
    </row>
    <row r="73" spans="1:35" x14ac:dyDescent="0.25">
      <c r="A73" s="67">
        <v>44616.413529733793</v>
      </c>
      <c r="B73" t="s">
        <v>102</v>
      </c>
      <c r="C73" t="s">
        <v>183</v>
      </c>
      <c r="D73" t="s">
        <v>60</v>
      </c>
      <c r="E73">
        <v>1</v>
      </c>
      <c r="F73">
        <v>4</v>
      </c>
      <c r="G73" t="s">
        <v>357</v>
      </c>
      <c r="H73" t="s">
        <v>61</v>
      </c>
      <c r="I73" t="s">
        <v>40</v>
      </c>
      <c r="J73" t="s">
        <v>41</v>
      </c>
      <c r="K73" t="s">
        <v>71</v>
      </c>
      <c r="L73">
        <v>4</v>
      </c>
      <c r="M73">
        <v>1</v>
      </c>
      <c r="N73">
        <v>5</v>
      </c>
      <c r="O73">
        <v>4</v>
      </c>
      <c r="P73">
        <v>5</v>
      </c>
      <c r="Q73">
        <v>5</v>
      </c>
      <c r="R73" t="s">
        <v>65</v>
      </c>
      <c r="S73" t="s">
        <v>66</v>
      </c>
      <c r="T73" t="s">
        <v>67</v>
      </c>
      <c r="U73" t="s">
        <v>67</v>
      </c>
      <c r="V73" t="s">
        <v>122</v>
      </c>
      <c r="W73" t="s">
        <v>67</v>
      </c>
      <c r="X73" t="s">
        <v>66</v>
      </c>
      <c r="Y73" t="s">
        <v>358</v>
      </c>
      <c r="Z73" t="s">
        <v>70</v>
      </c>
      <c r="AA73" t="s">
        <v>71</v>
      </c>
      <c r="AB73" t="s">
        <v>72</v>
      </c>
      <c r="AC73" t="s">
        <v>67</v>
      </c>
      <c r="AD73" t="s">
        <v>73</v>
      </c>
      <c r="AE73" t="s">
        <v>359</v>
      </c>
      <c r="AF73" t="s">
        <v>75</v>
      </c>
      <c r="AG73" t="s">
        <v>76</v>
      </c>
      <c r="AH73" t="s">
        <v>69</v>
      </c>
      <c r="AI73" t="s">
        <v>169</v>
      </c>
    </row>
    <row r="74" spans="1:35" x14ac:dyDescent="0.25">
      <c r="A74" s="67">
        <v>44616.413620671301</v>
      </c>
      <c r="B74" t="s">
        <v>102</v>
      </c>
      <c r="C74" t="s">
        <v>183</v>
      </c>
      <c r="D74" t="s">
        <v>60</v>
      </c>
      <c r="E74">
        <v>2</v>
      </c>
      <c r="F74">
        <v>4</v>
      </c>
      <c r="G74" t="s">
        <v>360</v>
      </c>
      <c r="H74" t="s">
        <v>39</v>
      </c>
      <c r="I74" t="s">
        <v>62</v>
      </c>
      <c r="J74" t="s">
        <v>176</v>
      </c>
      <c r="K74" t="s">
        <v>71</v>
      </c>
      <c r="L74">
        <v>5</v>
      </c>
      <c r="M74">
        <v>4</v>
      </c>
      <c r="N74">
        <v>4</v>
      </c>
      <c r="O74">
        <v>4</v>
      </c>
      <c r="P74">
        <v>4</v>
      </c>
      <c r="Q74">
        <v>4</v>
      </c>
      <c r="R74" t="s">
        <v>66</v>
      </c>
      <c r="S74" t="s">
        <v>66</v>
      </c>
      <c r="T74" t="s">
        <v>66</v>
      </c>
      <c r="U74" t="s">
        <v>65</v>
      </c>
      <c r="V74" t="s">
        <v>67</v>
      </c>
      <c r="W74" t="s">
        <v>66</v>
      </c>
      <c r="X74" t="s">
        <v>67</v>
      </c>
      <c r="Y74" t="s">
        <v>92</v>
      </c>
      <c r="Z74" t="s">
        <v>83</v>
      </c>
      <c r="AA74" t="s">
        <v>71</v>
      </c>
      <c r="AB74" t="s">
        <v>72</v>
      </c>
      <c r="AC74" t="s">
        <v>93</v>
      </c>
      <c r="AD74" t="s">
        <v>73</v>
      </c>
      <c r="AE74" t="s">
        <v>108</v>
      </c>
      <c r="AF74" t="s">
        <v>75</v>
      </c>
      <c r="AG74" t="s">
        <v>76</v>
      </c>
      <c r="AH74" t="s">
        <v>69</v>
      </c>
      <c r="AI74" t="s">
        <v>87</v>
      </c>
    </row>
    <row r="75" spans="1:35" x14ac:dyDescent="0.25">
      <c r="A75" s="67">
        <v>44616.413823182869</v>
      </c>
      <c r="B75" t="s">
        <v>150</v>
      </c>
      <c r="C75" t="s">
        <v>151</v>
      </c>
      <c r="D75" t="s">
        <v>60</v>
      </c>
      <c r="E75">
        <v>4</v>
      </c>
      <c r="F75">
        <v>2</v>
      </c>
      <c r="G75" t="s">
        <v>361</v>
      </c>
      <c r="H75" t="s">
        <v>115</v>
      </c>
      <c r="I75" t="s">
        <v>62</v>
      </c>
      <c r="J75" t="s">
        <v>258</v>
      </c>
      <c r="K75" t="s">
        <v>71</v>
      </c>
      <c r="L75">
        <v>5</v>
      </c>
      <c r="M75">
        <v>4</v>
      </c>
      <c r="N75">
        <v>4</v>
      </c>
      <c r="O75">
        <v>4</v>
      </c>
      <c r="P75">
        <v>4</v>
      </c>
      <c r="Q75">
        <v>4</v>
      </c>
      <c r="R75" t="s">
        <v>65</v>
      </c>
      <c r="S75" t="s">
        <v>67</v>
      </c>
      <c r="T75" t="s">
        <v>91</v>
      </c>
      <c r="U75" t="s">
        <v>91</v>
      </c>
      <c r="V75" t="s">
        <v>65</v>
      </c>
      <c r="W75" t="s">
        <v>91</v>
      </c>
      <c r="X75" t="s">
        <v>91</v>
      </c>
      <c r="Y75" t="s">
        <v>113</v>
      </c>
      <c r="Z75" t="s">
        <v>158</v>
      </c>
      <c r="AA75" t="s">
        <v>71</v>
      </c>
      <c r="AB75" t="s">
        <v>72</v>
      </c>
      <c r="AC75" t="s">
        <v>122</v>
      </c>
      <c r="AD75" t="s">
        <v>73</v>
      </c>
      <c r="AE75" t="s">
        <v>165</v>
      </c>
      <c r="AF75" t="s">
        <v>75</v>
      </c>
      <c r="AG75" t="s">
        <v>76</v>
      </c>
      <c r="AH75" t="s">
        <v>362</v>
      </c>
      <c r="AI75" t="s">
        <v>215</v>
      </c>
    </row>
    <row r="76" spans="1:35" x14ac:dyDescent="0.25">
      <c r="A76" s="67">
        <v>44616.413884768517</v>
      </c>
      <c r="B76" t="s">
        <v>59</v>
      </c>
      <c r="C76" t="s">
        <v>36</v>
      </c>
      <c r="D76" t="s">
        <v>60</v>
      </c>
      <c r="E76">
        <v>1</v>
      </c>
      <c r="F76">
        <v>3</v>
      </c>
      <c r="G76" t="s">
        <v>181</v>
      </c>
      <c r="H76" t="s">
        <v>61</v>
      </c>
      <c r="I76" t="s">
        <v>104</v>
      </c>
      <c r="J76" t="s">
        <v>363</v>
      </c>
      <c r="K76" t="s">
        <v>71</v>
      </c>
      <c r="L76">
        <v>2</v>
      </c>
      <c r="M76">
        <v>5</v>
      </c>
      <c r="N76">
        <v>2</v>
      </c>
      <c r="O76">
        <v>3</v>
      </c>
      <c r="P76">
        <v>5</v>
      </c>
      <c r="Q76">
        <v>3</v>
      </c>
      <c r="R76" t="s">
        <v>67</v>
      </c>
      <c r="S76" t="s">
        <v>67</v>
      </c>
      <c r="T76" t="s">
        <v>91</v>
      </c>
      <c r="U76" t="s">
        <v>91</v>
      </c>
      <c r="V76" t="s">
        <v>91</v>
      </c>
      <c r="W76" t="s">
        <v>91</v>
      </c>
      <c r="X76" t="s">
        <v>66</v>
      </c>
      <c r="Y76" t="s">
        <v>113</v>
      </c>
      <c r="Z76" t="s">
        <v>107</v>
      </c>
      <c r="AA76" t="s">
        <v>71</v>
      </c>
      <c r="AB76" t="s">
        <v>72</v>
      </c>
      <c r="AC76" t="s">
        <v>93</v>
      </c>
      <c r="AD76" t="s">
        <v>73</v>
      </c>
      <c r="AE76" t="s">
        <v>128</v>
      </c>
      <c r="AF76" t="s">
        <v>75</v>
      </c>
      <c r="AG76" t="s">
        <v>76</v>
      </c>
      <c r="AH76" t="s">
        <v>69</v>
      </c>
      <c r="AI76" t="s">
        <v>263</v>
      </c>
    </row>
    <row r="77" spans="1:35" x14ac:dyDescent="0.25">
      <c r="A77" s="67">
        <v>44616.415378287042</v>
      </c>
      <c r="B77" t="s">
        <v>59</v>
      </c>
      <c r="C77" t="s">
        <v>36</v>
      </c>
      <c r="D77" t="s">
        <v>60</v>
      </c>
      <c r="E77">
        <v>2</v>
      </c>
      <c r="F77">
        <v>5</v>
      </c>
      <c r="G77" t="s">
        <v>38</v>
      </c>
      <c r="H77" t="s">
        <v>39</v>
      </c>
      <c r="I77" t="s">
        <v>89</v>
      </c>
      <c r="J77" t="s">
        <v>256</v>
      </c>
      <c r="K77" t="s">
        <v>64</v>
      </c>
      <c r="L77">
        <v>4</v>
      </c>
      <c r="M77">
        <v>5</v>
      </c>
      <c r="N77">
        <v>4</v>
      </c>
      <c r="O77">
        <v>3</v>
      </c>
      <c r="P77">
        <v>4</v>
      </c>
      <c r="Q77">
        <v>4</v>
      </c>
      <c r="R77" t="s">
        <v>66</v>
      </c>
      <c r="S77" t="s">
        <v>66</v>
      </c>
      <c r="T77" t="s">
        <v>66</v>
      </c>
      <c r="U77" t="s">
        <v>66</v>
      </c>
      <c r="V77" t="s">
        <v>66</v>
      </c>
      <c r="W77" t="s">
        <v>66</v>
      </c>
      <c r="X77" t="s">
        <v>91</v>
      </c>
      <c r="Y77" t="s">
        <v>216</v>
      </c>
      <c r="Z77" t="s">
        <v>70</v>
      </c>
      <c r="AA77" t="s">
        <v>71</v>
      </c>
      <c r="AB77" t="s">
        <v>72</v>
      </c>
      <c r="AC77" t="s">
        <v>93</v>
      </c>
      <c r="AD77" t="s">
        <v>73</v>
      </c>
      <c r="AE77" t="s">
        <v>54</v>
      </c>
      <c r="AF77" t="s">
        <v>75</v>
      </c>
      <c r="AG77" t="s">
        <v>76</v>
      </c>
      <c r="AH77" t="s">
        <v>100</v>
      </c>
      <c r="AI77" t="s">
        <v>323</v>
      </c>
    </row>
    <row r="78" spans="1:35" x14ac:dyDescent="0.25">
      <c r="A78" s="67">
        <v>44616.416115509259</v>
      </c>
      <c r="B78" t="s">
        <v>59</v>
      </c>
      <c r="C78" t="s">
        <v>36</v>
      </c>
      <c r="D78" t="s">
        <v>60</v>
      </c>
      <c r="E78">
        <v>1</v>
      </c>
      <c r="F78">
        <v>5</v>
      </c>
      <c r="G78" t="s">
        <v>38</v>
      </c>
      <c r="H78" t="s">
        <v>61</v>
      </c>
      <c r="I78" t="s">
        <v>89</v>
      </c>
      <c r="J78" t="s">
        <v>372</v>
      </c>
      <c r="K78" t="s">
        <v>71</v>
      </c>
      <c r="L78">
        <v>2</v>
      </c>
      <c r="M78">
        <v>5</v>
      </c>
      <c r="N78">
        <v>5</v>
      </c>
      <c r="O78">
        <v>1</v>
      </c>
      <c r="P78">
        <v>5</v>
      </c>
      <c r="Q78">
        <v>3</v>
      </c>
      <c r="R78" t="s">
        <v>91</v>
      </c>
      <c r="S78" t="s">
        <v>91</v>
      </c>
      <c r="T78" t="s">
        <v>91</v>
      </c>
      <c r="U78" t="s">
        <v>65</v>
      </c>
      <c r="V78" t="s">
        <v>65</v>
      </c>
      <c r="W78" t="s">
        <v>91</v>
      </c>
      <c r="X78" t="s">
        <v>91</v>
      </c>
      <c r="Y78" t="s">
        <v>189</v>
      </c>
      <c r="Z78" t="s">
        <v>83</v>
      </c>
      <c r="AA78" t="s">
        <v>98</v>
      </c>
      <c r="AB78" t="s">
        <v>72</v>
      </c>
      <c r="AC78" t="s">
        <v>122</v>
      </c>
      <c r="AD78" t="s">
        <v>73</v>
      </c>
      <c r="AE78" t="s">
        <v>246</v>
      </c>
      <c r="AF78" t="s">
        <v>75</v>
      </c>
      <c r="AG78" t="s">
        <v>76</v>
      </c>
      <c r="AH78" t="s">
        <v>77</v>
      </c>
      <c r="AI78" t="s">
        <v>101</v>
      </c>
    </row>
    <row r="79" spans="1:35" x14ac:dyDescent="0.25">
      <c r="A79" s="67">
        <v>44616.416525729168</v>
      </c>
      <c r="B79" t="s">
        <v>133</v>
      </c>
      <c r="C79" t="s">
        <v>134</v>
      </c>
      <c r="D79" t="s">
        <v>60</v>
      </c>
      <c r="E79">
        <v>4</v>
      </c>
      <c r="F79">
        <v>2</v>
      </c>
      <c r="G79" t="s">
        <v>373</v>
      </c>
      <c r="H79" t="s">
        <v>115</v>
      </c>
      <c r="I79" t="s">
        <v>62</v>
      </c>
      <c r="J79" t="s">
        <v>81</v>
      </c>
      <c r="K79" t="s">
        <v>126</v>
      </c>
      <c r="L79">
        <v>4</v>
      </c>
      <c r="M79">
        <v>5</v>
      </c>
      <c r="N79">
        <v>5</v>
      </c>
      <c r="O79">
        <v>4</v>
      </c>
      <c r="P79">
        <v>4</v>
      </c>
      <c r="Q79">
        <v>3</v>
      </c>
      <c r="R79" t="s">
        <v>66</v>
      </c>
      <c r="S79" t="s">
        <v>91</v>
      </c>
      <c r="T79" t="s">
        <v>91</v>
      </c>
      <c r="U79" t="s">
        <v>67</v>
      </c>
      <c r="V79" t="s">
        <v>67</v>
      </c>
      <c r="W79" t="s">
        <v>67</v>
      </c>
      <c r="X79" t="s">
        <v>91</v>
      </c>
      <c r="Y79" t="s">
        <v>92</v>
      </c>
      <c r="Z79" t="s">
        <v>70</v>
      </c>
      <c r="AA79" t="s">
        <v>254</v>
      </c>
      <c r="AB79" t="s">
        <v>51</v>
      </c>
      <c r="AC79" t="s">
        <v>67</v>
      </c>
      <c r="AD79" t="s">
        <v>168</v>
      </c>
      <c r="AE79" t="s">
        <v>128</v>
      </c>
      <c r="AF79" t="s">
        <v>190</v>
      </c>
      <c r="AG79" t="s">
        <v>85</v>
      </c>
      <c r="AH79" t="s">
        <v>247</v>
      </c>
      <c r="AI79" t="s">
        <v>243</v>
      </c>
    </row>
    <row r="80" spans="1:35" x14ac:dyDescent="0.25">
      <c r="A80" s="67">
        <v>44616.417217905095</v>
      </c>
      <c r="B80" t="s">
        <v>102</v>
      </c>
      <c r="C80" t="s">
        <v>36</v>
      </c>
      <c r="D80" t="s">
        <v>60</v>
      </c>
      <c r="E80">
        <v>1</v>
      </c>
      <c r="F80">
        <v>5</v>
      </c>
      <c r="G80" t="s">
        <v>38</v>
      </c>
      <c r="H80" t="s">
        <v>61</v>
      </c>
      <c r="I80" t="s">
        <v>40</v>
      </c>
      <c r="J80" t="s">
        <v>90</v>
      </c>
      <c r="K80" t="s">
        <v>71</v>
      </c>
      <c r="L80">
        <v>5</v>
      </c>
      <c r="M80">
        <v>4</v>
      </c>
      <c r="N80">
        <v>5</v>
      </c>
      <c r="O80">
        <v>4</v>
      </c>
      <c r="P80">
        <v>5</v>
      </c>
      <c r="Q80">
        <v>5</v>
      </c>
      <c r="R80" t="s">
        <v>66</v>
      </c>
      <c r="S80" t="s">
        <v>91</v>
      </c>
      <c r="T80" t="s">
        <v>91</v>
      </c>
      <c r="U80" t="s">
        <v>67</v>
      </c>
      <c r="V80" t="s">
        <v>67</v>
      </c>
      <c r="W80" t="s">
        <v>67</v>
      </c>
      <c r="X80" t="s">
        <v>91</v>
      </c>
      <c r="Y80" t="s">
        <v>69</v>
      </c>
      <c r="Z80" t="s">
        <v>127</v>
      </c>
      <c r="AA80" t="s">
        <v>71</v>
      </c>
      <c r="AB80" t="s">
        <v>72</v>
      </c>
      <c r="AC80" t="s">
        <v>66</v>
      </c>
      <c r="AD80" t="s">
        <v>73</v>
      </c>
      <c r="AE80" t="s">
        <v>128</v>
      </c>
      <c r="AF80" t="s">
        <v>75</v>
      </c>
      <c r="AG80" t="s">
        <v>76</v>
      </c>
      <c r="AH80" t="s">
        <v>267</v>
      </c>
      <c r="AI80" t="s">
        <v>377</v>
      </c>
    </row>
    <row r="81" spans="1:35" x14ac:dyDescent="0.25">
      <c r="A81" s="67">
        <v>44616.417797916671</v>
      </c>
      <c r="B81" t="s">
        <v>35</v>
      </c>
      <c r="C81" t="s">
        <v>183</v>
      </c>
      <c r="D81" t="s">
        <v>60</v>
      </c>
      <c r="E81">
        <v>3</v>
      </c>
      <c r="F81">
        <v>4</v>
      </c>
      <c r="G81" t="s">
        <v>378</v>
      </c>
      <c r="H81" t="s">
        <v>61</v>
      </c>
      <c r="I81" t="s">
        <v>62</v>
      </c>
      <c r="J81" t="s">
        <v>379</v>
      </c>
      <c r="K81" t="s">
        <v>71</v>
      </c>
      <c r="L81">
        <v>3</v>
      </c>
      <c r="M81">
        <v>1</v>
      </c>
      <c r="N81">
        <v>3</v>
      </c>
      <c r="O81">
        <v>3</v>
      </c>
      <c r="P81">
        <v>3</v>
      </c>
      <c r="Q81">
        <v>1</v>
      </c>
      <c r="R81" t="s">
        <v>66</v>
      </c>
      <c r="S81" t="s">
        <v>66</v>
      </c>
      <c r="T81" t="s">
        <v>67</v>
      </c>
      <c r="U81" t="s">
        <v>67</v>
      </c>
      <c r="V81" t="s">
        <v>67</v>
      </c>
      <c r="W81" t="s">
        <v>65</v>
      </c>
      <c r="X81" t="s">
        <v>67</v>
      </c>
      <c r="Y81" t="s">
        <v>113</v>
      </c>
      <c r="Z81" t="s">
        <v>146</v>
      </c>
      <c r="AA81" t="s">
        <v>149</v>
      </c>
      <c r="AB81" t="s">
        <v>72</v>
      </c>
      <c r="AC81" t="s">
        <v>66</v>
      </c>
      <c r="AD81" t="s">
        <v>73</v>
      </c>
      <c r="AE81" t="s">
        <v>74</v>
      </c>
      <c r="AF81" t="s">
        <v>75</v>
      </c>
      <c r="AG81" t="s">
        <v>76</v>
      </c>
      <c r="AH81" t="s">
        <v>100</v>
      </c>
      <c r="AI81" t="s">
        <v>271</v>
      </c>
    </row>
    <row r="82" spans="1:35" x14ac:dyDescent="0.25">
      <c r="A82" s="67">
        <v>44616.419598773151</v>
      </c>
      <c r="B82" t="s">
        <v>133</v>
      </c>
      <c r="C82" t="s">
        <v>183</v>
      </c>
      <c r="D82" t="s">
        <v>60</v>
      </c>
      <c r="E82">
        <v>4</v>
      </c>
      <c r="F82">
        <v>4</v>
      </c>
      <c r="G82" t="s">
        <v>383</v>
      </c>
      <c r="H82" t="s">
        <v>61</v>
      </c>
      <c r="I82" t="s">
        <v>62</v>
      </c>
      <c r="J82" t="s">
        <v>205</v>
      </c>
      <c r="K82" t="s">
        <v>289</v>
      </c>
      <c r="L82">
        <v>3</v>
      </c>
      <c r="M82">
        <v>4</v>
      </c>
      <c r="N82">
        <v>4</v>
      </c>
      <c r="O82">
        <v>5</v>
      </c>
      <c r="P82">
        <v>5</v>
      </c>
      <c r="Q82">
        <v>3</v>
      </c>
      <c r="R82" t="s">
        <v>67</v>
      </c>
      <c r="S82" t="s">
        <v>91</v>
      </c>
      <c r="T82" t="s">
        <v>91</v>
      </c>
      <c r="U82" t="s">
        <v>91</v>
      </c>
      <c r="V82" t="s">
        <v>91</v>
      </c>
      <c r="W82" t="s">
        <v>67</v>
      </c>
      <c r="X82" t="s">
        <v>91</v>
      </c>
      <c r="Y82" t="s">
        <v>253</v>
      </c>
      <c r="Z82" t="s">
        <v>202</v>
      </c>
      <c r="AA82" t="s">
        <v>149</v>
      </c>
      <c r="AB82" t="s">
        <v>72</v>
      </c>
      <c r="AC82" t="s">
        <v>67</v>
      </c>
      <c r="AD82" t="s">
        <v>85</v>
      </c>
      <c r="AE82" t="s">
        <v>74</v>
      </c>
      <c r="AF82" t="s">
        <v>75</v>
      </c>
      <c r="AG82" t="s">
        <v>76</v>
      </c>
      <c r="AH82" t="s">
        <v>187</v>
      </c>
      <c r="AI82" t="s">
        <v>87</v>
      </c>
    </row>
    <row r="83" spans="1:35" x14ac:dyDescent="0.25">
      <c r="A83" s="67">
        <v>44616.419769039348</v>
      </c>
      <c r="B83" t="s">
        <v>102</v>
      </c>
      <c r="C83" t="s">
        <v>36</v>
      </c>
      <c r="D83" t="s">
        <v>60</v>
      </c>
      <c r="E83">
        <v>1</v>
      </c>
      <c r="F83">
        <v>4</v>
      </c>
      <c r="G83" t="s">
        <v>38</v>
      </c>
      <c r="H83" t="s">
        <v>115</v>
      </c>
      <c r="I83" t="s">
        <v>62</v>
      </c>
      <c r="J83" t="s">
        <v>384</v>
      </c>
      <c r="K83" t="s">
        <v>71</v>
      </c>
      <c r="L83">
        <v>4</v>
      </c>
      <c r="M83">
        <v>5</v>
      </c>
      <c r="N83">
        <v>1</v>
      </c>
      <c r="O83">
        <v>3</v>
      </c>
      <c r="P83">
        <v>2</v>
      </c>
      <c r="Q83">
        <v>1</v>
      </c>
      <c r="R83" t="s">
        <v>68</v>
      </c>
      <c r="S83" t="s">
        <v>91</v>
      </c>
      <c r="T83" t="s">
        <v>91</v>
      </c>
      <c r="U83" t="s">
        <v>91</v>
      </c>
      <c r="V83" t="s">
        <v>91</v>
      </c>
      <c r="W83" t="s">
        <v>68</v>
      </c>
      <c r="X83" t="s">
        <v>91</v>
      </c>
      <c r="Y83" t="s">
        <v>227</v>
      </c>
      <c r="Z83" t="s">
        <v>107</v>
      </c>
      <c r="AA83" t="s">
        <v>385</v>
      </c>
      <c r="AB83" t="s">
        <v>72</v>
      </c>
      <c r="AC83" t="s">
        <v>93</v>
      </c>
      <c r="AD83" t="s">
        <v>73</v>
      </c>
      <c r="AE83" t="s">
        <v>180</v>
      </c>
      <c r="AF83" t="s">
        <v>75</v>
      </c>
      <c r="AG83" t="s">
        <v>76</v>
      </c>
      <c r="AH83" t="s">
        <v>77</v>
      </c>
      <c r="AI83" t="s">
        <v>101</v>
      </c>
    </row>
    <row r="84" spans="1:35" x14ac:dyDescent="0.25">
      <c r="A84" s="67">
        <v>44616.420022222221</v>
      </c>
      <c r="B84" t="s">
        <v>35</v>
      </c>
      <c r="C84" t="s">
        <v>36</v>
      </c>
      <c r="D84" t="s">
        <v>60</v>
      </c>
      <c r="E84">
        <v>1</v>
      </c>
      <c r="F84">
        <v>6</v>
      </c>
      <c r="G84" t="s">
        <v>38</v>
      </c>
      <c r="H84" t="s">
        <v>115</v>
      </c>
      <c r="I84" t="s">
        <v>111</v>
      </c>
      <c r="J84" t="s">
        <v>147</v>
      </c>
      <c r="K84" t="s">
        <v>71</v>
      </c>
      <c r="L84">
        <v>1</v>
      </c>
      <c r="M84">
        <v>5</v>
      </c>
      <c r="N84">
        <v>5</v>
      </c>
      <c r="O84">
        <v>5</v>
      </c>
      <c r="P84">
        <v>5</v>
      </c>
      <c r="Q84">
        <v>5</v>
      </c>
      <c r="R84" t="s">
        <v>91</v>
      </c>
      <c r="S84" t="s">
        <v>67</v>
      </c>
      <c r="T84" t="s">
        <v>207</v>
      </c>
      <c r="U84" t="s">
        <v>65</v>
      </c>
      <c r="V84" t="s">
        <v>91</v>
      </c>
      <c r="W84" t="s">
        <v>143</v>
      </c>
      <c r="X84" t="s">
        <v>91</v>
      </c>
      <c r="Y84" t="s">
        <v>113</v>
      </c>
      <c r="Z84" t="s">
        <v>107</v>
      </c>
      <c r="AA84" t="s">
        <v>98</v>
      </c>
      <c r="AB84" t="s">
        <v>72</v>
      </c>
      <c r="AC84" t="s">
        <v>65</v>
      </c>
      <c r="AD84" t="s">
        <v>85</v>
      </c>
      <c r="AE84" t="s">
        <v>128</v>
      </c>
      <c r="AF84" t="s">
        <v>75</v>
      </c>
      <c r="AG84" t="s">
        <v>76</v>
      </c>
      <c r="AH84" t="s">
        <v>214</v>
      </c>
      <c r="AI84" t="s">
        <v>94</v>
      </c>
    </row>
    <row r="85" spans="1:35" x14ac:dyDescent="0.25">
      <c r="A85" s="67">
        <v>44616.42004409722</v>
      </c>
      <c r="B85" t="s">
        <v>102</v>
      </c>
      <c r="C85" t="s">
        <v>36</v>
      </c>
      <c r="D85" t="s">
        <v>60</v>
      </c>
      <c r="E85">
        <v>1</v>
      </c>
      <c r="F85">
        <v>3</v>
      </c>
      <c r="G85" t="s">
        <v>38</v>
      </c>
      <c r="H85" t="s">
        <v>61</v>
      </c>
      <c r="I85" t="s">
        <v>62</v>
      </c>
      <c r="J85" t="s">
        <v>223</v>
      </c>
      <c r="K85" t="s">
        <v>64</v>
      </c>
      <c r="L85">
        <v>5</v>
      </c>
      <c r="M85">
        <v>5</v>
      </c>
      <c r="N85">
        <v>5</v>
      </c>
      <c r="O85">
        <v>4</v>
      </c>
      <c r="P85">
        <v>3</v>
      </c>
      <c r="Q85">
        <v>1</v>
      </c>
      <c r="R85" t="s">
        <v>66</v>
      </c>
      <c r="S85" t="s">
        <v>65</v>
      </c>
      <c r="T85" t="s">
        <v>65</v>
      </c>
      <c r="U85" t="s">
        <v>65</v>
      </c>
      <c r="V85" t="s">
        <v>65</v>
      </c>
      <c r="W85" t="s">
        <v>65</v>
      </c>
      <c r="X85" t="s">
        <v>91</v>
      </c>
      <c r="Y85" t="s">
        <v>148</v>
      </c>
      <c r="Z85" t="s">
        <v>49</v>
      </c>
      <c r="AA85" t="s">
        <v>98</v>
      </c>
      <c r="AB85" t="s">
        <v>72</v>
      </c>
      <c r="AC85" t="s">
        <v>67</v>
      </c>
      <c r="AD85" t="s">
        <v>73</v>
      </c>
      <c r="AE85" t="s">
        <v>165</v>
      </c>
      <c r="AF85" t="s">
        <v>75</v>
      </c>
      <c r="AG85" t="s">
        <v>76</v>
      </c>
      <c r="AH85" t="s">
        <v>247</v>
      </c>
      <c r="AI85" t="s">
        <v>386</v>
      </c>
    </row>
    <row r="86" spans="1:35" x14ac:dyDescent="0.25">
      <c r="A86" s="67">
        <v>44616.42053768519</v>
      </c>
      <c r="B86" t="s">
        <v>35</v>
      </c>
      <c r="C86" t="s">
        <v>36</v>
      </c>
      <c r="D86" t="s">
        <v>60</v>
      </c>
      <c r="E86">
        <v>2</v>
      </c>
      <c r="F86">
        <v>3</v>
      </c>
      <c r="G86" t="s">
        <v>38</v>
      </c>
      <c r="H86" t="s">
        <v>39</v>
      </c>
      <c r="I86" t="s">
        <v>89</v>
      </c>
      <c r="J86" t="s">
        <v>310</v>
      </c>
      <c r="K86" t="s">
        <v>387</v>
      </c>
      <c r="L86">
        <v>5</v>
      </c>
      <c r="M86">
        <v>5</v>
      </c>
      <c r="N86">
        <v>5</v>
      </c>
      <c r="O86">
        <v>4</v>
      </c>
      <c r="P86">
        <v>5</v>
      </c>
      <c r="Q86">
        <v>4</v>
      </c>
      <c r="R86" t="s">
        <v>67</v>
      </c>
      <c r="S86" t="s">
        <v>66</v>
      </c>
      <c r="T86" t="s">
        <v>66</v>
      </c>
      <c r="U86" t="s">
        <v>68</v>
      </c>
      <c r="V86" t="s">
        <v>66</v>
      </c>
      <c r="W86" t="s">
        <v>67</v>
      </c>
      <c r="X86" t="s">
        <v>91</v>
      </c>
      <c r="Y86" t="s">
        <v>48</v>
      </c>
      <c r="Z86" t="s">
        <v>49</v>
      </c>
      <c r="AA86" t="s">
        <v>98</v>
      </c>
      <c r="AB86" t="s">
        <v>72</v>
      </c>
      <c r="AC86" t="s">
        <v>66</v>
      </c>
      <c r="AD86" t="s">
        <v>73</v>
      </c>
      <c r="AE86" t="s">
        <v>165</v>
      </c>
      <c r="AF86" t="s">
        <v>75</v>
      </c>
      <c r="AG86" t="s">
        <v>76</v>
      </c>
      <c r="AH86" t="s">
        <v>191</v>
      </c>
      <c r="AI86" t="s">
        <v>169</v>
      </c>
    </row>
    <row r="87" spans="1:35" x14ac:dyDescent="0.25">
      <c r="A87" s="67">
        <v>44616.420695949069</v>
      </c>
      <c r="B87" t="s">
        <v>35</v>
      </c>
      <c r="C87" t="s">
        <v>36</v>
      </c>
      <c r="D87" t="s">
        <v>60</v>
      </c>
      <c r="E87">
        <v>2</v>
      </c>
      <c r="F87">
        <v>3</v>
      </c>
      <c r="G87" t="s">
        <v>388</v>
      </c>
      <c r="H87" t="s">
        <v>39</v>
      </c>
      <c r="I87" t="s">
        <v>111</v>
      </c>
      <c r="J87" t="s">
        <v>41</v>
      </c>
      <c r="K87" t="s">
        <v>64</v>
      </c>
      <c r="L87">
        <v>5</v>
      </c>
      <c r="M87">
        <v>4</v>
      </c>
      <c r="N87">
        <v>5</v>
      </c>
      <c r="O87">
        <v>3</v>
      </c>
      <c r="P87">
        <v>5</v>
      </c>
      <c r="Q87">
        <v>4</v>
      </c>
      <c r="R87" t="s">
        <v>66</v>
      </c>
      <c r="S87" t="s">
        <v>66</v>
      </c>
      <c r="T87" t="s">
        <v>67</v>
      </c>
      <c r="U87" t="s">
        <v>68</v>
      </c>
      <c r="V87" t="s">
        <v>65</v>
      </c>
      <c r="W87" t="s">
        <v>66</v>
      </c>
      <c r="X87" t="s">
        <v>68</v>
      </c>
      <c r="Y87" t="s">
        <v>131</v>
      </c>
      <c r="Z87" t="s">
        <v>158</v>
      </c>
      <c r="AA87" t="s">
        <v>71</v>
      </c>
      <c r="AB87" t="s">
        <v>72</v>
      </c>
      <c r="AC87" t="s">
        <v>67</v>
      </c>
      <c r="AD87" t="s">
        <v>73</v>
      </c>
      <c r="AE87" t="s">
        <v>74</v>
      </c>
      <c r="AF87" t="s">
        <v>75</v>
      </c>
      <c r="AG87" t="s">
        <v>76</v>
      </c>
      <c r="AH87" t="s">
        <v>69</v>
      </c>
      <c r="AI87" t="s">
        <v>101</v>
      </c>
    </row>
    <row r="88" spans="1:35" x14ac:dyDescent="0.25">
      <c r="A88" s="67">
        <v>44616.420848287038</v>
      </c>
      <c r="B88" t="s">
        <v>35</v>
      </c>
      <c r="C88" t="s">
        <v>134</v>
      </c>
      <c r="D88" t="s">
        <v>60</v>
      </c>
      <c r="E88">
        <v>3</v>
      </c>
      <c r="F88">
        <v>3</v>
      </c>
      <c r="G88" t="s">
        <v>389</v>
      </c>
      <c r="H88" t="s">
        <v>61</v>
      </c>
      <c r="I88" t="s">
        <v>62</v>
      </c>
      <c r="J88" t="s">
        <v>390</v>
      </c>
      <c r="K88" t="s">
        <v>289</v>
      </c>
      <c r="L88">
        <v>5</v>
      </c>
      <c r="M88">
        <v>5</v>
      </c>
      <c r="N88">
        <v>5</v>
      </c>
      <c r="O88">
        <v>5</v>
      </c>
      <c r="P88">
        <v>5</v>
      </c>
      <c r="Q88">
        <v>3</v>
      </c>
      <c r="R88" t="s">
        <v>91</v>
      </c>
      <c r="S88" t="s">
        <v>91</v>
      </c>
      <c r="T88" t="s">
        <v>391</v>
      </c>
      <c r="U88" t="s">
        <v>91</v>
      </c>
      <c r="V88" t="s">
        <v>91</v>
      </c>
      <c r="W88" t="s">
        <v>391</v>
      </c>
      <c r="X88" t="s">
        <v>91</v>
      </c>
      <c r="Y88" t="s">
        <v>392</v>
      </c>
      <c r="Z88" t="s">
        <v>158</v>
      </c>
      <c r="AA88" t="s">
        <v>149</v>
      </c>
      <c r="AB88" t="s">
        <v>391</v>
      </c>
      <c r="AC88" t="s">
        <v>391</v>
      </c>
      <c r="AD88" t="s">
        <v>73</v>
      </c>
      <c r="AE88" t="s">
        <v>391</v>
      </c>
      <c r="AF88" t="s">
        <v>75</v>
      </c>
      <c r="AG88" t="s">
        <v>76</v>
      </c>
      <c r="AH88" t="s">
        <v>318</v>
      </c>
      <c r="AI88" t="s">
        <v>87</v>
      </c>
    </row>
    <row r="89" spans="1:35" x14ac:dyDescent="0.25">
      <c r="A89" s="67">
        <v>44616.420978449074</v>
      </c>
      <c r="B89" t="s">
        <v>35</v>
      </c>
      <c r="C89" t="s">
        <v>36</v>
      </c>
      <c r="D89" t="s">
        <v>60</v>
      </c>
      <c r="E89">
        <v>1</v>
      </c>
      <c r="F89">
        <v>4</v>
      </c>
      <c r="G89" t="s">
        <v>395</v>
      </c>
      <c r="H89" t="s">
        <v>39</v>
      </c>
      <c r="I89" t="s">
        <v>104</v>
      </c>
      <c r="J89" t="s">
        <v>63</v>
      </c>
      <c r="K89" t="s">
        <v>396</v>
      </c>
      <c r="L89">
        <v>2</v>
      </c>
      <c r="M89">
        <v>5</v>
      </c>
      <c r="N89">
        <v>4</v>
      </c>
      <c r="O89">
        <v>3</v>
      </c>
      <c r="P89">
        <v>3</v>
      </c>
      <c r="Q89">
        <v>2</v>
      </c>
      <c r="R89" t="s">
        <v>66</v>
      </c>
      <c r="S89" t="s">
        <v>66</v>
      </c>
      <c r="T89" t="s">
        <v>91</v>
      </c>
      <c r="U89" t="s">
        <v>66</v>
      </c>
      <c r="V89" t="s">
        <v>91</v>
      </c>
      <c r="W89" t="s">
        <v>66</v>
      </c>
      <c r="X89" t="s">
        <v>66</v>
      </c>
      <c r="Y89" t="s">
        <v>92</v>
      </c>
      <c r="Z89" t="s">
        <v>124</v>
      </c>
      <c r="AA89" t="s">
        <v>211</v>
      </c>
      <c r="AB89" t="s">
        <v>164</v>
      </c>
      <c r="AC89" t="s">
        <v>93</v>
      </c>
      <c r="AD89" t="s">
        <v>73</v>
      </c>
      <c r="AE89" t="s">
        <v>54</v>
      </c>
      <c r="AF89" t="s">
        <v>213</v>
      </c>
      <c r="AG89" t="s">
        <v>76</v>
      </c>
      <c r="AH89" t="s">
        <v>247</v>
      </c>
      <c r="AI89" t="s">
        <v>101</v>
      </c>
    </row>
    <row r="90" spans="1:35" x14ac:dyDescent="0.25">
      <c r="A90" s="67">
        <v>44616.421265439814</v>
      </c>
      <c r="B90" t="s">
        <v>133</v>
      </c>
      <c r="C90" t="s">
        <v>134</v>
      </c>
      <c r="D90" t="s">
        <v>60</v>
      </c>
      <c r="E90">
        <v>4</v>
      </c>
      <c r="F90">
        <v>2</v>
      </c>
      <c r="G90" t="s">
        <v>397</v>
      </c>
      <c r="H90" t="s">
        <v>61</v>
      </c>
      <c r="I90" t="s">
        <v>62</v>
      </c>
      <c r="J90" t="s">
        <v>241</v>
      </c>
      <c r="K90" t="s">
        <v>260</v>
      </c>
      <c r="L90">
        <v>5</v>
      </c>
      <c r="M90">
        <v>4</v>
      </c>
      <c r="N90">
        <v>5</v>
      </c>
      <c r="O90">
        <v>5</v>
      </c>
      <c r="P90">
        <v>5</v>
      </c>
      <c r="Q90">
        <v>5</v>
      </c>
      <c r="R90" t="s">
        <v>67</v>
      </c>
      <c r="S90" t="s">
        <v>67</v>
      </c>
      <c r="T90" t="s">
        <v>91</v>
      </c>
      <c r="U90" t="s">
        <v>65</v>
      </c>
      <c r="V90" t="s">
        <v>91</v>
      </c>
      <c r="W90" t="s">
        <v>66</v>
      </c>
      <c r="X90" t="s">
        <v>65</v>
      </c>
      <c r="Y90" t="s">
        <v>186</v>
      </c>
      <c r="Z90" t="s">
        <v>107</v>
      </c>
      <c r="AA90" t="s">
        <v>71</v>
      </c>
      <c r="AB90" t="s">
        <v>85</v>
      </c>
      <c r="AC90" t="s">
        <v>65</v>
      </c>
      <c r="AD90" t="s">
        <v>398</v>
      </c>
      <c r="AE90" t="s">
        <v>128</v>
      </c>
      <c r="AF90" t="s">
        <v>75</v>
      </c>
      <c r="AG90" t="s">
        <v>76</v>
      </c>
      <c r="AH90" t="s">
        <v>399</v>
      </c>
      <c r="AI90" t="s">
        <v>87</v>
      </c>
    </row>
    <row r="91" spans="1:35" x14ac:dyDescent="0.25">
      <c r="A91" s="67">
        <v>44616.422356365743</v>
      </c>
      <c r="B91" t="s">
        <v>59</v>
      </c>
      <c r="C91" t="s">
        <v>36</v>
      </c>
      <c r="D91" t="s">
        <v>60</v>
      </c>
      <c r="E91">
        <v>1</v>
      </c>
      <c r="F91">
        <v>6</v>
      </c>
      <c r="G91" t="s">
        <v>88</v>
      </c>
      <c r="H91" t="s">
        <v>39</v>
      </c>
      <c r="I91" t="s">
        <v>104</v>
      </c>
      <c r="J91" t="s">
        <v>121</v>
      </c>
      <c r="K91" t="s">
        <v>126</v>
      </c>
      <c r="L91">
        <v>3</v>
      </c>
      <c r="M91">
        <v>5</v>
      </c>
      <c r="N91">
        <v>5</v>
      </c>
      <c r="O91">
        <v>5</v>
      </c>
      <c r="P91">
        <v>5</v>
      </c>
      <c r="Q91">
        <v>3</v>
      </c>
      <c r="R91" t="s">
        <v>67</v>
      </c>
      <c r="S91" t="s">
        <v>66</v>
      </c>
      <c r="T91" t="s">
        <v>66</v>
      </c>
      <c r="U91" t="s">
        <v>67</v>
      </c>
      <c r="V91" t="s">
        <v>67</v>
      </c>
      <c r="W91" t="s">
        <v>67</v>
      </c>
      <c r="X91" t="s">
        <v>68</v>
      </c>
      <c r="Y91" t="s">
        <v>186</v>
      </c>
      <c r="Z91" t="s">
        <v>107</v>
      </c>
      <c r="AA91" t="s">
        <v>71</v>
      </c>
      <c r="AB91" t="s">
        <v>55</v>
      </c>
      <c r="AC91" t="s">
        <v>65</v>
      </c>
      <c r="AD91" t="s">
        <v>85</v>
      </c>
      <c r="AE91" t="s">
        <v>54</v>
      </c>
      <c r="AF91" t="s">
        <v>213</v>
      </c>
      <c r="AG91" t="s">
        <v>137</v>
      </c>
      <c r="AH91" t="s">
        <v>191</v>
      </c>
      <c r="AI91" t="s">
        <v>94</v>
      </c>
    </row>
    <row r="92" spans="1:35" x14ac:dyDescent="0.25">
      <c r="A92" s="67">
        <v>44616.422570046299</v>
      </c>
      <c r="B92" t="s">
        <v>35</v>
      </c>
      <c r="C92" t="s">
        <v>36</v>
      </c>
      <c r="D92" t="s">
        <v>60</v>
      </c>
      <c r="E92">
        <v>1</v>
      </c>
      <c r="F92">
        <v>6</v>
      </c>
      <c r="G92" t="s">
        <v>400</v>
      </c>
      <c r="H92" t="s">
        <v>39</v>
      </c>
      <c r="I92" t="s">
        <v>111</v>
      </c>
      <c r="J92" t="s">
        <v>223</v>
      </c>
      <c r="K92" t="s">
        <v>401</v>
      </c>
      <c r="L92">
        <v>4</v>
      </c>
      <c r="M92">
        <v>5</v>
      </c>
      <c r="N92">
        <v>4</v>
      </c>
      <c r="O92">
        <v>4</v>
      </c>
      <c r="P92">
        <v>4</v>
      </c>
      <c r="Q92">
        <v>3</v>
      </c>
      <c r="R92" t="s">
        <v>67</v>
      </c>
      <c r="S92" t="s">
        <v>65</v>
      </c>
      <c r="T92" t="s">
        <v>65</v>
      </c>
      <c r="U92" t="s">
        <v>65</v>
      </c>
      <c r="V92" t="s">
        <v>67</v>
      </c>
      <c r="W92" t="s">
        <v>67</v>
      </c>
      <c r="X92" t="s">
        <v>91</v>
      </c>
      <c r="Y92" t="s">
        <v>106</v>
      </c>
      <c r="Z92" t="s">
        <v>146</v>
      </c>
      <c r="AA92" t="s">
        <v>71</v>
      </c>
      <c r="AB92" t="s">
        <v>164</v>
      </c>
      <c r="AC92" t="s">
        <v>67</v>
      </c>
      <c r="AD92" t="s">
        <v>85</v>
      </c>
      <c r="AE92" t="s">
        <v>108</v>
      </c>
      <c r="AF92" t="s">
        <v>75</v>
      </c>
      <c r="AG92" t="s">
        <v>76</v>
      </c>
      <c r="AH92" t="s">
        <v>77</v>
      </c>
      <c r="AI92" t="s">
        <v>323</v>
      </c>
    </row>
    <row r="93" spans="1:35" x14ac:dyDescent="0.25">
      <c r="A93" s="67">
        <v>44616.422805173614</v>
      </c>
      <c r="B93" t="s">
        <v>59</v>
      </c>
      <c r="C93" t="s">
        <v>36</v>
      </c>
      <c r="D93" t="s">
        <v>60</v>
      </c>
      <c r="E93">
        <v>1</v>
      </c>
      <c r="F93" t="s">
        <v>79</v>
      </c>
      <c r="G93" t="s">
        <v>38</v>
      </c>
      <c r="H93" t="s">
        <v>39</v>
      </c>
      <c r="I93" t="s">
        <v>62</v>
      </c>
      <c r="J93" t="s">
        <v>116</v>
      </c>
      <c r="K93" t="s">
        <v>71</v>
      </c>
      <c r="L93">
        <v>2</v>
      </c>
      <c r="M93">
        <v>1</v>
      </c>
      <c r="N93">
        <v>2</v>
      </c>
      <c r="O93">
        <v>3</v>
      </c>
      <c r="P93">
        <v>2</v>
      </c>
      <c r="Q93">
        <v>2</v>
      </c>
      <c r="R93" t="s">
        <v>65</v>
      </c>
      <c r="S93" t="s">
        <v>91</v>
      </c>
      <c r="T93" t="s">
        <v>65</v>
      </c>
      <c r="U93" t="s">
        <v>66</v>
      </c>
      <c r="V93" t="s">
        <v>91</v>
      </c>
      <c r="W93" t="s">
        <v>91</v>
      </c>
      <c r="X93" t="s">
        <v>91</v>
      </c>
      <c r="Y93" t="s">
        <v>131</v>
      </c>
      <c r="Z93" t="s">
        <v>158</v>
      </c>
      <c r="AA93" t="s">
        <v>98</v>
      </c>
      <c r="AB93" t="s">
        <v>72</v>
      </c>
      <c r="AC93" t="s">
        <v>66</v>
      </c>
      <c r="AD93" t="s">
        <v>73</v>
      </c>
      <c r="AE93" t="s">
        <v>74</v>
      </c>
      <c r="AF93" t="s">
        <v>75</v>
      </c>
      <c r="AG93" t="s">
        <v>76</v>
      </c>
      <c r="AH93" t="s">
        <v>339</v>
      </c>
      <c r="AI93" t="s">
        <v>87</v>
      </c>
    </row>
    <row r="94" spans="1:35" x14ac:dyDescent="0.25">
      <c r="A94" s="67">
        <v>44616.423804594902</v>
      </c>
      <c r="B94" t="s">
        <v>35</v>
      </c>
      <c r="C94" t="s">
        <v>36</v>
      </c>
      <c r="D94" t="s">
        <v>60</v>
      </c>
      <c r="E94">
        <v>2</v>
      </c>
      <c r="F94">
        <v>2</v>
      </c>
      <c r="G94" t="s">
        <v>38</v>
      </c>
      <c r="H94" t="s">
        <v>61</v>
      </c>
      <c r="I94" t="s">
        <v>62</v>
      </c>
      <c r="J94" t="s">
        <v>81</v>
      </c>
      <c r="K94" t="s">
        <v>71</v>
      </c>
      <c r="L94">
        <v>1</v>
      </c>
      <c r="M94">
        <v>5</v>
      </c>
      <c r="N94">
        <v>5</v>
      </c>
      <c r="O94">
        <v>3</v>
      </c>
      <c r="P94">
        <v>5</v>
      </c>
      <c r="Q94">
        <v>2</v>
      </c>
      <c r="R94" t="s">
        <v>67</v>
      </c>
      <c r="S94" t="s">
        <v>67</v>
      </c>
      <c r="T94" t="s">
        <v>91</v>
      </c>
      <c r="U94" t="s">
        <v>67</v>
      </c>
      <c r="V94" t="s">
        <v>91</v>
      </c>
      <c r="W94" t="s">
        <v>67</v>
      </c>
      <c r="X94" t="s">
        <v>91</v>
      </c>
      <c r="Y94" t="s">
        <v>172</v>
      </c>
      <c r="Z94" t="s">
        <v>83</v>
      </c>
      <c r="AA94" t="s">
        <v>71</v>
      </c>
      <c r="AB94" t="s">
        <v>72</v>
      </c>
      <c r="AC94" t="s">
        <v>67</v>
      </c>
      <c r="AD94" t="s">
        <v>73</v>
      </c>
      <c r="AE94" t="s">
        <v>114</v>
      </c>
      <c r="AF94" t="s">
        <v>75</v>
      </c>
      <c r="AG94" t="s">
        <v>76</v>
      </c>
      <c r="AH94" t="s">
        <v>406</v>
      </c>
      <c r="AI94" t="s">
        <v>101</v>
      </c>
    </row>
    <row r="95" spans="1:35" x14ac:dyDescent="0.25">
      <c r="A95" s="67">
        <v>44616.423944282404</v>
      </c>
      <c r="B95" t="s">
        <v>133</v>
      </c>
      <c r="C95" t="s">
        <v>134</v>
      </c>
      <c r="D95" t="s">
        <v>60</v>
      </c>
      <c r="E95">
        <v>4</v>
      </c>
      <c r="F95">
        <v>4</v>
      </c>
      <c r="G95" t="s">
        <v>407</v>
      </c>
      <c r="H95" t="s">
        <v>61</v>
      </c>
      <c r="I95" t="s">
        <v>62</v>
      </c>
      <c r="J95" t="s">
        <v>130</v>
      </c>
      <c r="K95" t="s">
        <v>71</v>
      </c>
      <c r="L95">
        <v>5</v>
      </c>
      <c r="M95">
        <v>1</v>
      </c>
      <c r="N95">
        <v>1</v>
      </c>
      <c r="O95">
        <v>5</v>
      </c>
      <c r="P95">
        <v>5</v>
      </c>
      <c r="Q95">
        <v>1</v>
      </c>
      <c r="R95" t="s">
        <v>91</v>
      </c>
      <c r="S95" t="s">
        <v>91</v>
      </c>
      <c r="T95" t="s">
        <v>91</v>
      </c>
      <c r="U95" t="s">
        <v>66</v>
      </c>
      <c r="V95" t="s">
        <v>91</v>
      </c>
      <c r="W95" t="s">
        <v>67</v>
      </c>
      <c r="X95" t="s">
        <v>91</v>
      </c>
      <c r="Y95" t="s">
        <v>119</v>
      </c>
      <c r="Z95" t="s">
        <v>107</v>
      </c>
      <c r="AA95" t="s">
        <v>149</v>
      </c>
      <c r="AB95" t="s">
        <v>72</v>
      </c>
      <c r="AC95" t="s">
        <v>67</v>
      </c>
      <c r="AD95" t="s">
        <v>73</v>
      </c>
      <c r="AE95" t="s">
        <v>74</v>
      </c>
      <c r="AF95" t="s">
        <v>75</v>
      </c>
      <c r="AG95" t="s">
        <v>76</v>
      </c>
      <c r="AH95" t="s">
        <v>119</v>
      </c>
      <c r="AI95" t="s">
        <v>101</v>
      </c>
    </row>
    <row r="96" spans="1:35" x14ac:dyDescent="0.25">
      <c r="A96" s="67">
        <v>44616.424297361111</v>
      </c>
      <c r="B96" t="s">
        <v>35</v>
      </c>
      <c r="C96" t="s">
        <v>36</v>
      </c>
      <c r="D96" t="s">
        <v>60</v>
      </c>
      <c r="E96">
        <v>1</v>
      </c>
      <c r="F96">
        <v>5</v>
      </c>
      <c r="G96" t="s">
        <v>88</v>
      </c>
      <c r="H96" t="s">
        <v>39</v>
      </c>
      <c r="I96" t="s">
        <v>89</v>
      </c>
      <c r="J96" t="s">
        <v>81</v>
      </c>
      <c r="K96" t="s">
        <v>71</v>
      </c>
      <c r="L96">
        <v>5</v>
      </c>
      <c r="M96">
        <v>5</v>
      </c>
      <c r="N96">
        <v>5</v>
      </c>
      <c r="O96">
        <v>5</v>
      </c>
      <c r="P96">
        <v>5</v>
      </c>
      <c r="Q96">
        <v>5</v>
      </c>
      <c r="R96" t="s">
        <v>66</v>
      </c>
      <c r="S96" t="s">
        <v>91</v>
      </c>
      <c r="T96" t="s">
        <v>91</v>
      </c>
      <c r="U96" t="s">
        <v>66</v>
      </c>
      <c r="V96" t="s">
        <v>66</v>
      </c>
      <c r="W96" t="s">
        <v>66</v>
      </c>
      <c r="X96" t="s">
        <v>91</v>
      </c>
      <c r="Y96" t="s">
        <v>131</v>
      </c>
      <c r="Z96" t="s">
        <v>127</v>
      </c>
      <c r="AA96" t="s">
        <v>71</v>
      </c>
      <c r="AB96" t="s">
        <v>72</v>
      </c>
      <c r="AC96" t="s">
        <v>93</v>
      </c>
      <c r="AD96" t="s">
        <v>73</v>
      </c>
      <c r="AE96" t="s">
        <v>128</v>
      </c>
      <c r="AF96" t="s">
        <v>75</v>
      </c>
      <c r="AG96" t="s">
        <v>76</v>
      </c>
      <c r="AH96" t="s">
        <v>366</v>
      </c>
      <c r="AI96" t="s">
        <v>408</v>
      </c>
    </row>
    <row r="97" spans="1:35" x14ac:dyDescent="0.25">
      <c r="A97" s="67">
        <v>44616.424608587964</v>
      </c>
      <c r="B97" t="s">
        <v>102</v>
      </c>
      <c r="C97" t="s">
        <v>36</v>
      </c>
      <c r="D97" t="s">
        <v>60</v>
      </c>
      <c r="E97">
        <v>3</v>
      </c>
      <c r="F97">
        <v>5</v>
      </c>
      <c r="G97" t="s">
        <v>410</v>
      </c>
      <c r="H97" t="s">
        <v>39</v>
      </c>
      <c r="I97" t="s">
        <v>104</v>
      </c>
      <c r="J97" t="s">
        <v>63</v>
      </c>
      <c r="K97" t="s">
        <v>71</v>
      </c>
      <c r="L97">
        <v>5</v>
      </c>
      <c r="M97">
        <v>5</v>
      </c>
      <c r="N97">
        <v>5</v>
      </c>
      <c r="O97">
        <v>5</v>
      </c>
      <c r="P97">
        <v>5</v>
      </c>
      <c r="Q97">
        <v>5</v>
      </c>
      <c r="R97" t="s">
        <v>66</v>
      </c>
      <c r="S97" t="s">
        <v>91</v>
      </c>
      <c r="T97" t="s">
        <v>91</v>
      </c>
      <c r="U97" t="s">
        <v>66</v>
      </c>
      <c r="V97" t="s">
        <v>91</v>
      </c>
      <c r="W97" t="s">
        <v>91</v>
      </c>
      <c r="X97" t="s">
        <v>91</v>
      </c>
      <c r="Y97" t="s">
        <v>148</v>
      </c>
      <c r="Z97" t="s">
        <v>124</v>
      </c>
      <c r="AA97" t="s">
        <v>71</v>
      </c>
      <c r="AB97" t="s">
        <v>72</v>
      </c>
      <c r="AC97" t="s">
        <v>66</v>
      </c>
      <c r="AD97" t="s">
        <v>73</v>
      </c>
      <c r="AE97" t="s">
        <v>99</v>
      </c>
      <c r="AF97" t="s">
        <v>75</v>
      </c>
      <c r="AG97" t="s">
        <v>76</v>
      </c>
      <c r="AH97" t="s">
        <v>178</v>
      </c>
      <c r="AI97" t="s">
        <v>87</v>
      </c>
    </row>
    <row r="98" spans="1:35" x14ac:dyDescent="0.25">
      <c r="A98" s="67">
        <v>44616.424805636576</v>
      </c>
      <c r="B98" t="s">
        <v>59</v>
      </c>
      <c r="C98" t="s">
        <v>36</v>
      </c>
      <c r="D98" t="s">
        <v>60</v>
      </c>
      <c r="E98">
        <v>1</v>
      </c>
      <c r="F98">
        <v>5</v>
      </c>
      <c r="G98" t="s">
        <v>38</v>
      </c>
      <c r="H98" t="s">
        <v>115</v>
      </c>
      <c r="I98" t="s">
        <v>62</v>
      </c>
      <c r="J98" t="s">
        <v>105</v>
      </c>
      <c r="K98" t="s">
        <v>71</v>
      </c>
      <c r="L98">
        <v>1</v>
      </c>
      <c r="M98">
        <v>4</v>
      </c>
      <c r="N98">
        <v>3</v>
      </c>
      <c r="O98">
        <v>3</v>
      </c>
      <c r="P98">
        <v>5</v>
      </c>
      <c r="Q98">
        <v>3</v>
      </c>
      <c r="R98" t="s">
        <v>66</v>
      </c>
      <c r="S98" t="s">
        <v>66</v>
      </c>
      <c r="T98" t="s">
        <v>91</v>
      </c>
      <c r="U98" t="s">
        <v>91</v>
      </c>
      <c r="V98" t="s">
        <v>91</v>
      </c>
      <c r="W98" t="s">
        <v>91</v>
      </c>
      <c r="X98" t="s">
        <v>91</v>
      </c>
      <c r="Y98" t="s">
        <v>189</v>
      </c>
      <c r="Z98" t="s">
        <v>107</v>
      </c>
      <c r="AA98" t="s">
        <v>71</v>
      </c>
      <c r="AB98" t="s">
        <v>72</v>
      </c>
      <c r="AC98" t="s">
        <v>66</v>
      </c>
      <c r="AD98" t="s">
        <v>73</v>
      </c>
      <c r="AE98" t="s">
        <v>128</v>
      </c>
      <c r="AF98" t="s">
        <v>75</v>
      </c>
      <c r="AG98" t="s">
        <v>76</v>
      </c>
      <c r="AH98" t="s">
        <v>191</v>
      </c>
      <c r="AI98" t="s">
        <v>101</v>
      </c>
    </row>
    <row r="99" spans="1:35" x14ac:dyDescent="0.25">
      <c r="A99" s="67">
        <v>44616.424871875002</v>
      </c>
      <c r="B99" t="s">
        <v>35</v>
      </c>
      <c r="C99" t="s">
        <v>134</v>
      </c>
      <c r="D99" t="s">
        <v>60</v>
      </c>
      <c r="E99">
        <v>4</v>
      </c>
      <c r="F99">
        <v>2</v>
      </c>
      <c r="G99" t="s">
        <v>262</v>
      </c>
      <c r="H99" t="s">
        <v>320</v>
      </c>
      <c r="I99" t="s">
        <v>62</v>
      </c>
      <c r="J99" t="s">
        <v>384</v>
      </c>
      <c r="K99" t="s">
        <v>71</v>
      </c>
      <c r="L99">
        <v>1</v>
      </c>
      <c r="M99">
        <v>5</v>
      </c>
      <c r="N99">
        <v>4</v>
      </c>
      <c r="O99">
        <v>5</v>
      </c>
      <c r="P99">
        <v>5</v>
      </c>
      <c r="Q99">
        <v>1</v>
      </c>
      <c r="R99" t="s">
        <v>91</v>
      </c>
      <c r="S99" t="s">
        <v>91</v>
      </c>
      <c r="T99" t="s">
        <v>91</v>
      </c>
      <c r="U99" t="s">
        <v>91</v>
      </c>
      <c r="V99" t="s">
        <v>91</v>
      </c>
      <c r="W99" t="s">
        <v>67</v>
      </c>
      <c r="X99" t="s">
        <v>91</v>
      </c>
      <c r="Y99" t="s">
        <v>113</v>
      </c>
      <c r="Z99" t="s">
        <v>70</v>
      </c>
      <c r="AA99" t="s">
        <v>411</v>
      </c>
      <c r="AB99" t="s">
        <v>164</v>
      </c>
      <c r="AC99" t="s">
        <v>122</v>
      </c>
      <c r="AD99" t="s">
        <v>73</v>
      </c>
      <c r="AE99" t="s">
        <v>99</v>
      </c>
      <c r="AF99" t="s">
        <v>75</v>
      </c>
      <c r="AG99" t="s">
        <v>85</v>
      </c>
      <c r="AH99" t="s">
        <v>69</v>
      </c>
      <c r="AI99" t="s">
        <v>101</v>
      </c>
    </row>
    <row r="100" spans="1:35" x14ac:dyDescent="0.25">
      <c r="A100" s="67">
        <v>44616.425426180554</v>
      </c>
      <c r="B100" t="s">
        <v>35</v>
      </c>
      <c r="C100" t="s">
        <v>151</v>
      </c>
      <c r="D100" t="s">
        <v>60</v>
      </c>
      <c r="E100">
        <v>3</v>
      </c>
      <c r="F100">
        <v>3</v>
      </c>
      <c r="G100" t="s">
        <v>38</v>
      </c>
      <c r="H100" t="s">
        <v>39</v>
      </c>
      <c r="I100" t="s">
        <v>62</v>
      </c>
      <c r="J100" t="s">
        <v>81</v>
      </c>
      <c r="K100" t="s">
        <v>412</v>
      </c>
      <c r="L100">
        <v>5</v>
      </c>
      <c r="M100">
        <v>4</v>
      </c>
      <c r="N100">
        <v>4</v>
      </c>
      <c r="O100">
        <v>4</v>
      </c>
      <c r="P100">
        <v>5</v>
      </c>
      <c r="Q100">
        <v>1</v>
      </c>
      <c r="R100" t="s">
        <v>122</v>
      </c>
      <c r="S100" t="s">
        <v>67</v>
      </c>
      <c r="T100" t="s">
        <v>91</v>
      </c>
      <c r="U100" t="s">
        <v>68</v>
      </c>
      <c r="V100" t="s">
        <v>66</v>
      </c>
      <c r="W100" t="s">
        <v>122</v>
      </c>
      <c r="X100" t="s">
        <v>91</v>
      </c>
      <c r="Y100" t="s">
        <v>156</v>
      </c>
      <c r="Z100" t="s">
        <v>83</v>
      </c>
      <c r="AA100" t="s">
        <v>149</v>
      </c>
      <c r="AB100" t="s">
        <v>72</v>
      </c>
      <c r="AC100" t="s">
        <v>67</v>
      </c>
      <c r="AD100" t="s">
        <v>85</v>
      </c>
      <c r="AE100" t="s">
        <v>114</v>
      </c>
      <c r="AF100" t="s">
        <v>75</v>
      </c>
      <c r="AG100" t="s">
        <v>76</v>
      </c>
      <c r="AH100" t="s">
        <v>244</v>
      </c>
      <c r="AI100" t="s">
        <v>78</v>
      </c>
    </row>
    <row r="101" spans="1:35" x14ac:dyDescent="0.25">
      <c r="A101" s="67">
        <v>44616.425721111111</v>
      </c>
      <c r="B101" t="s">
        <v>35</v>
      </c>
      <c r="C101" t="s">
        <v>36</v>
      </c>
      <c r="D101" t="s">
        <v>60</v>
      </c>
      <c r="E101">
        <v>2</v>
      </c>
      <c r="F101">
        <v>2</v>
      </c>
      <c r="G101" t="s">
        <v>192</v>
      </c>
      <c r="H101" t="s">
        <v>61</v>
      </c>
      <c r="I101" t="s">
        <v>62</v>
      </c>
      <c r="J101" t="s">
        <v>63</v>
      </c>
      <c r="K101" t="s">
        <v>64</v>
      </c>
      <c r="L101">
        <v>5</v>
      </c>
      <c r="M101">
        <v>5</v>
      </c>
      <c r="N101">
        <v>4</v>
      </c>
      <c r="O101">
        <v>3</v>
      </c>
      <c r="P101">
        <v>5</v>
      </c>
      <c r="Q101">
        <v>3</v>
      </c>
      <c r="R101" t="s">
        <v>67</v>
      </c>
      <c r="S101" t="s">
        <v>91</v>
      </c>
      <c r="T101" t="s">
        <v>91</v>
      </c>
      <c r="U101" t="s">
        <v>67</v>
      </c>
      <c r="V101" t="s">
        <v>91</v>
      </c>
      <c r="W101" t="s">
        <v>91</v>
      </c>
      <c r="X101" t="s">
        <v>91</v>
      </c>
      <c r="Y101" t="s">
        <v>131</v>
      </c>
      <c r="Z101" t="s">
        <v>70</v>
      </c>
      <c r="AA101" t="s">
        <v>149</v>
      </c>
      <c r="AB101" t="s">
        <v>72</v>
      </c>
      <c r="AC101" t="s">
        <v>67</v>
      </c>
      <c r="AD101" t="s">
        <v>85</v>
      </c>
      <c r="AE101" t="s">
        <v>74</v>
      </c>
      <c r="AF101" t="s">
        <v>213</v>
      </c>
      <c r="AG101" t="s">
        <v>76</v>
      </c>
      <c r="AH101" t="s">
        <v>244</v>
      </c>
      <c r="AI101" t="s">
        <v>120</v>
      </c>
    </row>
    <row r="102" spans="1:35" x14ac:dyDescent="0.25">
      <c r="A102" s="67">
        <v>44616.426388425927</v>
      </c>
      <c r="B102" t="s">
        <v>59</v>
      </c>
      <c r="C102" t="s">
        <v>36</v>
      </c>
      <c r="D102" t="s">
        <v>60</v>
      </c>
      <c r="E102">
        <v>5</v>
      </c>
      <c r="F102">
        <v>5</v>
      </c>
      <c r="G102" t="s">
        <v>88</v>
      </c>
      <c r="H102" t="s">
        <v>115</v>
      </c>
      <c r="I102" t="s">
        <v>62</v>
      </c>
      <c r="J102" t="s">
        <v>121</v>
      </c>
      <c r="K102" t="s">
        <v>260</v>
      </c>
      <c r="L102">
        <v>4</v>
      </c>
      <c r="M102">
        <v>5</v>
      </c>
      <c r="N102">
        <v>4</v>
      </c>
      <c r="O102">
        <v>4</v>
      </c>
      <c r="P102">
        <v>4</v>
      </c>
      <c r="Q102">
        <v>2</v>
      </c>
      <c r="R102" t="s">
        <v>207</v>
      </c>
      <c r="S102" t="s">
        <v>143</v>
      </c>
      <c r="T102" t="s">
        <v>91</v>
      </c>
      <c r="U102" t="s">
        <v>207</v>
      </c>
      <c r="V102" t="s">
        <v>91</v>
      </c>
      <c r="W102" t="s">
        <v>91</v>
      </c>
      <c r="X102" t="s">
        <v>91</v>
      </c>
      <c r="Y102" t="s">
        <v>92</v>
      </c>
      <c r="Z102" t="s">
        <v>70</v>
      </c>
      <c r="AA102" t="s">
        <v>285</v>
      </c>
      <c r="AB102" t="s">
        <v>164</v>
      </c>
      <c r="AC102" t="s">
        <v>65</v>
      </c>
      <c r="AD102" t="s">
        <v>168</v>
      </c>
      <c r="AE102" t="s">
        <v>74</v>
      </c>
      <c r="AF102" t="s">
        <v>75</v>
      </c>
      <c r="AG102" t="s">
        <v>76</v>
      </c>
      <c r="AH102" t="s">
        <v>100</v>
      </c>
      <c r="AI102" t="s">
        <v>94</v>
      </c>
    </row>
    <row r="103" spans="1:35" x14ac:dyDescent="0.25">
      <c r="A103" s="67">
        <v>44616.426517546293</v>
      </c>
      <c r="B103" t="s">
        <v>133</v>
      </c>
      <c r="C103" t="s">
        <v>134</v>
      </c>
      <c r="D103" t="s">
        <v>60</v>
      </c>
      <c r="E103">
        <v>3</v>
      </c>
      <c r="F103">
        <v>2</v>
      </c>
      <c r="G103" t="s">
        <v>416</v>
      </c>
      <c r="H103" t="s">
        <v>39</v>
      </c>
      <c r="I103" t="s">
        <v>89</v>
      </c>
      <c r="J103" t="s">
        <v>417</v>
      </c>
      <c r="K103" t="s">
        <v>418</v>
      </c>
      <c r="L103">
        <v>2</v>
      </c>
      <c r="M103">
        <v>4</v>
      </c>
      <c r="N103">
        <v>5</v>
      </c>
      <c r="O103">
        <v>3</v>
      </c>
      <c r="P103">
        <v>4</v>
      </c>
      <c r="Q103">
        <v>2</v>
      </c>
      <c r="R103" t="s">
        <v>68</v>
      </c>
      <c r="S103" t="s">
        <v>68</v>
      </c>
      <c r="T103" t="s">
        <v>66</v>
      </c>
      <c r="U103" t="s">
        <v>91</v>
      </c>
      <c r="V103" t="s">
        <v>91</v>
      </c>
      <c r="W103" t="s">
        <v>91</v>
      </c>
      <c r="X103" t="s">
        <v>91</v>
      </c>
      <c r="Y103" t="s">
        <v>419</v>
      </c>
      <c r="Z103" t="s">
        <v>83</v>
      </c>
      <c r="AA103" t="s">
        <v>420</v>
      </c>
      <c r="AB103" t="s">
        <v>55</v>
      </c>
      <c r="AC103" t="s">
        <v>93</v>
      </c>
      <c r="AD103" t="s">
        <v>168</v>
      </c>
      <c r="AE103" t="s">
        <v>114</v>
      </c>
      <c r="AF103" t="s">
        <v>117</v>
      </c>
      <c r="AG103" t="s">
        <v>76</v>
      </c>
      <c r="AH103" t="s">
        <v>163</v>
      </c>
      <c r="AI103" t="s">
        <v>248</v>
      </c>
    </row>
    <row r="104" spans="1:35" x14ac:dyDescent="0.25">
      <c r="A104" s="67">
        <v>44616.427059537033</v>
      </c>
      <c r="B104" t="s">
        <v>102</v>
      </c>
      <c r="C104" t="s">
        <v>36</v>
      </c>
      <c r="D104" t="s">
        <v>60</v>
      </c>
      <c r="E104">
        <v>2</v>
      </c>
      <c r="F104">
        <v>5</v>
      </c>
      <c r="G104" t="s">
        <v>88</v>
      </c>
      <c r="H104" t="s">
        <v>39</v>
      </c>
      <c r="I104" t="s">
        <v>104</v>
      </c>
      <c r="J104" t="s">
        <v>125</v>
      </c>
      <c r="K104" t="s">
        <v>71</v>
      </c>
      <c r="L104">
        <v>3</v>
      </c>
      <c r="M104">
        <v>2</v>
      </c>
      <c r="N104">
        <v>4</v>
      </c>
      <c r="O104">
        <v>5</v>
      </c>
      <c r="P104">
        <v>5</v>
      </c>
      <c r="Q104">
        <v>1</v>
      </c>
      <c r="R104" t="s">
        <v>67</v>
      </c>
      <c r="S104" t="s">
        <v>91</v>
      </c>
      <c r="T104" t="s">
        <v>91</v>
      </c>
      <c r="U104" t="s">
        <v>66</v>
      </c>
      <c r="V104" t="s">
        <v>66</v>
      </c>
      <c r="W104" t="s">
        <v>91</v>
      </c>
      <c r="X104" t="s">
        <v>91</v>
      </c>
      <c r="Y104" t="s">
        <v>156</v>
      </c>
      <c r="Z104" t="s">
        <v>107</v>
      </c>
      <c r="AA104" t="s">
        <v>71</v>
      </c>
      <c r="AB104" t="s">
        <v>72</v>
      </c>
      <c r="AC104" t="s">
        <v>93</v>
      </c>
      <c r="AD104" t="s">
        <v>73</v>
      </c>
      <c r="AE104" t="s">
        <v>114</v>
      </c>
      <c r="AF104" t="s">
        <v>75</v>
      </c>
      <c r="AG104" t="s">
        <v>76</v>
      </c>
      <c r="AH104" t="s">
        <v>191</v>
      </c>
      <c r="AI104" t="s">
        <v>78</v>
      </c>
    </row>
    <row r="105" spans="1:35" x14ac:dyDescent="0.25">
      <c r="A105" s="67">
        <v>44616.427157037033</v>
      </c>
      <c r="B105" t="s">
        <v>35</v>
      </c>
      <c r="C105" t="s">
        <v>36</v>
      </c>
      <c r="D105" t="s">
        <v>60</v>
      </c>
      <c r="E105">
        <v>2</v>
      </c>
      <c r="F105">
        <v>4</v>
      </c>
      <c r="G105" t="s">
        <v>88</v>
      </c>
      <c r="H105" t="s">
        <v>39</v>
      </c>
      <c r="I105" t="s">
        <v>62</v>
      </c>
      <c r="J105" t="s">
        <v>258</v>
      </c>
      <c r="K105" t="s">
        <v>71</v>
      </c>
      <c r="L105">
        <v>4</v>
      </c>
      <c r="M105">
        <v>5</v>
      </c>
      <c r="N105">
        <v>5</v>
      </c>
      <c r="O105">
        <v>5</v>
      </c>
      <c r="P105">
        <v>5</v>
      </c>
      <c r="Q105">
        <v>4</v>
      </c>
      <c r="R105" t="s">
        <v>66</v>
      </c>
      <c r="S105" t="s">
        <v>66</v>
      </c>
      <c r="T105" t="s">
        <v>67</v>
      </c>
      <c r="U105" t="s">
        <v>66</v>
      </c>
      <c r="V105" t="s">
        <v>66</v>
      </c>
      <c r="W105" t="s">
        <v>66</v>
      </c>
      <c r="X105" t="s">
        <v>67</v>
      </c>
      <c r="Y105" t="s">
        <v>131</v>
      </c>
      <c r="Z105" t="s">
        <v>70</v>
      </c>
      <c r="AA105" t="s">
        <v>422</v>
      </c>
      <c r="AB105" t="s">
        <v>164</v>
      </c>
      <c r="AC105" t="s">
        <v>93</v>
      </c>
      <c r="AD105" t="s">
        <v>85</v>
      </c>
      <c r="AE105" t="s">
        <v>180</v>
      </c>
      <c r="AF105" t="s">
        <v>117</v>
      </c>
      <c r="AG105" t="s">
        <v>51</v>
      </c>
      <c r="AH105" t="s">
        <v>69</v>
      </c>
      <c r="AI105" t="s">
        <v>87</v>
      </c>
    </row>
    <row r="106" spans="1:35" x14ac:dyDescent="0.25">
      <c r="A106" s="67">
        <v>44616.427397384265</v>
      </c>
      <c r="B106" t="s">
        <v>102</v>
      </c>
      <c r="C106" t="s">
        <v>36</v>
      </c>
      <c r="D106" t="s">
        <v>60</v>
      </c>
      <c r="E106">
        <v>4</v>
      </c>
      <c r="F106">
        <v>4</v>
      </c>
      <c r="G106" t="s">
        <v>38</v>
      </c>
      <c r="H106" t="s">
        <v>39</v>
      </c>
      <c r="I106" t="s">
        <v>89</v>
      </c>
      <c r="J106" t="s">
        <v>167</v>
      </c>
      <c r="K106" t="s">
        <v>126</v>
      </c>
      <c r="L106">
        <v>4</v>
      </c>
      <c r="M106">
        <v>5</v>
      </c>
      <c r="N106">
        <v>5</v>
      </c>
      <c r="O106">
        <v>4</v>
      </c>
      <c r="P106">
        <v>5</v>
      </c>
      <c r="Q106">
        <v>3</v>
      </c>
      <c r="R106" t="s">
        <v>207</v>
      </c>
      <c r="S106" t="s">
        <v>207</v>
      </c>
      <c r="T106" t="s">
        <v>207</v>
      </c>
      <c r="U106" t="s">
        <v>207</v>
      </c>
      <c r="V106" t="s">
        <v>293</v>
      </c>
      <c r="W106" t="s">
        <v>293</v>
      </c>
      <c r="X106" t="s">
        <v>293</v>
      </c>
      <c r="Y106" t="s">
        <v>92</v>
      </c>
      <c r="Z106" t="s">
        <v>107</v>
      </c>
      <c r="AA106" t="s">
        <v>98</v>
      </c>
      <c r="AB106" t="s">
        <v>72</v>
      </c>
      <c r="AC106" t="s">
        <v>65</v>
      </c>
      <c r="AD106" t="s">
        <v>73</v>
      </c>
      <c r="AE106" t="s">
        <v>128</v>
      </c>
      <c r="AF106" t="s">
        <v>75</v>
      </c>
      <c r="AG106" t="s">
        <v>76</v>
      </c>
      <c r="AH106" t="s">
        <v>69</v>
      </c>
      <c r="AI106" t="s">
        <v>94</v>
      </c>
    </row>
    <row r="107" spans="1:35" x14ac:dyDescent="0.25">
      <c r="A107" s="67">
        <v>44616.427546064813</v>
      </c>
      <c r="B107" t="s">
        <v>102</v>
      </c>
      <c r="C107" t="s">
        <v>36</v>
      </c>
      <c r="D107" t="s">
        <v>60</v>
      </c>
      <c r="E107">
        <v>1</v>
      </c>
      <c r="F107">
        <v>4</v>
      </c>
      <c r="G107" t="s">
        <v>38</v>
      </c>
      <c r="H107" t="s">
        <v>39</v>
      </c>
      <c r="I107" t="s">
        <v>89</v>
      </c>
      <c r="J107" t="s">
        <v>63</v>
      </c>
      <c r="K107" t="s">
        <v>71</v>
      </c>
      <c r="L107">
        <v>5</v>
      </c>
      <c r="M107">
        <v>5</v>
      </c>
      <c r="N107">
        <v>5</v>
      </c>
      <c r="O107">
        <v>5</v>
      </c>
      <c r="P107">
        <v>5</v>
      </c>
      <c r="Q107">
        <v>3</v>
      </c>
      <c r="R107" t="s">
        <v>68</v>
      </c>
      <c r="S107" t="s">
        <v>68</v>
      </c>
      <c r="T107" t="s">
        <v>91</v>
      </c>
      <c r="U107" t="s">
        <v>68</v>
      </c>
      <c r="V107" t="s">
        <v>91</v>
      </c>
      <c r="W107" t="s">
        <v>68</v>
      </c>
      <c r="X107" t="s">
        <v>91</v>
      </c>
      <c r="Y107" t="s">
        <v>113</v>
      </c>
      <c r="Z107" t="s">
        <v>107</v>
      </c>
      <c r="AA107" t="s">
        <v>98</v>
      </c>
      <c r="AB107" t="s">
        <v>72</v>
      </c>
      <c r="AC107" t="s">
        <v>93</v>
      </c>
      <c r="AD107" t="s">
        <v>73</v>
      </c>
      <c r="AE107" t="s">
        <v>74</v>
      </c>
      <c r="AF107" t="s">
        <v>75</v>
      </c>
      <c r="AG107" t="s">
        <v>76</v>
      </c>
      <c r="AH107" t="s">
        <v>247</v>
      </c>
      <c r="AI107" t="s">
        <v>94</v>
      </c>
    </row>
    <row r="108" spans="1:35" x14ac:dyDescent="0.25">
      <c r="A108" s="67">
        <v>44616.427575486116</v>
      </c>
      <c r="B108" t="s">
        <v>59</v>
      </c>
      <c r="C108" t="s">
        <v>36</v>
      </c>
      <c r="D108" t="s">
        <v>60</v>
      </c>
      <c r="E108">
        <v>2</v>
      </c>
      <c r="F108">
        <v>2</v>
      </c>
      <c r="G108" t="s">
        <v>38</v>
      </c>
      <c r="H108" t="s">
        <v>61</v>
      </c>
      <c r="I108" t="s">
        <v>62</v>
      </c>
      <c r="J108" t="s">
        <v>147</v>
      </c>
      <c r="K108" t="s">
        <v>71</v>
      </c>
      <c r="L108">
        <v>1</v>
      </c>
      <c r="M108">
        <v>3</v>
      </c>
      <c r="N108">
        <v>3</v>
      </c>
      <c r="O108">
        <v>3</v>
      </c>
      <c r="P108">
        <v>3</v>
      </c>
      <c r="Q108">
        <v>1</v>
      </c>
      <c r="R108" t="s">
        <v>65</v>
      </c>
      <c r="S108" t="s">
        <v>122</v>
      </c>
      <c r="T108" t="s">
        <v>122</v>
      </c>
      <c r="U108" t="s">
        <v>122</v>
      </c>
      <c r="V108" t="s">
        <v>91</v>
      </c>
      <c r="W108" t="s">
        <v>91</v>
      </c>
      <c r="X108" t="s">
        <v>91</v>
      </c>
      <c r="Y108" t="s">
        <v>97</v>
      </c>
      <c r="Z108" t="s">
        <v>49</v>
      </c>
      <c r="AA108" t="s">
        <v>71</v>
      </c>
      <c r="AB108" t="s">
        <v>72</v>
      </c>
      <c r="AC108" t="s">
        <v>67</v>
      </c>
      <c r="AD108" t="s">
        <v>85</v>
      </c>
      <c r="AE108" t="s">
        <v>246</v>
      </c>
      <c r="AF108" t="s">
        <v>75</v>
      </c>
      <c r="AG108" t="s">
        <v>76</v>
      </c>
      <c r="AH108" t="s">
        <v>318</v>
      </c>
      <c r="AI108" t="s">
        <v>87</v>
      </c>
    </row>
    <row r="109" spans="1:35" x14ac:dyDescent="0.25">
      <c r="A109" s="67">
        <v>44616.428229733792</v>
      </c>
      <c r="B109" t="s">
        <v>133</v>
      </c>
      <c r="C109" t="s">
        <v>134</v>
      </c>
      <c r="D109" t="s">
        <v>60</v>
      </c>
      <c r="E109">
        <v>2</v>
      </c>
      <c r="F109">
        <v>1</v>
      </c>
      <c r="G109" t="s">
        <v>426</v>
      </c>
      <c r="H109" t="s">
        <v>39</v>
      </c>
      <c r="I109" t="s">
        <v>62</v>
      </c>
      <c r="J109" t="s">
        <v>140</v>
      </c>
      <c r="K109" t="s">
        <v>71</v>
      </c>
      <c r="L109">
        <v>4</v>
      </c>
      <c r="M109">
        <v>4</v>
      </c>
      <c r="N109">
        <v>4</v>
      </c>
      <c r="O109">
        <v>4</v>
      </c>
      <c r="P109">
        <v>4</v>
      </c>
      <c r="Q109">
        <v>4</v>
      </c>
      <c r="R109" t="s">
        <v>67</v>
      </c>
      <c r="S109" t="s">
        <v>67</v>
      </c>
      <c r="T109" t="s">
        <v>67</v>
      </c>
      <c r="U109" t="s">
        <v>67</v>
      </c>
      <c r="V109" t="s">
        <v>67</v>
      </c>
      <c r="W109" t="s">
        <v>67</v>
      </c>
      <c r="X109" t="s">
        <v>67</v>
      </c>
      <c r="Y109" t="s">
        <v>109</v>
      </c>
      <c r="Z109" t="s">
        <v>107</v>
      </c>
      <c r="AA109" t="s">
        <v>98</v>
      </c>
      <c r="AB109" t="s">
        <v>55</v>
      </c>
      <c r="AC109" t="s">
        <v>67</v>
      </c>
      <c r="AD109" t="s">
        <v>85</v>
      </c>
      <c r="AE109" t="s">
        <v>99</v>
      </c>
      <c r="AF109" t="s">
        <v>117</v>
      </c>
      <c r="AG109" t="s">
        <v>137</v>
      </c>
      <c r="AH109" t="s">
        <v>109</v>
      </c>
      <c r="AI109" t="s">
        <v>87</v>
      </c>
    </row>
    <row r="110" spans="1:35" x14ac:dyDescent="0.25">
      <c r="A110" s="67">
        <v>44616.428468090278</v>
      </c>
      <c r="B110" t="s">
        <v>59</v>
      </c>
      <c r="C110" t="s">
        <v>166</v>
      </c>
      <c r="D110" t="s">
        <v>60</v>
      </c>
      <c r="E110">
        <v>3</v>
      </c>
      <c r="F110">
        <v>4</v>
      </c>
      <c r="G110" t="s">
        <v>181</v>
      </c>
      <c r="H110" t="s">
        <v>39</v>
      </c>
      <c r="I110" t="s">
        <v>62</v>
      </c>
      <c r="J110" t="s">
        <v>427</v>
      </c>
      <c r="K110" t="s">
        <v>71</v>
      </c>
      <c r="L110">
        <v>5</v>
      </c>
      <c r="M110">
        <v>5</v>
      </c>
      <c r="N110">
        <v>5</v>
      </c>
      <c r="O110">
        <v>5</v>
      </c>
      <c r="P110">
        <v>5</v>
      </c>
      <c r="Q110">
        <v>5</v>
      </c>
      <c r="R110" t="s">
        <v>91</v>
      </c>
      <c r="S110" t="s">
        <v>65</v>
      </c>
      <c r="T110" t="s">
        <v>91</v>
      </c>
      <c r="U110" t="s">
        <v>122</v>
      </c>
      <c r="V110" t="s">
        <v>91</v>
      </c>
      <c r="W110" t="s">
        <v>91</v>
      </c>
      <c r="X110" t="s">
        <v>91</v>
      </c>
      <c r="Y110" t="s">
        <v>69</v>
      </c>
      <c r="Z110" t="s">
        <v>107</v>
      </c>
      <c r="AA110" t="s">
        <v>149</v>
      </c>
      <c r="AB110" t="s">
        <v>85</v>
      </c>
      <c r="AC110" t="s">
        <v>207</v>
      </c>
      <c r="AD110" t="s">
        <v>73</v>
      </c>
      <c r="AE110" t="s">
        <v>54</v>
      </c>
      <c r="AF110" t="s">
        <v>75</v>
      </c>
      <c r="AG110" t="s">
        <v>76</v>
      </c>
      <c r="AH110" t="s">
        <v>69</v>
      </c>
      <c r="AI110" t="s">
        <v>58</v>
      </c>
    </row>
    <row r="111" spans="1:35" x14ac:dyDescent="0.25">
      <c r="A111" s="67">
        <v>44616.429071331018</v>
      </c>
      <c r="B111" t="s">
        <v>35</v>
      </c>
      <c r="C111" t="s">
        <v>36</v>
      </c>
      <c r="D111" t="s">
        <v>60</v>
      </c>
      <c r="E111">
        <v>2</v>
      </c>
      <c r="F111">
        <v>6</v>
      </c>
      <c r="G111" t="s">
        <v>181</v>
      </c>
      <c r="H111" t="s">
        <v>39</v>
      </c>
      <c r="I111" t="s">
        <v>62</v>
      </c>
      <c r="J111" t="s">
        <v>90</v>
      </c>
      <c r="K111" t="s">
        <v>126</v>
      </c>
      <c r="L111">
        <v>4</v>
      </c>
      <c r="M111">
        <v>5</v>
      </c>
      <c r="N111">
        <v>5</v>
      </c>
      <c r="O111">
        <v>4</v>
      </c>
      <c r="P111">
        <v>4</v>
      </c>
      <c r="Q111">
        <v>3</v>
      </c>
      <c r="R111" t="s">
        <v>67</v>
      </c>
      <c r="S111" t="s">
        <v>91</v>
      </c>
      <c r="T111" t="s">
        <v>91</v>
      </c>
      <c r="U111" t="s">
        <v>65</v>
      </c>
      <c r="V111" t="s">
        <v>91</v>
      </c>
      <c r="W111" t="s">
        <v>67</v>
      </c>
      <c r="X111" t="s">
        <v>91</v>
      </c>
      <c r="Y111" t="s">
        <v>148</v>
      </c>
      <c r="Z111" t="s">
        <v>83</v>
      </c>
      <c r="AA111" t="s">
        <v>71</v>
      </c>
      <c r="AB111" t="s">
        <v>72</v>
      </c>
      <c r="AC111" t="s">
        <v>93</v>
      </c>
      <c r="AD111" t="s">
        <v>85</v>
      </c>
      <c r="AE111" t="s">
        <v>128</v>
      </c>
      <c r="AF111" t="s">
        <v>75</v>
      </c>
      <c r="AG111" t="s">
        <v>76</v>
      </c>
      <c r="AH111" t="s">
        <v>221</v>
      </c>
      <c r="AI111" t="s">
        <v>94</v>
      </c>
    </row>
    <row r="112" spans="1:35" x14ac:dyDescent="0.25">
      <c r="A112" s="67">
        <v>44616.429508125002</v>
      </c>
      <c r="B112" t="s">
        <v>59</v>
      </c>
      <c r="C112" t="s">
        <v>36</v>
      </c>
      <c r="D112" t="s">
        <v>60</v>
      </c>
      <c r="E112">
        <v>3</v>
      </c>
      <c r="F112">
        <v>4</v>
      </c>
      <c r="G112" t="s">
        <v>38</v>
      </c>
      <c r="H112" t="s">
        <v>39</v>
      </c>
      <c r="I112" t="s">
        <v>62</v>
      </c>
      <c r="J112" t="s">
        <v>130</v>
      </c>
      <c r="K112" t="s">
        <v>126</v>
      </c>
      <c r="L112">
        <v>5</v>
      </c>
      <c r="M112">
        <v>5</v>
      </c>
      <c r="N112">
        <v>5</v>
      </c>
      <c r="O112">
        <v>5</v>
      </c>
      <c r="P112">
        <v>5</v>
      </c>
      <c r="Q112">
        <v>5</v>
      </c>
      <c r="R112" t="s">
        <v>91</v>
      </c>
      <c r="S112" t="s">
        <v>91</v>
      </c>
      <c r="T112" t="s">
        <v>91</v>
      </c>
      <c r="U112" t="s">
        <v>68</v>
      </c>
      <c r="V112" t="s">
        <v>91</v>
      </c>
      <c r="W112" t="s">
        <v>68</v>
      </c>
      <c r="X112" t="s">
        <v>91</v>
      </c>
      <c r="Y112" t="s">
        <v>131</v>
      </c>
      <c r="Z112" t="s">
        <v>158</v>
      </c>
      <c r="AA112" t="s">
        <v>126</v>
      </c>
      <c r="AB112" t="s">
        <v>72</v>
      </c>
      <c r="AC112" t="s">
        <v>93</v>
      </c>
      <c r="AD112" t="s">
        <v>85</v>
      </c>
      <c r="AE112" t="s">
        <v>128</v>
      </c>
      <c r="AF112" t="s">
        <v>75</v>
      </c>
      <c r="AG112" t="s">
        <v>76</v>
      </c>
      <c r="AH112" t="s">
        <v>69</v>
      </c>
      <c r="AI112" t="s">
        <v>58</v>
      </c>
    </row>
    <row r="113" spans="1:35" x14ac:dyDescent="0.25">
      <c r="A113" s="67">
        <v>44616.430177118054</v>
      </c>
      <c r="B113" t="s">
        <v>102</v>
      </c>
      <c r="C113" t="s">
        <v>36</v>
      </c>
      <c r="D113" t="s">
        <v>60</v>
      </c>
      <c r="E113">
        <v>2</v>
      </c>
      <c r="F113">
        <v>2</v>
      </c>
      <c r="G113" t="s">
        <v>430</v>
      </c>
      <c r="H113" t="s">
        <v>39</v>
      </c>
      <c r="I113" t="s">
        <v>62</v>
      </c>
      <c r="J113" t="s">
        <v>90</v>
      </c>
      <c r="K113" t="s">
        <v>71</v>
      </c>
      <c r="L113">
        <v>2</v>
      </c>
      <c r="M113">
        <v>4</v>
      </c>
      <c r="N113">
        <v>5</v>
      </c>
      <c r="O113">
        <v>5</v>
      </c>
      <c r="P113">
        <v>5</v>
      </c>
      <c r="Q113">
        <v>2</v>
      </c>
      <c r="R113" t="s">
        <v>66</v>
      </c>
      <c r="S113" t="s">
        <v>66</v>
      </c>
      <c r="T113" t="s">
        <v>66</v>
      </c>
      <c r="U113" t="s">
        <v>67</v>
      </c>
      <c r="V113" t="s">
        <v>91</v>
      </c>
      <c r="W113" t="s">
        <v>66</v>
      </c>
      <c r="X113" t="s">
        <v>91</v>
      </c>
      <c r="Y113" t="s">
        <v>189</v>
      </c>
      <c r="Z113" t="s">
        <v>127</v>
      </c>
      <c r="AA113" t="s">
        <v>71</v>
      </c>
      <c r="AB113" t="s">
        <v>164</v>
      </c>
      <c r="AC113" t="s">
        <v>66</v>
      </c>
      <c r="AD113" t="s">
        <v>73</v>
      </c>
      <c r="AE113" t="s">
        <v>114</v>
      </c>
      <c r="AF113" t="s">
        <v>75</v>
      </c>
      <c r="AG113" t="s">
        <v>76</v>
      </c>
      <c r="AH113" t="s">
        <v>196</v>
      </c>
      <c r="AI113" t="s">
        <v>94</v>
      </c>
    </row>
    <row r="114" spans="1:35" x14ac:dyDescent="0.25">
      <c r="A114" s="67">
        <v>44616.431448993055</v>
      </c>
      <c r="B114" t="s">
        <v>59</v>
      </c>
      <c r="C114" t="s">
        <v>36</v>
      </c>
      <c r="D114" t="s">
        <v>60</v>
      </c>
      <c r="E114">
        <v>2</v>
      </c>
      <c r="F114">
        <v>4</v>
      </c>
      <c r="G114" t="s">
        <v>38</v>
      </c>
      <c r="H114" t="s">
        <v>39</v>
      </c>
      <c r="I114" t="s">
        <v>62</v>
      </c>
      <c r="J114" t="s">
        <v>431</v>
      </c>
      <c r="K114" t="s">
        <v>302</v>
      </c>
      <c r="L114">
        <v>1</v>
      </c>
      <c r="M114">
        <v>3</v>
      </c>
      <c r="N114">
        <v>3</v>
      </c>
      <c r="O114">
        <v>2</v>
      </c>
      <c r="P114">
        <v>3</v>
      </c>
      <c r="Q114">
        <v>2</v>
      </c>
      <c r="R114" t="s">
        <v>66</v>
      </c>
      <c r="S114" t="s">
        <v>91</v>
      </c>
      <c r="T114" t="s">
        <v>91</v>
      </c>
      <c r="U114" t="s">
        <v>68</v>
      </c>
      <c r="V114" t="s">
        <v>66</v>
      </c>
      <c r="W114" t="s">
        <v>67</v>
      </c>
      <c r="X114" t="s">
        <v>67</v>
      </c>
      <c r="Y114" t="s">
        <v>212</v>
      </c>
      <c r="Z114" t="s">
        <v>83</v>
      </c>
      <c r="AA114" t="s">
        <v>254</v>
      </c>
      <c r="AB114" t="s">
        <v>72</v>
      </c>
      <c r="AC114" t="s">
        <v>67</v>
      </c>
      <c r="AD114" t="s">
        <v>281</v>
      </c>
      <c r="AE114" t="s">
        <v>114</v>
      </c>
      <c r="AF114" t="s">
        <v>75</v>
      </c>
      <c r="AG114" t="s">
        <v>76</v>
      </c>
      <c r="AH114" t="s">
        <v>312</v>
      </c>
      <c r="AI114" t="s">
        <v>58</v>
      </c>
    </row>
    <row r="115" spans="1:35" x14ac:dyDescent="0.25">
      <c r="A115" s="67">
        <v>44616.431873483802</v>
      </c>
      <c r="B115" t="s">
        <v>102</v>
      </c>
      <c r="C115" t="s">
        <v>134</v>
      </c>
      <c r="D115" t="s">
        <v>60</v>
      </c>
      <c r="E115">
        <v>2</v>
      </c>
      <c r="F115">
        <v>5</v>
      </c>
      <c r="G115" t="s">
        <v>433</v>
      </c>
      <c r="H115" t="s">
        <v>39</v>
      </c>
      <c r="I115" t="s">
        <v>104</v>
      </c>
      <c r="J115" t="s">
        <v>63</v>
      </c>
      <c r="K115" t="s">
        <v>71</v>
      </c>
      <c r="L115">
        <v>2</v>
      </c>
      <c r="M115">
        <v>5</v>
      </c>
      <c r="N115">
        <v>3</v>
      </c>
      <c r="O115">
        <v>4</v>
      </c>
      <c r="P115">
        <v>3</v>
      </c>
      <c r="Q115">
        <v>1</v>
      </c>
      <c r="R115" t="s">
        <v>434</v>
      </c>
      <c r="S115" t="s">
        <v>91</v>
      </c>
      <c r="T115" t="s">
        <v>91</v>
      </c>
      <c r="U115" t="s">
        <v>66</v>
      </c>
      <c r="V115" t="s">
        <v>66</v>
      </c>
      <c r="W115" t="s">
        <v>434</v>
      </c>
      <c r="X115" t="s">
        <v>66</v>
      </c>
      <c r="Y115" t="s">
        <v>92</v>
      </c>
      <c r="Z115" t="s">
        <v>107</v>
      </c>
      <c r="AA115" t="s">
        <v>149</v>
      </c>
      <c r="AB115" t="s">
        <v>72</v>
      </c>
      <c r="AC115" t="s">
        <v>66</v>
      </c>
      <c r="AD115" t="s">
        <v>73</v>
      </c>
      <c r="AE115" t="s">
        <v>114</v>
      </c>
      <c r="AF115" t="s">
        <v>75</v>
      </c>
      <c r="AG115" t="s">
        <v>76</v>
      </c>
      <c r="AH115" t="s">
        <v>366</v>
      </c>
      <c r="AI115" t="s">
        <v>87</v>
      </c>
    </row>
    <row r="116" spans="1:35" x14ac:dyDescent="0.25">
      <c r="A116" s="67">
        <v>44616.432050925927</v>
      </c>
      <c r="B116" t="s">
        <v>133</v>
      </c>
      <c r="C116" t="s">
        <v>36</v>
      </c>
      <c r="D116" t="s">
        <v>60</v>
      </c>
      <c r="E116">
        <v>3</v>
      </c>
      <c r="F116">
        <v>4</v>
      </c>
      <c r="G116" t="s">
        <v>262</v>
      </c>
      <c r="H116" t="s">
        <v>39</v>
      </c>
      <c r="I116" t="s">
        <v>62</v>
      </c>
      <c r="J116" t="s">
        <v>230</v>
      </c>
      <c r="K116" t="s">
        <v>346</v>
      </c>
      <c r="L116">
        <v>3</v>
      </c>
      <c r="M116">
        <v>2</v>
      </c>
      <c r="N116">
        <v>3</v>
      </c>
      <c r="O116">
        <v>5</v>
      </c>
      <c r="P116">
        <v>5</v>
      </c>
      <c r="Q116">
        <v>3</v>
      </c>
      <c r="R116" t="s">
        <v>67</v>
      </c>
      <c r="S116" t="s">
        <v>66</v>
      </c>
      <c r="T116" t="s">
        <v>91</v>
      </c>
      <c r="U116" t="s">
        <v>66</v>
      </c>
      <c r="V116" t="s">
        <v>91</v>
      </c>
      <c r="W116" t="s">
        <v>67</v>
      </c>
      <c r="X116" t="s">
        <v>91</v>
      </c>
      <c r="Y116" t="s">
        <v>113</v>
      </c>
      <c r="Z116" t="s">
        <v>124</v>
      </c>
      <c r="AA116" t="s">
        <v>71</v>
      </c>
      <c r="AB116" t="s">
        <v>164</v>
      </c>
      <c r="AC116" t="s">
        <v>67</v>
      </c>
      <c r="AD116" t="s">
        <v>53</v>
      </c>
      <c r="AE116" t="s">
        <v>165</v>
      </c>
      <c r="AF116" t="s">
        <v>55</v>
      </c>
      <c r="AG116" t="s">
        <v>85</v>
      </c>
      <c r="AH116" t="s">
        <v>191</v>
      </c>
      <c r="AI116" t="s">
        <v>94</v>
      </c>
    </row>
    <row r="117" spans="1:35" x14ac:dyDescent="0.25">
      <c r="A117" s="67">
        <v>44616.432260000001</v>
      </c>
      <c r="B117" t="s">
        <v>59</v>
      </c>
      <c r="C117" t="s">
        <v>36</v>
      </c>
      <c r="D117" t="s">
        <v>60</v>
      </c>
      <c r="E117">
        <v>2</v>
      </c>
      <c r="F117">
        <v>3</v>
      </c>
      <c r="G117" t="s">
        <v>88</v>
      </c>
      <c r="H117" t="s">
        <v>39</v>
      </c>
      <c r="I117" t="s">
        <v>89</v>
      </c>
      <c r="J117" t="s">
        <v>116</v>
      </c>
      <c r="K117" t="s">
        <v>64</v>
      </c>
      <c r="L117">
        <v>5</v>
      </c>
      <c r="M117">
        <v>5</v>
      </c>
      <c r="N117">
        <v>4</v>
      </c>
      <c r="O117">
        <v>5</v>
      </c>
      <c r="P117">
        <v>5</v>
      </c>
      <c r="Q117">
        <v>4</v>
      </c>
      <c r="R117" t="s">
        <v>66</v>
      </c>
      <c r="S117" t="s">
        <v>91</v>
      </c>
      <c r="T117" t="s">
        <v>66</v>
      </c>
      <c r="U117" t="s">
        <v>68</v>
      </c>
      <c r="V117" t="s">
        <v>91</v>
      </c>
      <c r="W117" t="s">
        <v>91</v>
      </c>
      <c r="X117" t="s">
        <v>91</v>
      </c>
      <c r="Y117" t="s">
        <v>69</v>
      </c>
      <c r="Z117" t="s">
        <v>235</v>
      </c>
      <c r="AA117" t="s">
        <v>162</v>
      </c>
      <c r="AB117" t="s">
        <v>164</v>
      </c>
      <c r="AC117" t="s">
        <v>93</v>
      </c>
      <c r="AD117" t="s">
        <v>85</v>
      </c>
      <c r="AE117" t="s">
        <v>74</v>
      </c>
      <c r="AF117" t="s">
        <v>75</v>
      </c>
      <c r="AG117" t="s">
        <v>76</v>
      </c>
      <c r="AH117" t="s">
        <v>69</v>
      </c>
      <c r="AI117" t="s">
        <v>101</v>
      </c>
    </row>
    <row r="118" spans="1:35" x14ac:dyDescent="0.25">
      <c r="A118" s="67">
        <v>44616.432885740738</v>
      </c>
      <c r="B118" t="s">
        <v>102</v>
      </c>
      <c r="C118" t="s">
        <v>36</v>
      </c>
      <c r="D118" t="s">
        <v>60</v>
      </c>
      <c r="E118">
        <v>2</v>
      </c>
      <c r="F118">
        <v>2</v>
      </c>
      <c r="G118" t="s">
        <v>88</v>
      </c>
      <c r="H118" t="s">
        <v>39</v>
      </c>
      <c r="I118" t="s">
        <v>62</v>
      </c>
      <c r="J118" t="s">
        <v>125</v>
      </c>
      <c r="K118" t="s">
        <v>260</v>
      </c>
      <c r="L118">
        <v>1</v>
      </c>
      <c r="M118">
        <v>5</v>
      </c>
      <c r="N118">
        <v>3</v>
      </c>
      <c r="O118">
        <v>4</v>
      </c>
      <c r="P118">
        <v>4</v>
      </c>
      <c r="Q118">
        <v>1</v>
      </c>
      <c r="R118" t="s">
        <v>66</v>
      </c>
      <c r="S118" t="s">
        <v>91</v>
      </c>
      <c r="T118" t="s">
        <v>91</v>
      </c>
      <c r="U118" t="s">
        <v>66</v>
      </c>
      <c r="V118" t="s">
        <v>67</v>
      </c>
      <c r="W118" t="s">
        <v>65</v>
      </c>
      <c r="X118" t="s">
        <v>91</v>
      </c>
      <c r="Y118" t="s">
        <v>82</v>
      </c>
      <c r="Z118" t="s">
        <v>70</v>
      </c>
      <c r="AA118" t="s">
        <v>285</v>
      </c>
      <c r="AB118" t="s">
        <v>55</v>
      </c>
      <c r="AC118" t="s">
        <v>67</v>
      </c>
      <c r="AD118" t="s">
        <v>73</v>
      </c>
      <c r="AE118" t="s">
        <v>74</v>
      </c>
      <c r="AF118" t="s">
        <v>75</v>
      </c>
      <c r="AG118" t="s">
        <v>76</v>
      </c>
      <c r="AH118" t="s">
        <v>100</v>
      </c>
      <c r="AI118" t="s">
        <v>78</v>
      </c>
    </row>
    <row r="119" spans="1:35" x14ac:dyDescent="0.25">
      <c r="A119" s="67">
        <v>44616.432944085653</v>
      </c>
      <c r="B119" t="s">
        <v>133</v>
      </c>
      <c r="C119" t="s">
        <v>151</v>
      </c>
      <c r="D119" t="s">
        <v>60</v>
      </c>
      <c r="E119">
        <v>4</v>
      </c>
      <c r="F119">
        <v>5</v>
      </c>
      <c r="G119" t="s">
        <v>262</v>
      </c>
      <c r="H119" t="s">
        <v>39</v>
      </c>
      <c r="I119" t="s">
        <v>89</v>
      </c>
      <c r="J119" t="s">
        <v>41</v>
      </c>
      <c r="K119" t="s">
        <v>329</v>
      </c>
      <c r="L119">
        <v>5</v>
      </c>
      <c r="M119">
        <v>3</v>
      </c>
      <c r="N119">
        <v>5</v>
      </c>
      <c r="O119">
        <v>5</v>
      </c>
      <c r="P119">
        <v>5</v>
      </c>
      <c r="Q119">
        <v>5</v>
      </c>
      <c r="R119" t="s">
        <v>437</v>
      </c>
      <c r="S119" t="s">
        <v>437</v>
      </c>
      <c r="T119" t="s">
        <v>437</v>
      </c>
      <c r="U119" t="s">
        <v>437</v>
      </c>
      <c r="V119" t="s">
        <v>437</v>
      </c>
      <c r="W119" t="s">
        <v>437</v>
      </c>
      <c r="X119" t="s">
        <v>437</v>
      </c>
      <c r="Y119" t="s">
        <v>238</v>
      </c>
      <c r="Z119" t="s">
        <v>83</v>
      </c>
      <c r="AA119" t="s">
        <v>162</v>
      </c>
      <c r="AB119" t="s">
        <v>72</v>
      </c>
      <c r="AC119" t="s">
        <v>66</v>
      </c>
      <c r="AD119" t="s">
        <v>73</v>
      </c>
      <c r="AE119" t="s">
        <v>114</v>
      </c>
      <c r="AF119" t="s">
        <v>213</v>
      </c>
      <c r="AG119" t="s">
        <v>76</v>
      </c>
      <c r="AH119" t="s">
        <v>239</v>
      </c>
      <c r="AI119" t="s">
        <v>94</v>
      </c>
    </row>
    <row r="120" spans="1:35" x14ac:dyDescent="0.25">
      <c r="A120" s="67">
        <v>44616.432998553239</v>
      </c>
      <c r="B120" t="s">
        <v>35</v>
      </c>
      <c r="C120" t="s">
        <v>36</v>
      </c>
      <c r="D120" t="s">
        <v>60</v>
      </c>
      <c r="E120">
        <v>1</v>
      </c>
      <c r="F120">
        <v>3</v>
      </c>
      <c r="G120" t="s">
        <v>38</v>
      </c>
      <c r="H120" t="s">
        <v>39</v>
      </c>
      <c r="I120" t="s">
        <v>62</v>
      </c>
      <c r="J120" t="s">
        <v>105</v>
      </c>
      <c r="K120" t="s">
        <v>126</v>
      </c>
      <c r="L120">
        <v>1</v>
      </c>
      <c r="M120">
        <v>2</v>
      </c>
      <c r="N120">
        <v>2</v>
      </c>
      <c r="O120">
        <v>2</v>
      </c>
      <c r="P120">
        <v>2</v>
      </c>
      <c r="Q120">
        <v>2</v>
      </c>
      <c r="R120" t="s">
        <v>66</v>
      </c>
      <c r="S120" t="s">
        <v>143</v>
      </c>
      <c r="T120" t="s">
        <v>91</v>
      </c>
      <c r="U120" t="s">
        <v>91</v>
      </c>
      <c r="V120" t="s">
        <v>91</v>
      </c>
      <c r="W120" t="s">
        <v>91</v>
      </c>
      <c r="X120" t="s">
        <v>91</v>
      </c>
      <c r="Y120" t="s">
        <v>438</v>
      </c>
      <c r="Z120" t="s">
        <v>298</v>
      </c>
      <c r="AA120" t="s">
        <v>177</v>
      </c>
      <c r="AB120" t="s">
        <v>51</v>
      </c>
      <c r="AC120" t="s">
        <v>66</v>
      </c>
      <c r="AD120" t="s">
        <v>85</v>
      </c>
      <c r="AE120" t="s">
        <v>99</v>
      </c>
      <c r="AF120" t="s">
        <v>190</v>
      </c>
      <c r="AG120" t="s">
        <v>51</v>
      </c>
      <c r="AH120" t="s">
        <v>244</v>
      </c>
      <c r="AI120" t="s">
        <v>87</v>
      </c>
    </row>
    <row r="121" spans="1:35" x14ac:dyDescent="0.25">
      <c r="A121" s="67">
        <v>44616.434266712968</v>
      </c>
      <c r="B121" t="s">
        <v>133</v>
      </c>
      <c r="C121" t="s">
        <v>134</v>
      </c>
      <c r="D121" t="s">
        <v>60</v>
      </c>
      <c r="E121">
        <v>3</v>
      </c>
      <c r="F121">
        <v>3</v>
      </c>
      <c r="G121" t="s">
        <v>439</v>
      </c>
      <c r="H121" t="s">
        <v>39</v>
      </c>
      <c r="I121" t="s">
        <v>62</v>
      </c>
      <c r="J121" t="s">
        <v>440</v>
      </c>
      <c r="K121" t="s">
        <v>211</v>
      </c>
      <c r="L121">
        <v>1</v>
      </c>
      <c r="M121">
        <v>5</v>
      </c>
      <c r="N121">
        <v>5</v>
      </c>
      <c r="O121">
        <v>5</v>
      </c>
      <c r="P121">
        <v>5</v>
      </c>
      <c r="Q121">
        <v>1</v>
      </c>
      <c r="R121" t="s">
        <v>91</v>
      </c>
      <c r="S121" t="s">
        <v>91</v>
      </c>
      <c r="T121" t="s">
        <v>91</v>
      </c>
      <c r="U121" t="s">
        <v>91</v>
      </c>
      <c r="V121" t="s">
        <v>68</v>
      </c>
      <c r="W121" t="s">
        <v>68</v>
      </c>
      <c r="X121" t="s">
        <v>68</v>
      </c>
      <c r="Y121" t="s">
        <v>119</v>
      </c>
      <c r="Z121" t="s">
        <v>441</v>
      </c>
      <c r="AA121" t="s">
        <v>285</v>
      </c>
      <c r="AB121" t="s">
        <v>72</v>
      </c>
      <c r="AC121" t="s">
        <v>93</v>
      </c>
      <c r="AD121" t="s">
        <v>73</v>
      </c>
      <c r="AE121" t="s">
        <v>128</v>
      </c>
      <c r="AF121" t="s">
        <v>442</v>
      </c>
      <c r="AG121" t="s">
        <v>137</v>
      </c>
      <c r="AH121" t="s">
        <v>443</v>
      </c>
      <c r="AI121" t="s">
        <v>444</v>
      </c>
    </row>
    <row r="122" spans="1:35" x14ac:dyDescent="0.25">
      <c r="A122" s="67">
        <v>44616.434396261575</v>
      </c>
      <c r="B122" t="s">
        <v>35</v>
      </c>
      <c r="C122" t="s">
        <v>36</v>
      </c>
      <c r="D122" t="s">
        <v>60</v>
      </c>
      <c r="E122">
        <v>1</v>
      </c>
      <c r="F122">
        <v>3</v>
      </c>
      <c r="G122" t="s">
        <v>445</v>
      </c>
      <c r="H122" t="s">
        <v>301</v>
      </c>
      <c r="I122" t="s">
        <v>62</v>
      </c>
      <c r="J122" t="s">
        <v>384</v>
      </c>
      <c r="K122" t="s">
        <v>126</v>
      </c>
      <c r="L122">
        <v>5</v>
      </c>
      <c r="M122">
        <v>5</v>
      </c>
      <c r="N122">
        <v>5</v>
      </c>
      <c r="O122">
        <v>5</v>
      </c>
      <c r="P122">
        <v>5</v>
      </c>
      <c r="Q122">
        <v>5</v>
      </c>
      <c r="R122" t="s">
        <v>91</v>
      </c>
      <c r="S122" t="s">
        <v>91</v>
      </c>
      <c r="T122" t="s">
        <v>91</v>
      </c>
      <c r="U122" t="s">
        <v>91</v>
      </c>
      <c r="V122" t="s">
        <v>91</v>
      </c>
      <c r="W122" t="s">
        <v>66</v>
      </c>
      <c r="X122" t="s">
        <v>91</v>
      </c>
      <c r="Y122" t="s">
        <v>212</v>
      </c>
      <c r="Z122" t="s">
        <v>202</v>
      </c>
      <c r="AA122" t="s">
        <v>126</v>
      </c>
      <c r="AB122" t="s">
        <v>72</v>
      </c>
      <c r="AC122" t="s">
        <v>66</v>
      </c>
      <c r="AD122" t="s">
        <v>168</v>
      </c>
      <c r="AE122" t="s">
        <v>74</v>
      </c>
      <c r="AF122" t="s">
        <v>75</v>
      </c>
      <c r="AG122" t="s">
        <v>76</v>
      </c>
      <c r="AH122" t="s">
        <v>77</v>
      </c>
      <c r="AI122" t="s">
        <v>101</v>
      </c>
    </row>
    <row r="123" spans="1:35" x14ac:dyDescent="0.25">
      <c r="A123" s="67">
        <v>44616.435827696754</v>
      </c>
      <c r="B123" t="s">
        <v>35</v>
      </c>
      <c r="C123" t="s">
        <v>36</v>
      </c>
      <c r="D123" t="s">
        <v>60</v>
      </c>
      <c r="E123">
        <v>2</v>
      </c>
      <c r="F123">
        <v>1</v>
      </c>
      <c r="G123" t="s">
        <v>448</v>
      </c>
      <c r="H123" t="s">
        <v>39</v>
      </c>
      <c r="I123" t="s">
        <v>62</v>
      </c>
      <c r="J123" t="s">
        <v>176</v>
      </c>
      <c r="K123" t="s">
        <v>71</v>
      </c>
      <c r="L123">
        <v>2</v>
      </c>
      <c r="M123">
        <v>5</v>
      </c>
      <c r="N123">
        <v>4</v>
      </c>
      <c r="O123">
        <v>4</v>
      </c>
      <c r="P123">
        <v>5</v>
      </c>
      <c r="Q123">
        <v>3</v>
      </c>
      <c r="R123" t="s">
        <v>66</v>
      </c>
      <c r="S123" t="s">
        <v>66</v>
      </c>
      <c r="T123" t="s">
        <v>66</v>
      </c>
      <c r="U123" t="s">
        <v>66</v>
      </c>
      <c r="V123" t="s">
        <v>91</v>
      </c>
      <c r="W123" t="s">
        <v>91</v>
      </c>
      <c r="X123" t="s">
        <v>91</v>
      </c>
      <c r="Y123" t="s">
        <v>92</v>
      </c>
      <c r="Z123" t="s">
        <v>158</v>
      </c>
      <c r="AA123" t="s">
        <v>71</v>
      </c>
      <c r="AB123" t="s">
        <v>72</v>
      </c>
      <c r="AC123" t="s">
        <v>93</v>
      </c>
      <c r="AD123" t="s">
        <v>449</v>
      </c>
      <c r="AE123" t="s">
        <v>128</v>
      </c>
      <c r="AF123" t="s">
        <v>75</v>
      </c>
      <c r="AG123" t="s">
        <v>76</v>
      </c>
      <c r="AH123" t="s">
        <v>100</v>
      </c>
      <c r="AI123" t="s">
        <v>101</v>
      </c>
    </row>
    <row r="124" spans="1:35" x14ac:dyDescent="0.25">
      <c r="A124" s="67">
        <v>44616.436217430557</v>
      </c>
      <c r="B124" t="s">
        <v>35</v>
      </c>
      <c r="C124" t="s">
        <v>134</v>
      </c>
      <c r="D124" t="s">
        <v>60</v>
      </c>
      <c r="E124">
        <v>1</v>
      </c>
      <c r="F124">
        <v>4</v>
      </c>
      <c r="G124" t="s">
        <v>407</v>
      </c>
      <c r="H124" t="s">
        <v>39</v>
      </c>
      <c r="I124" t="s">
        <v>89</v>
      </c>
      <c r="J124" t="s">
        <v>116</v>
      </c>
      <c r="K124" t="s">
        <v>145</v>
      </c>
      <c r="L124">
        <v>4</v>
      </c>
      <c r="M124">
        <v>1</v>
      </c>
      <c r="N124">
        <v>5</v>
      </c>
      <c r="O124">
        <v>4</v>
      </c>
      <c r="P124">
        <v>4</v>
      </c>
      <c r="Q124">
        <v>4</v>
      </c>
      <c r="R124" t="s">
        <v>67</v>
      </c>
      <c r="S124" t="s">
        <v>67</v>
      </c>
      <c r="T124" t="s">
        <v>67</v>
      </c>
      <c r="U124" t="s">
        <v>67</v>
      </c>
      <c r="V124" t="s">
        <v>67</v>
      </c>
      <c r="W124" t="s">
        <v>67</v>
      </c>
      <c r="X124" t="s">
        <v>67</v>
      </c>
      <c r="Y124" t="s">
        <v>69</v>
      </c>
      <c r="Z124" t="s">
        <v>107</v>
      </c>
      <c r="AA124" t="s">
        <v>149</v>
      </c>
      <c r="AB124" t="s">
        <v>72</v>
      </c>
      <c r="AC124" t="s">
        <v>93</v>
      </c>
      <c r="AD124" t="s">
        <v>73</v>
      </c>
      <c r="AE124" t="s">
        <v>114</v>
      </c>
      <c r="AF124" t="s">
        <v>75</v>
      </c>
      <c r="AG124" t="s">
        <v>76</v>
      </c>
      <c r="AH124" t="s">
        <v>69</v>
      </c>
      <c r="AI124" t="s">
        <v>101</v>
      </c>
    </row>
    <row r="125" spans="1:35" x14ac:dyDescent="0.25">
      <c r="A125" s="67">
        <v>44616.436688923612</v>
      </c>
      <c r="B125" t="s">
        <v>133</v>
      </c>
      <c r="C125" t="s">
        <v>151</v>
      </c>
      <c r="D125" t="s">
        <v>60</v>
      </c>
      <c r="E125">
        <v>4</v>
      </c>
      <c r="F125">
        <v>4</v>
      </c>
      <c r="G125" t="s">
        <v>451</v>
      </c>
      <c r="H125" t="s">
        <v>61</v>
      </c>
      <c r="I125" t="s">
        <v>89</v>
      </c>
      <c r="J125" t="s">
        <v>440</v>
      </c>
      <c r="K125" t="s">
        <v>64</v>
      </c>
      <c r="L125">
        <v>2</v>
      </c>
      <c r="M125">
        <v>5</v>
      </c>
      <c r="N125">
        <v>1</v>
      </c>
      <c r="O125">
        <v>4</v>
      </c>
      <c r="P125">
        <v>5</v>
      </c>
      <c r="Q125">
        <v>1</v>
      </c>
      <c r="R125" t="s">
        <v>91</v>
      </c>
      <c r="S125" t="s">
        <v>91</v>
      </c>
      <c r="T125" t="s">
        <v>91</v>
      </c>
      <c r="U125" t="s">
        <v>91</v>
      </c>
      <c r="V125" t="s">
        <v>65</v>
      </c>
      <c r="W125" t="s">
        <v>65</v>
      </c>
      <c r="X125" t="s">
        <v>67</v>
      </c>
      <c r="Y125" t="s">
        <v>92</v>
      </c>
      <c r="Z125" t="s">
        <v>298</v>
      </c>
      <c r="AA125" t="s">
        <v>98</v>
      </c>
      <c r="AB125" t="s">
        <v>72</v>
      </c>
      <c r="AC125" t="s">
        <v>66</v>
      </c>
      <c r="AD125" t="s">
        <v>73</v>
      </c>
      <c r="AE125" t="s">
        <v>74</v>
      </c>
      <c r="AF125" t="s">
        <v>75</v>
      </c>
      <c r="AG125" t="s">
        <v>76</v>
      </c>
      <c r="AH125" t="s">
        <v>100</v>
      </c>
      <c r="AI125" t="s">
        <v>323</v>
      </c>
    </row>
    <row r="126" spans="1:35" x14ac:dyDescent="0.25">
      <c r="A126" s="67">
        <v>44616.437866805558</v>
      </c>
      <c r="B126" t="s">
        <v>102</v>
      </c>
      <c r="C126" t="s">
        <v>151</v>
      </c>
      <c r="D126" t="s">
        <v>60</v>
      </c>
      <c r="E126">
        <v>4</v>
      </c>
      <c r="F126">
        <v>6</v>
      </c>
      <c r="G126" t="s">
        <v>410</v>
      </c>
      <c r="H126" t="s">
        <v>39</v>
      </c>
      <c r="I126" t="s">
        <v>104</v>
      </c>
      <c r="J126" t="s">
        <v>452</v>
      </c>
      <c r="K126" t="s">
        <v>71</v>
      </c>
      <c r="L126">
        <v>5</v>
      </c>
      <c r="M126">
        <v>5</v>
      </c>
      <c r="N126">
        <v>5</v>
      </c>
      <c r="O126">
        <v>5</v>
      </c>
      <c r="P126">
        <v>5</v>
      </c>
      <c r="Q126">
        <v>3</v>
      </c>
      <c r="R126" t="s">
        <v>66</v>
      </c>
      <c r="S126" t="s">
        <v>68</v>
      </c>
      <c r="T126" t="s">
        <v>91</v>
      </c>
      <c r="U126" t="s">
        <v>68</v>
      </c>
      <c r="V126" t="s">
        <v>68</v>
      </c>
      <c r="W126" t="s">
        <v>66</v>
      </c>
      <c r="X126" t="s">
        <v>68</v>
      </c>
      <c r="Y126" t="s">
        <v>92</v>
      </c>
      <c r="Z126" t="s">
        <v>83</v>
      </c>
      <c r="AA126" t="s">
        <v>71</v>
      </c>
      <c r="AB126" t="s">
        <v>72</v>
      </c>
      <c r="AC126" t="s">
        <v>93</v>
      </c>
      <c r="AD126" t="s">
        <v>85</v>
      </c>
      <c r="AE126" t="s">
        <v>128</v>
      </c>
      <c r="AF126" t="s">
        <v>75</v>
      </c>
      <c r="AG126" t="s">
        <v>76</v>
      </c>
      <c r="AH126" t="s">
        <v>239</v>
      </c>
      <c r="AI126" t="s">
        <v>87</v>
      </c>
    </row>
    <row r="127" spans="1:35" x14ac:dyDescent="0.25">
      <c r="A127" s="67">
        <v>44616.438185983796</v>
      </c>
      <c r="B127" t="s">
        <v>59</v>
      </c>
      <c r="C127" t="s">
        <v>36</v>
      </c>
      <c r="D127" t="s">
        <v>60</v>
      </c>
      <c r="E127">
        <v>1</v>
      </c>
      <c r="F127">
        <v>4</v>
      </c>
      <c r="G127" t="s">
        <v>38</v>
      </c>
      <c r="H127" t="s">
        <v>39</v>
      </c>
      <c r="I127" t="s">
        <v>104</v>
      </c>
      <c r="J127" t="s">
        <v>176</v>
      </c>
      <c r="K127" t="s">
        <v>71</v>
      </c>
      <c r="L127">
        <v>1</v>
      </c>
      <c r="M127">
        <v>1</v>
      </c>
      <c r="N127">
        <v>1</v>
      </c>
      <c r="O127">
        <v>1</v>
      </c>
      <c r="P127">
        <v>1</v>
      </c>
      <c r="Q127">
        <v>1</v>
      </c>
      <c r="R127" t="s">
        <v>68</v>
      </c>
      <c r="S127" t="s">
        <v>68</v>
      </c>
      <c r="T127" t="s">
        <v>91</v>
      </c>
      <c r="U127" t="s">
        <v>91</v>
      </c>
      <c r="V127" t="s">
        <v>91</v>
      </c>
      <c r="W127" t="s">
        <v>91</v>
      </c>
      <c r="X127" t="s">
        <v>91</v>
      </c>
      <c r="Y127" t="s">
        <v>119</v>
      </c>
      <c r="Z127" t="s">
        <v>107</v>
      </c>
      <c r="AA127" t="s">
        <v>71</v>
      </c>
      <c r="AB127" t="s">
        <v>72</v>
      </c>
      <c r="AC127" t="s">
        <v>93</v>
      </c>
      <c r="AD127" t="s">
        <v>73</v>
      </c>
      <c r="AE127" t="s">
        <v>108</v>
      </c>
      <c r="AF127" t="s">
        <v>75</v>
      </c>
      <c r="AG127" t="s">
        <v>76</v>
      </c>
      <c r="AH127" t="s">
        <v>119</v>
      </c>
      <c r="AI127" t="s">
        <v>58</v>
      </c>
    </row>
    <row r="128" spans="1:35" x14ac:dyDescent="0.25">
      <c r="A128" s="67">
        <v>44616.43841224537</v>
      </c>
      <c r="B128" t="s">
        <v>35</v>
      </c>
      <c r="C128" t="s">
        <v>36</v>
      </c>
      <c r="D128" t="s">
        <v>60</v>
      </c>
      <c r="E128">
        <v>2</v>
      </c>
      <c r="F128">
        <v>5</v>
      </c>
      <c r="G128" t="s">
        <v>453</v>
      </c>
      <c r="H128" t="s">
        <v>61</v>
      </c>
      <c r="I128" t="s">
        <v>89</v>
      </c>
      <c r="J128" t="s">
        <v>116</v>
      </c>
      <c r="K128" t="s">
        <v>64</v>
      </c>
      <c r="L128">
        <v>5</v>
      </c>
      <c r="M128">
        <v>5</v>
      </c>
      <c r="N128">
        <v>5</v>
      </c>
      <c r="O128">
        <v>5</v>
      </c>
      <c r="P128">
        <v>5</v>
      </c>
      <c r="Q128">
        <v>5</v>
      </c>
      <c r="R128" t="s">
        <v>66</v>
      </c>
      <c r="S128" t="s">
        <v>91</v>
      </c>
      <c r="T128" t="s">
        <v>66</v>
      </c>
      <c r="U128" t="s">
        <v>66</v>
      </c>
      <c r="V128" t="s">
        <v>91</v>
      </c>
      <c r="W128" t="s">
        <v>91</v>
      </c>
      <c r="X128" t="s">
        <v>91</v>
      </c>
      <c r="Y128" t="s">
        <v>131</v>
      </c>
      <c r="Z128" t="s">
        <v>158</v>
      </c>
      <c r="AA128" t="s">
        <v>98</v>
      </c>
      <c r="AB128" t="s">
        <v>72</v>
      </c>
      <c r="AC128" t="s">
        <v>93</v>
      </c>
      <c r="AD128" t="s">
        <v>73</v>
      </c>
      <c r="AE128" t="s">
        <v>114</v>
      </c>
      <c r="AF128" t="s">
        <v>75</v>
      </c>
      <c r="AG128" t="s">
        <v>76</v>
      </c>
      <c r="AH128" t="s">
        <v>69</v>
      </c>
      <c r="AI128" t="s">
        <v>87</v>
      </c>
    </row>
    <row r="129" spans="1:35" x14ac:dyDescent="0.25">
      <c r="A129" s="67">
        <v>44616.438636666666</v>
      </c>
      <c r="B129" t="s">
        <v>35</v>
      </c>
      <c r="C129" t="s">
        <v>36</v>
      </c>
      <c r="D129" t="s">
        <v>60</v>
      </c>
      <c r="E129">
        <v>1</v>
      </c>
      <c r="F129">
        <v>4</v>
      </c>
      <c r="G129" t="s">
        <v>454</v>
      </c>
      <c r="H129" t="s">
        <v>39</v>
      </c>
      <c r="I129" t="s">
        <v>89</v>
      </c>
      <c r="J129" t="s">
        <v>182</v>
      </c>
      <c r="K129" t="s">
        <v>71</v>
      </c>
      <c r="L129">
        <v>2</v>
      </c>
      <c r="M129">
        <v>2</v>
      </c>
      <c r="N129">
        <v>3</v>
      </c>
      <c r="O129">
        <v>2</v>
      </c>
      <c r="P129">
        <v>3</v>
      </c>
      <c r="Q129">
        <v>3</v>
      </c>
      <c r="R129" t="s">
        <v>66</v>
      </c>
      <c r="S129" t="s">
        <v>68</v>
      </c>
      <c r="T129" t="s">
        <v>66</v>
      </c>
      <c r="U129" t="s">
        <v>68</v>
      </c>
      <c r="V129" t="s">
        <v>67</v>
      </c>
      <c r="W129" t="s">
        <v>66</v>
      </c>
      <c r="X129" t="s">
        <v>67</v>
      </c>
      <c r="Y129" t="s">
        <v>113</v>
      </c>
      <c r="Z129" t="s">
        <v>70</v>
      </c>
      <c r="AA129" t="s">
        <v>71</v>
      </c>
      <c r="AB129" t="s">
        <v>72</v>
      </c>
      <c r="AC129" t="s">
        <v>93</v>
      </c>
      <c r="AD129" t="s">
        <v>73</v>
      </c>
      <c r="AE129" t="s">
        <v>99</v>
      </c>
      <c r="AF129" t="s">
        <v>75</v>
      </c>
      <c r="AG129" t="s">
        <v>76</v>
      </c>
      <c r="AH129" t="s">
        <v>69</v>
      </c>
      <c r="AI129" t="s">
        <v>87</v>
      </c>
    </row>
    <row r="130" spans="1:35" x14ac:dyDescent="0.25">
      <c r="A130" s="67">
        <v>44616.439013310184</v>
      </c>
      <c r="B130" t="s">
        <v>102</v>
      </c>
      <c r="C130" t="s">
        <v>36</v>
      </c>
      <c r="D130" t="s">
        <v>60</v>
      </c>
      <c r="E130">
        <v>1</v>
      </c>
      <c r="F130">
        <v>3</v>
      </c>
      <c r="G130" t="s">
        <v>455</v>
      </c>
      <c r="H130" t="s">
        <v>39</v>
      </c>
      <c r="I130" t="s">
        <v>104</v>
      </c>
      <c r="J130" t="s">
        <v>241</v>
      </c>
      <c r="K130" t="s">
        <v>71</v>
      </c>
      <c r="L130">
        <v>4</v>
      </c>
      <c r="M130">
        <v>5</v>
      </c>
      <c r="N130">
        <v>5</v>
      </c>
      <c r="O130">
        <v>5</v>
      </c>
      <c r="P130">
        <v>5</v>
      </c>
      <c r="Q130">
        <v>4</v>
      </c>
      <c r="R130" t="s">
        <v>67</v>
      </c>
      <c r="S130" t="s">
        <v>65</v>
      </c>
      <c r="T130" t="s">
        <v>91</v>
      </c>
      <c r="U130" t="s">
        <v>65</v>
      </c>
      <c r="V130" t="s">
        <v>65</v>
      </c>
      <c r="W130" t="s">
        <v>91</v>
      </c>
      <c r="X130" t="s">
        <v>65</v>
      </c>
      <c r="Y130" t="s">
        <v>131</v>
      </c>
      <c r="Z130" t="s">
        <v>127</v>
      </c>
      <c r="AA130" t="s">
        <v>98</v>
      </c>
      <c r="AB130" t="s">
        <v>72</v>
      </c>
      <c r="AC130" t="s">
        <v>93</v>
      </c>
      <c r="AD130" t="s">
        <v>73</v>
      </c>
      <c r="AE130" t="s">
        <v>180</v>
      </c>
      <c r="AF130" t="s">
        <v>75</v>
      </c>
      <c r="AG130" t="s">
        <v>76</v>
      </c>
      <c r="AH130" t="s">
        <v>69</v>
      </c>
      <c r="AI130" t="s">
        <v>94</v>
      </c>
    </row>
    <row r="131" spans="1:35" x14ac:dyDescent="0.25">
      <c r="A131" s="67">
        <v>44616.439126712961</v>
      </c>
      <c r="B131" t="s">
        <v>35</v>
      </c>
      <c r="C131" t="s">
        <v>36</v>
      </c>
      <c r="D131" t="s">
        <v>60</v>
      </c>
      <c r="E131">
        <v>3</v>
      </c>
      <c r="F131">
        <v>3</v>
      </c>
      <c r="G131" t="s">
        <v>456</v>
      </c>
      <c r="H131" t="s">
        <v>39</v>
      </c>
      <c r="I131" t="s">
        <v>62</v>
      </c>
      <c r="J131" t="s">
        <v>167</v>
      </c>
      <c r="K131" t="s">
        <v>161</v>
      </c>
      <c r="L131">
        <v>5</v>
      </c>
      <c r="M131">
        <v>2</v>
      </c>
      <c r="N131">
        <v>5</v>
      </c>
      <c r="O131">
        <v>5</v>
      </c>
      <c r="P131">
        <v>4</v>
      </c>
      <c r="Q131">
        <v>5</v>
      </c>
      <c r="R131" t="s">
        <v>67</v>
      </c>
      <c r="S131" t="s">
        <v>67</v>
      </c>
      <c r="T131" t="s">
        <v>67</v>
      </c>
      <c r="U131" t="s">
        <v>67</v>
      </c>
      <c r="V131" t="s">
        <v>67</v>
      </c>
      <c r="W131" t="s">
        <v>91</v>
      </c>
      <c r="X131" t="s">
        <v>91</v>
      </c>
      <c r="Y131" t="s">
        <v>92</v>
      </c>
      <c r="Z131" t="s">
        <v>298</v>
      </c>
      <c r="AA131" t="s">
        <v>149</v>
      </c>
      <c r="AB131" t="s">
        <v>164</v>
      </c>
      <c r="AC131" t="s">
        <v>67</v>
      </c>
      <c r="AD131" t="s">
        <v>168</v>
      </c>
      <c r="AE131" t="s">
        <v>180</v>
      </c>
      <c r="AF131" t="s">
        <v>75</v>
      </c>
      <c r="AG131" t="s">
        <v>76</v>
      </c>
      <c r="AH131" t="s">
        <v>187</v>
      </c>
      <c r="AI131" t="s">
        <v>87</v>
      </c>
    </row>
    <row r="132" spans="1:35" x14ac:dyDescent="0.25">
      <c r="A132" s="67">
        <v>44616.439586354165</v>
      </c>
      <c r="B132" t="s">
        <v>102</v>
      </c>
      <c r="C132" t="s">
        <v>134</v>
      </c>
      <c r="D132" t="s">
        <v>60</v>
      </c>
      <c r="E132">
        <v>3</v>
      </c>
      <c r="F132">
        <v>3</v>
      </c>
      <c r="G132" t="s">
        <v>457</v>
      </c>
      <c r="H132" t="s">
        <v>61</v>
      </c>
      <c r="I132" t="s">
        <v>89</v>
      </c>
      <c r="J132" t="s">
        <v>63</v>
      </c>
      <c r="K132" t="s">
        <v>458</v>
      </c>
      <c r="L132">
        <v>2</v>
      </c>
      <c r="M132">
        <v>3</v>
      </c>
      <c r="N132">
        <v>4</v>
      </c>
      <c r="O132">
        <v>5</v>
      </c>
      <c r="P132">
        <v>5</v>
      </c>
      <c r="Q132">
        <v>3</v>
      </c>
      <c r="R132" t="s">
        <v>65</v>
      </c>
      <c r="S132" t="s">
        <v>67</v>
      </c>
      <c r="T132" t="s">
        <v>65</v>
      </c>
      <c r="U132" t="s">
        <v>67</v>
      </c>
      <c r="V132" t="s">
        <v>91</v>
      </c>
      <c r="W132" t="s">
        <v>65</v>
      </c>
      <c r="X132" t="s">
        <v>91</v>
      </c>
      <c r="Y132" t="s">
        <v>119</v>
      </c>
      <c r="Z132" t="s">
        <v>107</v>
      </c>
      <c r="AA132" t="s">
        <v>98</v>
      </c>
      <c r="AB132" t="s">
        <v>137</v>
      </c>
      <c r="AC132" t="s">
        <v>66</v>
      </c>
      <c r="AD132" t="s">
        <v>73</v>
      </c>
      <c r="AE132" t="s">
        <v>246</v>
      </c>
      <c r="AF132" t="s">
        <v>442</v>
      </c>
      <c r="AG132" t="s">
        <v>76</v>
      </c>
      <c r="AH132" t="s">
        <v>119</v>
      </c>
      <c r="AI132" t="s">
        <v>58</v>
      </c>
    </row>
    <row r="133" spans="1:35" x14ac:dyDescent="0.25">
      <c r="A133" s="67">
        <v>44616.439831111114</v>
      </c>
      <c r="B133" t="s">
        <v>35</v>
      </c>
      <c r="C133" t="s">
        <v>36</v>
      </c>
      <c r="D133" t="s">
        <v>60</v>
      </c>
      <c r="E133">
        <v>1</v>
      </c>
      <c r="F133">
        <v>4</v>
      </c>
      <c r="G133" t="s">
        <v>459</v>
      </c>
      <c r="H133" t="s">
        <v>39</v>
      </c>
      <c r="I133" t="s">
        <v>104</v>
      </c>
      <c r="J133" t="s">
        <v>155</v>
      </c>
      <c r="K133" t="s">
        <v>71</v>
      </c>
      <c r="L133">
        <v>5</v>
      </c>
      <c r="M133">
        <v>4</v>
      </c>
      <c r="N133">
        <v>5</v>
      </c>
      <c r="O133">
        <v>5</v>
      </c>
      <c r="P133">
        <v>5</v>
      </c>
      <c r="Q133">
        <v>3</v>
      </c>
      <c r="R133" t="s">
        <v>68</v>
      </c>
      <c r="S133" t="s">
        <v>68</v>
      </c>
      <c r="T133" t="s">
        <v>68</v>
      </c>
      <c r="U133" t="s">
        <v>68</v>
      </c>
      <c r="V133" t="s">
        <v>68</v>
      </c>
      <c r="W133" t="s">
        <v>91</v>
      </c>
      <c r="X133" t="s">
        <v>91</v>
      </c>
      <c r="Y133" t="s">
        <v>69</v>
      </c>
      <c r="Z133" t="s">
        <v>69</v>
      </c>
      <c r="AA133" t="s">
        <v>71</v>
      </c>
      <c r="AB133" t="s">
        <v>72</v>
      </c>
      <c r="AC133" t="s">
        <v>93</v>
      </c>
      <c r="AD133" t="s">
        <v>73</v>
      </c>
      <c r="AE133" t="s">
        <v>128</v>
      </c>
      <c r="AF133" t="s">
        <v>75</v>
      </c>
      <c r="AG133" t="s">
        <v>76</v>
      </c>
      <c r="AH133" t="s">
        <v>69</v>
      </c>
      <c r="AI133" t="s">
        <v>228</v>
      </c>
    </row>
    <row r="134" spans="1:35" x14ac:dyDescent="0.25">
      <c r="A134" s="67">
        <v>44616.440221111116</v>
      </c>
      <c r="B134" t="s">
        <v>35</v>
      </c>
      <c r="C134" t="s">
        <v>151</v>
      </c>
      <c r="D134" t="s">
        <v>60</v>
      </c>
      <c r="E134">
        <v>5</v>
      </c>
      <c r="F134">
        <v>3</v>
      </c>
      <c r="G134" t="s">
        <v>460</v>
      </c>
      <c r="H134" t="s">
        <v>39</v>
      </c>
      <c r="I134" t="s">
        <v>62</v>
      </c>
      <c r="J134" t="s">
        <v>403</v>
      </c>
      <c r="K134" t="s">
        <v>64</v>
      </c>
      <c r="L134">
        <v>5</v>
      </c>
      <c r="M134">
        <v>5</v>
      </c>
      <c r="N134">
        <v>5</v>
      </c>
      <c r="O134">
        <v>5</v>
      </c>
      <c r="P134">
        <v>5</v>
      </c>
      <c r="Q134">
        <v>5</v>
      </c>
      <c r="R134" t="s">
        <v>143</v>
      </c>
      <c r="S134" t="s">
        <v>143</v>
      </c>
      <c r="T134" t="s">
        <v>143</v>
      </c>
      <c r="U134" t="s">
        <v>65</v>
      </c>
      <c r="V134" t="s">
        <v>91</v>
      </c>
      <c r="W134" t="s">
        <v>143</v>
      </c>
      <c r="X134" t="s">
        <v>122</v>
      </c>
      <c r="Y134" t="s">
        <v>461</v>
      </c>
      <c r="Z134" t="s">
        <v>49</v>
      </c>
      <c r="AA134" t="s">
        <v>98</v>
      </c>
      <c r="AB134" t="s">
        <v>55</v>
      </c>
      <c r="AC134" t="s">
        <v>143</v>
      </c>
      <c r="AD134" t="s">
        <v>85</v>
      </c>
      <c r="AE134" t="s">
        <v>246</v>
      </c>
      <c r="AF134" t="s">
        <v>75</v>
      </c>
      <c r="AG134" t="s">
        <v>76</v>
      </c>
      <c r="AH134" t="s">
        <v>462</v>
      </c>
      <c r="AI134" t="s">
        <v>87</v>
      </c>
    </row>
    <row r="135" spans="1:35" x14ac:dyDescent="0.25">
      <c r="A135" s="67">
        <v>44616.440325902775</v>
      </c>
      <c r="B135" t="s">
        <v>150</v>
      </c>
      <c r="C135" t="s">
        <v>151</v>
      </c>
      <c r="D135" t="s">
        <v>60</v>
      </c>
      <c r="E135">
        <v>5</v>
      </c>
      <c r="F135">
        <v>3</v>
      </c>
      <c r="G135" t="s">
        <v>463</v>
      </c>
      <c r="H135" t="s">
        <v>61</v>
      </c>
      <c r="I135" t="s">
        <v>62</v>
      </c>
      <c r="J135" t="s">
        <v>130</v>
      </c>
      <c r="K135" t="s">
        <v>289</v>
      </c>
      <c r="L135">
        <v>3</v>
      </c>
      <c r="M135">
        <v>3</v>
      </c>
      <c r="N135">
        <v>3</v>
      </c>
      <c r="O135">
        <v>3</v>
      </c>
      <c r="P135">
        <v>4</v>
      </c>
      <c r="Q135">
        <v>3</v>
      </c>
      <c r="R135" t="s">
        <v>91</v>
      </c>
      <c r="S135" t="s">
        <v>66</v>
      </c>
      <c r="T135" t="s">
        <v>91</v>
      </c>
      <c r="U135" t="s">
        <v>66</v>
      </c>
      <c r="V135" t="s">
        <v>91</v>
      </c>
      <c r="W135" t="s">
        <v>66</v>
      </c>
      <c r="X135" t="s">
        <v>91</v>
      </c>
      <c r="Y135" t="s">
        <v>297</v>
      </c>
      <c r="Z135" t="s">
        <v>298</v>
      </c>
      <c r="AA135" t="s">
        <v>464</v>
      </c>
      <c r="AB135" t="s">
        <v>164</v>
      </c>
      <c r="AC135" t="s">
        <v>66</v>
      </c>
      <c r="AD135" t="s">
        <v>168</v>
      </c>
      <c r="AE135" t="s">
        <v>54</v>
      </c>
      <c r="AF135" t="s">
        <v>75</v>
      </c>
      <c r="AG135" t="s">
        <v>76</v>
      </c>
      <c r="AH135" t="s">
        <v>187</v>
      </c>
      <c r="AI135" t="s">
        <v>87</v>
      </c>
    </row>
    <row r="136" spans="1:35" x14ac:dyDescent="0.25">
      <c r="A136" s="67">
        <v>44616.441039837962</v>
      </c>
      <c r="B136" t="s">
        <v>35</v>
      </c>
      <c r="C136" t="s">
        <v>36</v>
      </c>
      <c r="D136" t="s">
        <v>60</v>
      </c>
      <c r="E136">
        <v>2</v>
      </c>
      <c r="F136">
        <v>4</v>
      </c>
      <c r="G136" t="s">
        <v>88</v>
      </c>
      <c r="H136" t="s">
        <v>39</v>
      </c>
      <c r="I136" t="s">
        <v>62</v>
      </c>
      <c r="J136" t="s">
        <v>63</v>
      </c>
      <c r="K136" t="s">
        <v>71</v>
      </c>
      <c r="L136">
        <v>5</v>
      </c>
      <c r="M136">
        <v>5</v>
      </c>
      <c r="N136">
        <v>5</v>
      </c>
      <c r="O136">
        <v>5</v>
      </c>
      <c r="P136">
        <v>5</v>
      </c>
      <c r="Q136">
        <v>1</v>
      </c>
      <c r="R136" t="s">
        <v>67</v>
      </c>
      <c r="S136" t="s">
        <v>91</v>
      </c>
      <c r="T136" t="s">
        <v>91</v>
      </c>
      <c r="U136" t="s">
        <v>66</v>
      </c>
      <c r="V136" t="s">
        <v>91</v>
      </c>
      <c r="W136" t="s">
        <v>91</v>
      </c>
      <c r="X136" t="s">
        <v>91</v>
      </c>
      <c r="Y136" t="s">
        <v>106</v>
      </c>
      <c r="Z136" t="s">
        <v>298</v>
      </c>
      <c r="AA136" t="s">
        <v>71</v>
      </c>
      <c r="AB136" t="s">
        <v>72</v>
      </c>
      <c r="AC136" t="s">
        <v>93</v>
      </c>
      <c r="AD136" t="s">
        <v>73</v>
      </c>
      <c r="AE136" t="s">
        <v>114</v>
      </c>
      <c r="AF136" t="s">
        <v>75</v>
      </c>
      <c r="AG136" t="s">
        <v>76</v>
      </c>
      <c r="AH136" t="s">
        <v>196</v>
      </c>
      <c r="AI136" t="s">
        <v>87</v>
      </c>
    </row>
    <row r="137" spans="1:35" x14ac:dyDescent="0.25">
      <c r="A137" s="67">
        <v>44616.441059618053</v>
      </c>
      <c r="B137" t="s">
        <v>35</v>
      </c>
      <c r="C137" t="s">
        <v>134</v>
      </c>
      <c r="D137" t="s">
        <v>60</v>
      </c>
      <c r="E137">
        <v>1</v>
      </c>
      <c r="F137">
        <v>4</v>
      </c>
      <c r="G137" t="s">
        <v>465</v>
      </c>
      <c r="H137" t="s">
        <v>39</v>
      </c>
      <c r="I137" t="s">
        <v>62</v>
      </c>
      <c r="J137" t="s">
        <v>466</v>
      </c>
      <c r="K137" t="s">
        <v>71</v>
      </c>
      <c r="L137">
        <v>2</v>
      </c>
      <c r="M137">
        <v>5</v>
      </c>
      <c r="N137">
        <v>4</v>
      </c>
      <c r="O137">
        <v>4</v>
      </c>
      <c r="P137">
        <v>5</v>
      </c>
      <c r="Q137">
        <v>2</v>
      </c>
      <c r="R137" t="s">
        <v>67</v>
      </c>
      <c r="S137" t="s">
        <v>66</v>
      </c>
      <c r="T137" t="s">
        <v>67</v>
      </c>
      <c r="U137" t="s">
        <v>66</v>
      </c>
      <c r="V137" t="s">
        <v>66</v>
      </c>
      <c r="W137" t="s">
        <v>67</v>
      </c>
      <c r="X137" t="s">
        <v>67</v>
      </c>
      <c r="Y137" t="s">
        <v>113</v>
      </c>
      <c r="Z137" t="s">
        <v>70</v>
      </c>
      <c r="AA137" t="s">
        <v>71</v>
      </c>
      <c r="AB137" t="s">
        <v>72</v>
      </c>
      <c r="AC137" t="s">
        <v>66</v>
      </c>
      <c r="AD137" t="s">
        <v>73</v>
      </c>
      <c r="AE137" t="s">
        <v>99</v>
      </c>
      <c r="AF137" t="s">
        <v>75</v>
      </c>
      <c r="AG137" t="s">
        <v>76</v>
      </c>
      <c r="AH137" t="s">
        <v>69</v>
      </c>
      <c r="AI137" t="s">
        <v>101</v>
      </c>
    </row>
    <row r="138" spans="1:35" x14ac:dyDescent="0.25">
      <c r="A138" s="67">
        <v>44616.442044062496</v>
      </c>
      <c r="B138" t="s">
        <v>35</v>
      </c>
      <c r="C138" t="s">
        <v>36</v>
      </c>
      <c r="D138" t="s">
        <v>60</v>
      </c>
      <c r="E138">
        <v>3</v>
      </c>
      <c r="F138">
        <v>4</v>
      </c>
      <c r="G138" t="s">
        <v>468</v>
      </c>
      <c r="H138" t="s">
        <v>39</v>
      </c>
      <c r="I138" t="s">
        <v>111</v>
      </c>
      <c r="J138" t="s">
        <v>431</v>
      </c>
      <c r="K138" t="s">
        <v>71</v>
      </c>
      <c r="L138">
        <v>5</v>
      </c>
      <c r="M138">
        <v>5</v>
      </c>
      <c r="N138">
        <v>5</v>
      </c>
      <c r="O138">
        <v>5</v>
      </c>
      <c r="P138">
        <v>5</v>
      </c>
      <c r="Q138">
        <v>5</v>
      </c>
      <c r="R138" t="s">
        <v>66</v>
      </c>
      <c r="S138" t="s">
        <v>68</v>
      </c>
      <c r="T138" t="s">
        <v>68</v>
      </c>
      <c r="U138" t="s">
        <v>68</v>
      </c>
      <c r="V138" t="s">
        <v>66</v>
      </c>
      <c r="W138" t="s">
        <v>68</v>
      </c>
      <c r="X138" t="s">
        <v>68</v>
      </c>
      <c r="Y138" t="s">
        <v>219</v>
      </c>
      <c r="Z138" t="s">
        <v>83</v>
      </c>
      <c r="AA138" t="s">
        <v>71</v>
      </c>
      <c r="AB138" t="s">
        <v>72</v>
      </c>
      <c r="AC138" t="s">
        <v>66</v>
      </c>
      <c r="AD138" t="s">
        <v>73</v>
      </c>
      <c r="AE138" t="s">
        <v>128</v>
      </c>
      <c r="AF138" t="s">
        <v>75</v>
      </c>
      <c r="AG138" t="s">
        <v>76</v>
      </c>
      <c r="AH138" t="s">
        <v>191</v>
      </c>
      <c r="AI138" t="s">
        <v>228</v>
      </c>
    </row>
    <row r="139" spans="1:35" x14ac:dyDescent="0.25">
      <c r="A139" s="67">
        <v>44616.442200694444</v>
      </c>
      <c r="B139" t="s">
        <v>35</v>
      </c>
      <c r="C139" t="s">
        <v>36</v>
      </c>
      <c r="D139" t="s">
        <v>60</v>
      </c>
      <c r="E139">
        <v>4</v>
      </c>
      <c r="F139">
        <v>3</v>
      </c>
      <c r="G139" t="s">
        <v>345</v>
      </c>
      <c r="H139" t="s">
        <v>61</v>
      </c>
      <c r="I139" t="s">
        <v>62</v>
      </c>
      <c r="J139" t="s">
        <v>116</v>
      </c>
      <c r="K139" t="s">
        <v>64</v>
      </c>
      <c r="L139">
        <v>3</v>
      </c>
      <c r="M139">
        <v>4</v>
      </c>
      <c r="N139">
        <v>4</v>
      </c>
      <c r="O139">
        <v>3</v>
      </c>
      <c r="P139">
        <v>4</v>
      </c>
      <c r="Q139">
        <v>2</v>
      </c>
      <c r="R139" t="s">
        <v>65</v>
      </c>
      <c r="S139" t="s">
        <v>91</v>
      </c>
      <c r="T139" t="s">
        <v>65</v>
      </c>
      <c r="U139" t="s">
        <v>122</v>
      </c>
      <c r="V139" t="s">
        <v>91</v>
      </c>
      <c r="W139" t="s">
        <v>91</v>
      </c>
      <c r="X139" t="s">
        <v>91</v>
      </c>
      <c r="Y139" t="s">
        <v>292</v>
      </c>
      <c r="Z139" t="s">
        <v>127</v>
      </c>
      <c r="AA139" t="s">
        <v>98</v>
      </c>
      <c r="AB139" t="s">
        <v>72</v>
      </c>
      <c r="AC139" t="s">
        <v>65</v>
      </c>
      <c r="AD139" t="s">
        <v>73</v>
      </c>
      <c r="AE139" t="s">
        <v>54</v>
      </c>
      <c r="AF139" t="s">
        <v>75</v>
      </c>
      <c r="AG139" t="s">
        <v>76</v>
      </c>
      <c r="AH139" t="s">
        <v>239</v>
      </c>
      <c r="AI139" t="s">
        <v>101</v>
      </c>
    </row>
    <row r="140" spans="1:35" x14ac:dyDescent="0.25">
      <c r="A140" s="67">
        <v>44616.443877060185</v>
      </c>
      <c r="B140" t="s">
        <v>102</v>
      </c>
      <c r="C140" t="s">
        <v>151</v>
      </c>
      <c r="D140" t="s">
        <v>60</v>
      </c>
      <c r="E140">
        <v>2</v>
      </c>
      <c r="F140">
        <v>6</v>
      </c>
      <c r="G140" t="s">
        <v>470</v>
      </c>
      <c r="H140" t="s">
        <v>39</v>
      </c>
      <c r="I140" t="s">
        <v>40</v>
      </c>
      <c r="J140" t="s">
        <v>234</v>
      </c>
      <c r="K140" t="s">
        <v>71</v>
      </c>
      <c r="L140">
        <v>4</v>
      </c>
      <c r="M140">
        <v>4</v>
      </c>
      <c r="N140">
        <v>4</v>
      </c>
      <c r="O140">
        <v>4</v>
      </c>
      <c r="P140">
        <v>4</v>
      </c>
      <c r="Q140">
        <v>4</v>
      </c>
      <c r="R140" t="s">
        <v>67</v>
      </c>
      <c r="S140" t="s">
        <v>66</v>
      </c>
      <c r="T140" t="s">
        <v>66</v>
      </c>
      <c r="U140" t="s">
        <v>66</v>
      </c>
      <c r="V140" t="s">
        <v>67</v>
      </c>
      <c r="W140" t="s">
        <v>65</v>
      </c>
      <c r="X140" t="s">
        <v>67</v>
      </c>
      <c r="Y140" t="s">
        <v>471</v>
      </c>
      <c r="Z140" t="s">
        <v>70</v>
      </c>
      <c r="AA140" t="s">
        <v>71</v>
      </c>
      <c r="AB140" t="s">
        <v>72</v>
      </c>
      <c r="AC140" t="s">
        <v>93</v>
      </c>
      <c r="AD140" t="s">
        <v>73</v>
      </c>
      <c r="AE140" t="s">
        <v>165</v>
      </c>
      <c r="AF140" t="s">
        <v>75</v>
      </c>
      <c r="AG140" t="s">
        <v>76</v>
      </c>
      <c r="AH140" t="s">
        <v>247</v>
      </c>
      <c r="AI140" t="s">
        <v>472</v>
      </c>
    </row>
    <row r="141" spans="1:35" x14ac:dyDescent="0.25">
      <c r="A141" s="67">
        <v>44616.444015763889</v>
      </c>
      <c r="B141" t="s">
        <v>102</v>
      </c>
      <c r="C141" t="s">
        <v>36</v>
      </c>
      <c r="D141" t="s">
        <v>60</v>
      </c>
      <c r="E141">
        <v>2</v>
      </c>
      <c r="F141">
        <v>3</v>
      </c>
      <c r="G141" t="s">
        <v>88</v>
      </c>
      <c r="H141" t="s">
        <v>39</v>
      </c>
      <c r="I141" t="s">
        <v>62</v>
      </c>
      <c r="J141" t="s">
        <v>130</v>
      </c>
      <c r="K141" t="s">
        <v>71</v>
      </c>
      <c r="L141">
        <v>1</v>
      </c>
      <c r="M141">
        <v>3</v>
      </c>
      <c r="N141">
        <v>1</v>
      </c>
      <c r="O141">
        <v>1</v>
      </c>
      <c r="P141">
        <v>5</v>
      </c>
      <c r="Q141">
        <v>1</v>
      </c>
      <c r="R141" t="s">
        <v>65</v>
      </c>
      <c r="S141" t="s">
        <v>91</v>
      </c>
      <c r="T141" t="s">
        <v>91</v>
      </c>
      <c r="U141" t="s">
        <v>67</v>
      </c>
      <c r="V141" t="s">
        <v>91</v>
      </c>
      <c r="W141" t="s">
        <v>65</v>
      </c>
      <c r="X141" t="s">
        <v>91</v>
      </c>
      <c r="Y141" t="s">
        <v>148</v>
      </c>
      <c r="Z141" t="s">
        <v>127</v>
      </c>
      <c r="AA141" t="s">
        <v>71</v>
      </c>
      <c r="AB141" t="s">
        <v>72</v>
      </c>
      <c r="AC141" t="s">
        <v>66</v>
      </c>
      <c r="AD141" t="s">
        <v>73</v>
      </c>
      <c r="AE141" t="s">
        <v>74</v>
      </c>
      <c r="AF141" t="s">
        <v>75</v>
      </c>
      <c r="AG141" t="s">
        <v>76</v>
      </c>
      <c r="AH141" t="s">
        <v>191</v>
      </c>
      <c r="AI141" t="s">
        <v>87</v>
      </c>
    </row>
    <row r="142" spans="1:35" x14ac:dyDescent="0.25">
      <c r="A142" s="67">
        <v>44616.448504178239</v>
      </c>
      <c r="B142" t="s">
        <v>35</v>
      </c>
      <c r="C142" t="s">
        <v>183</v>
      </c>
      <c r="D142" t="s">
        <v>60</v>
      </c>
      <c r="E142">
        <v>1</v>
      </c>
      <c r="F142">
        <v>2</v>
      </c>
      <c r="G142" t="s">
        <v>475</v>
      </c>
      <c r="H142" t="s">
        <v>39</v>
      </c>
      <c r="I142" t="s">
        <v>104</v>
      </c>
      <c r="J142" t="s">
        <v>476</v>
      </c>
      <c r="K142" t="s">
        <v>71</v>
      </c>
      <c r="L142">
        <v>5</v>
      </c>
      <c r="M142">
        <v>2</v>
      </c>
      <c r="N142">
        <v>5</v>
      </c>
      <c r="O142">
        <v>5</v>
      </c>
      <c r="P142">
        <v>4</v>
      </c>
      <c r="Q142">
        <v>5</v>
      </c>
      <c r="R142" t="s">
        <v>67</v>
      </c>
      <c r="S142" t="s">
        <v>67</v>
      </c>
      <c r="T142" t="s">
        <v>67</v>
      </c>
      <c r="U142" t="s">
        <v>67</v>
      </c>
      <c r="V142" t="s">
        <v>65</v>
      </c>
      <c r="W142" t="s">
        <v>67</v>
      </c>
      <c r="X142" t="s">
        <v>67</v>
      </c>
      <c r="Y142" t="s">
        <v>227</v>
      </c>
      <c r="Z142" t="s">
        <v>127</v>
      </c>
      <c r="AA142" t="s">
        <v>98</v>
      </c>
      <c r="AB142" t="s">
        <v>72</v>
      </c>
      <c r="AC142" t="s">
        <v>93</v>
      </c>
      <c r="AD142" t="s">
        <v>73</v>
      </c>
      <c r="AE142" t="s">
        <v>108</v>
      </c>
      <c r="AF142" t="s">
        <v>75</v>
      </c>
      <c r="AG142" t="s">
        <v>76</v>
      </c>
      <c r="AH142" t="s">
        <v>77</v>
      </c>
      <c r="AI142" t="s">
        <v>228</v>
      </c>
    </row>
    <row r="143" spans="1:35" x14ac:dyDescent="0.25">
      <c r="A143" s="67">
        <v>44616.44963383102</v>
      </c>
      <c r="B143" t="s">
        <v>59</v>
      </c>
      <c r="C143" t="s">
        <v>36</v>
      </c>
      <c r="D143" t="s">
        <v>60</v>
      </c>
      <c r="E143">
        <v>2</v>
      </c>
      <c r="F143">
        <v>6</v>
      </c>
      <c r="G143" t="s">
        <v>88</v>
      </c>
      <c r="H143" t="s">
        <v>61</v>
      </c>
      <c r="I143" t="s">
        <v>104</v>
      </c>
      <c r="J143" t="s">
        <v>167</v>
      </c>
      <c r="K143" t="s">
        <v>71</v>
      </c>
      <c r="L143">
        <v>4</v>
      </c>
      <c r="M143">
        <v>4</v>
      </c>
      <c r="N143">
        <v>5</v>
      </c>
      <c r="O143">
        <v>3</v>
      </c>
      <c r="P143">
        <v>5</v>
      </c>
      <c r="Q143">
        <v>3</v>
      </c>
      <c r="R143" t="s">
        <v>68</v>
      </c>
      <c r="S143" t="s">
        <v>68</v>
      </c>
      <c r="T143" t="s">
        <v>68</v>
      </c>
      <c r="U143" t="s">
        <v>68</v>
      </c>
      <c r="V143" t="s">
        <v>91</v>
      </c>
      <c r="W143" t="s">
        <v>91</v>
      </c>
      <c r="X143" t="s">
        <v>91</v>
      </c>
      <c r="Y143" t="s">
        <v>131</v>
      </c>
      <c r="Z143" t="s">
        <v>124</v>
      </c>
      <c r="AA143" t="s">
        <v>71</v>
      </c>
      <c r="AB143" t="s">
        <v>137</v>
      </c>
      <c r="AC143" t="s">
        <v>66</v>
      </c>
      <c r="AD143" t="s">
        <v>85</v>
      </c>
      <c r="AE143" t="s">
        <v>128</v>
      </c>
      <c r="AF143" t="s">
        <v>75</v>
      </c>
      <c r="AG143" t="s">
        <v>76</v>
      </c>
      <c r="AH143" t="s">
        <v>69</v>
      </c>
      <c r="AI143" t="s">
        <v>171</v>
      </c>
    </row>
    <row r="144" spans="1:35" x14ac:dyDescent="0.25">
      <c r="A144" s="67">
        <v>44616.449970381946</v>
      </c>
      <c r="B144" t="s">
        <v>35</v>
      </c>
      <c r="C144" t="s">
        <v>36</v>
      </c>
      <c r="D144" t="s">
        <v>60</v>
      </c>
      <c r="E144">
        <v>3</v>
      </c>
      <c r="F144">
        <v>6</v>
      </c>
      <c r="G144" t="s">
        <v>38</v>
      </c>
      <c r="H144" t="s">
        <v>39</v>
      </c>
      <c r="I144" t="s">
        <v>89</v>
      </c>
      <c r="J144" t="s">
        <v>478</v>
      </c>
      <c r="K144" t="s">
        <v>260</v>
      </c>
      <c r="L144">
        <v>4</v>
      </c>
      <c r="M144">
        <v>5</v>
      </c>
      <c r="N144">
        <v>5</v>
      </c>
      <c r="O144">
        <v>4</v>
      </c>
      <c r="P144">
        <v>5</v>
      </c>
      <c r="Q144">
        <v>2</v>
      </c>
      <c r="R144" t="s">
        <v>66</v>
      </c>
      <c r="S144" t="s">
        <v>66</v>
      </c>
      <c r="T144" t="s">
        <v>66</v>
      </c>
      <c r="U144" t="s">
        <v>66</v>
      </c>
      <c r="V144" t="s">
        <v>66</v>
      </c>
      <c r="W144" t="s">
        <v>67</v>
      </c>
      <c r="X144" t="s">
        <v>91</v>
      </c>
      <c r="Y144" t="s">
        <v>172</v>
      </c>
      <c r="Z144" t="s">
        <v>70</v>
      </c>
      <c r="AA144" t="s">
        <v>71</v>
      </c>
      <c r="AB144" t="s">
        <v>55</v>
      </c>
      <c r="AC144" t="s">
        <v>66</v>
      </c>
      <c r="AD144" t="s">
        <v>85</v>
      </c>
      <c r="AE144" t="s">
        <v>54</v>
      </c>
      <c r="AF144" t="s">
        <v>213</v>
      </c>
      <c r="AG144" t="s">
        <v>76</v>
      </c>
      <c r="AH144" t="s">
        <v>119</v>
      </c>
      <c r="AI144" t="s">
        <v>120</v>
      </c>
    </row>
    <row r="145" spans="1:35" x14ac:dyDescent="0.25">
      <c r="A145" s="67">
        <v>44616.453229872684</v>
      </c>
      <c r="B145" t="s">
        <v>59</v>
      </c>
      <c r="C145" t="s">
        <v>36</v>
      </c>
      <c r="D145" t="s">
        <v>60</v>
      </c>
      <c r="E145">
        <v>1</v>
      </c>
      <c r="F145">
        <v>5</v>
      </c>
      <c r="G145" t="s">
        <v>468</v>
      </c>
      <c r="H145" t="s">
        <v>39</v>
      </c>
      <c r="I145" t="s">
        <v>62</v>
      </c>
      <c r="J145" t="s">
        <v>486</v>
      </c>
      <c r="K145" t="s">
        <v>487</v>
      </c>
      <c r="L145">
        <v>4</v>
      </c>
      <c r="M145">
        <v>5</v>
      </c>
      <c r="N145">
        <v>5</v>
      </c>
      <c r="O145">
        <v>5</v>
      </c>
      <c r="P145">
        <v>5</v>
      </c>
      <c r="Q145">
        <v>5</v>
      </c>
      <c r="R145" t="s">
        <v>67</v>
      </c>
      <c r="S145" t="s">
        <v>65</v>
      </c>
      <c r="T145" t="s">
        <v>65</v>
      </c>
      <c r="U145" t="s">
        <v>122</v>
      </c>
      <c r="V145" t="s">
        <v>67</v>
      </c>
      <c r="W145" t="s">
        <v>65</v>
      </c>
      <c r="X145" t="s">
        <v>66</v>
      </c>
      <c r="Y145" t="s">
        <v>216</v>
      </c>
      <c r="Z145" t="s">
        <v>107</v>
      </c>
      <c r="AA145" t="s">
        <v>71</v>
      </c>
      <c r="AB145" t="s">
        <v>72</v>
      </c>
      <c r="AC145" t="s">
        <v>122</v>
      </c>
      <c r="AD145" t="s">
        <v>398</v>
      </c>
      <c r="AE145" t="s">
        <v>128</v>
      </c>
      <c r="AF145" t="s">
        <v>75</v>
      </c>
      <c r="AG145" t="s">
        <v>56</v>
      </c>
      <c r="AH145" t="s">
        <v>69</v>
      </c>
      <c r="AI145" t="s">
        <v>87</v>
      </c>
    </row>
    <row r="146" spans="1:35" x14ac:dyDescent="0.25">
      <c r="A146" s="67">
        <v>44616.453603599541</v>
      </c>
      <c r="B146" t="s">
        <v>35</v>
      </c>
      <c r="C146" t="s">
        <v>36</v>
      </c>
      <c r="D146" t="s">
        <v>60</v>
      </c>
      <c r="E146">
        <v>2</v>
      </c>
      <c r="F146">
        <v>4</v>
      </c>
      <c r="G146" t="s">
        <v>489</v>
      </c>
      <c r="H146" t="s">
        <v>61</v>
      </c>
      <c r="I146" t="s">
        <v>104</v>
      </c>
      <c r="J146" t="s">
        <v>125</v>
      </c>
      <c r="K146" t="s">
        <v>71</v>
      </c>
      <c r="L146">
        <v>2</v>
      </c>
      <c r="M146">
        <v>4</v>
      </c>
      <c r="N146">
        <v>1</v>
      </c>
      <c r="O146">
        <v>4</v>
      </c>
      <c r="P146">
        <v>5</v>
      </c>
      <c r="Q146">
        <v>3</v>
      </c>
      <c r="R146" t="s">
        <v>66</v>
      </c>
      <c r="S146" t="s">
        <v>66</v>
      </c>
      <c r="T146" t="s">
        <v>91</v>
      </c>
      <c r="U146" t="s">
        <v>67</v>
      </c>
      <c r="V146" t="s">
        <v>67</v>
      </c>
      <c r="W146" t="s">
        <v>66</v>
      </c>
      <c r="X146" t="s">
        <v>67</v>
      </c>
      <c r="Y146" t="s">
        <v>92</v>
      </c>
      <c r="Z146" t="s">
        <v>70</v>
      </c>
      <c r="AA146" t="s">
        <v>71</v>
      </c>
      <c r="AB146" t="s">
        <v>164</v>
      </c>
      <c r="AC146" t="s">
        <v>66</v>
      </c>
      <c r="AD146" t="s">
        <v>85</v>
      </c>
      <c r="AE146" t="s">
        <v>165</v>
      </c>
      <c r="AF146" t="s">
        <v>75</v>
      </c>
      <c r="AG146" t="s">
        <v>76</v>
      </c>
      <c r="AH146" t="s">
        <v>100</v>
      </c>
      <c r="AI146" t="s">
        <v>228</v>
      </c>
    </row>
    <row r="147" spans="1:35" x14ac:dyDescent="0.25">
      <c r="A147" s="67">
        <v>44616.453883402777</v>
      </c>
      <c r="B147" t="s">
        <v>102</v>
      </c>
      <c r="C147" t="s">
        <v>36</v>
      </c>
      <c r="D147" t="s">
        <v>60</v>
      </c>
      <c r="E147">
        <v>2</v>
      </c>
      <c r="F147" t="s">
        <v>79</v>
      </c>
      <c r="G147" t="s">
        <v>38</v>
      </c>
      <c r="H147" t="s">
        <v>39</v>
      </c>
      <c r="I147" t="s">
        <v>40</v>
      </c>
      <c r="J147" t="s">
        <v>325</v>
      </c>
      <c r="K147" t="s">
        <v>71</v>
      </c>
      <c r="L147">
        <v>3</v>
      </c>
      <c r="M147">
        <v>5</v>
      </c>
      <c r="N147">
        <v>5</v>
      </c>
      <c r="O147">
        <v>2</v>
      </c>
      <c r="P147">
        <v>5</v>
      </c>
      <c r="Q147">
        <v>2</v>
      </c>
      <c r="R147" t="s">
        <v>67</v>
      </c>
      <c r="S147" t="s">
        <v>91</v>
      </c>
      <c r="T147" t="s">
        <v>91</v>
      </c>
      <c r="U147" t="s">
        <v>91</v>
      </c>
      <c r="V147" t="s">
        <v>91</v>
      </c>
      <c r="W147" t="s">
        <v>91</v>
      </c>
      <c r="X147" t="s">
        <v>122</v>
      </c>
      <c r="Y147" t="s">
        <v>148</v>
      </c>
      <c r="Z147" t="s">
        <v>83</v>
      </c>
      <c r="AA147" t="s">
        <v>98</v>
      </c>
      <c r="AB147" t="s">
        <v>72</v>
      </c>
      <c r="AC147" t="s">
        <v>67</v>
      </c>
      <c r="AD147" t="s">
        <v>73</v>
      </c>
      <c r="AE147" t="s">
        <v>74</v>
      </c>
      <c r="AF147" t="s">
        <v>75</v>
      </c>
      <c r="AG147" t="s">
        <v>76</v>
      </c>
      <c r="AH147" t="s">
        <v>339</v>
      </c>
      <c r="AI147" t="s">
        <v>87</v>
      </c>
    </row>
    <row r="148" spans="1:35" x14ac:dyDescent="0.25">
      <c r="A148" s="67">
        <v>44616.456485694449</v>
      </c>
      <c r="B148" t="s">
        <v>35</v>
      </c>
      <c r="C148" t="s">
        <v>36</v>
      </c>
      <c r="D148" t="s">
        <v>60</v>
      </c>
      <c r="E148">
        <v>3</v>
      </c>
      <c r="F148">
        <v>5</v>
      </c>
      <c r="G148" t="s">
        <v>491</v>
      </c>
      <c r="H148" t="s">
        <v>115</v>
      </c>
      <c r="I148" t="s">
        <v>104</v>
      </c>
      <c r="J148" t="s">
        <v>147</v>
      </c>
      <c r="K148" t="s">
        <v>71</v>
      </c>
      <c r="L148">
        <v>1</v>
      </c>
      <c r="M148">
        <v>5</v>
      </c>
      <c r="N148">
        <v>5</v>
      </c>
      <c r="O148">
        <v>2</v>
      </c>
      <c r="P148">
        <v>3</v>
      </c>
      <c r="Q148">
        <v>1</v>
      </c>
      <c r="R148" t="s">
        <v>91</v>
      </c>
      <c r="S148" t="s">
        <v>91</v>
      </c>
      <c r="T148" t="s">
        <v>122</v>
      </c>
      <c r="U148" t="s">
        <v>65</v>
      </c>
      <c r="V148" t="s">
        <v>91</v>
      </c>
      <c r="W148" t="s">
        <v>91</v>
      </c>
      <c r="X148" t="s">
        <v>91</v>
      </c>
      <c r="Y148" t="s">
        <v>492</v>
      </c>
      <c r="Z148" t="s">
        <v>158</v>
      </c>
      <c r="AA148" t="s">
        <v>285</v>
      </c>
      <c r="AB148" t="s">
        <v>55</v>
      </c>
      <c r="AC148" t="s">
        <v>67</v>
      </c>
      <c r="AD148" t="s">
        <v>139</v>
      </c>
      <c r="AE148" t="s">
        <v>54</v>
      </c>
      <c r="AF148" t="s">
        <v>75</v>
      </c>
      <c r="AG148" t="s">
        <v>76</v>
      </c>
      <c r="AH148" t="s">
        <v>119</v>
      </c>
      <c r="AI148" t="s">
        <v>94</v>
      </c>
    </row>
    <row r="149" spans="1:35" x14ac:dyDescent="0.25">
      <c r="A149" s="67">
        <v>44616.458788819444</v>
      </c>
      <c r="B149" t="s">
        <v>102</v>
      </c>
      <c r="C149" t="s">
        <v>36</v>
      </c>
      <c r="D149" t="s">
        <v>60</v>
      </c>
      <c r="E149">
        <v>1</v>
      </c>
      <c r="F149">
        <v>6</v>
      </c>
      <c r="G149" t="s">
        <v>497</v>
      </c>
      <c r="H149" t="s">
        <v>39</v>
      </c>
      <c r="I149" t="s">
        <v>62</v>
      </c>
      <c r="J149" t="s">
        <v>498</v>
      </c>
      <c r="K149" t="s">
        <v>126</v>
      </c>
      <c r="L149">
        <v>5</v>
      </c>
      <c r="M149">
        <v>5</v>
      </c>
      <c r="N149">
        <v>5</v>
      </c>
      <c r="O149">
        <v>5</v>
      </c>
      <c r="P149">
        <v>5</v>
      </c>
      <c r="Q149">
        <v>3</v>
      </c>
      <c r="R149" t="s">
        <v>66</v>
      </c>
      <c r="S149" t="s">
        <v>66</v>
      </c>
      <c r="T149" t="s">
        <v>66</v>
      </c>
      <c r="U149" t="s">
        <v>68</v>
      </c>
      <c r="V149" t="s">
        <v>66</v>
      </c>
      <c r="W149" t="s">
        <v>66</v>
      </c>
      <c r="X149" t="s">
        <v>66</v>
      </c>
      <c r="Y149" t="s">
        <v>156</v>
      </c>
      <c r="Z149" t="s">
        <v>499</v>
      </c>
      <c r="AA149" t="s">
        <v>71</v>
      </c>
      <c r="AB149" t="s">
        <v>72</v>
      </c>
      <c r="AC149" t="s">
        <v>500</v>
      </c>
      <c r="AD149" t="s">
        <v>73</v>
      </c>
      <c r="AE149" t="s">
        <v>128</v>
      </c>
      <c r="AF149" t="s">
        <v>75</v>
      </c>
      <c r="AG149" t="s">
        <v>76</v>
      </c>
      <c r="AH149" t="s">
        <v>194</v>
      </c>
      <c r="AI149" t="s">
        <v>58</v>
      </c>
    </row>
    <row r="150" spans="1:35" x14ac:dyDescent="0.25">
      <c r="A150" s="67">
        <v>44616.458868414353</v>
      </c>
      <c r="B150" t="s">
        <v>35</v>
      </c>
      <c r="C150" t="s">
        <v>36</v>
      </c>
      <c r="D150" t="s">
        <v>60</v>
      </c>
      <c r="E150">
        <v>3</v>
      </c>
      <c r="F150">
        <v>4</v>
      </c>
      <c r="G150" t="s">
        <v>400</v>
      </c>
      <c r="H150" t="s">
        <v>61</v>
      </c>
      <c r="I150" t="s">
        <v>89</v>
      </c>
      <c r="J150" t="s">
        <v>343</v>
      </c>
      <c r="K150" t="s">
        <v>64</v>
      </c>
      <c r="L150">
        <v>4</v>
      </c>
      <c r="M150">
        <v>5</v>
      </c>
      <c r="N150">
        <v>4</v>
      </c>
      <c r="O150">
        <v>2</v>
      </c>
      <c r="P150">
        <v>4</v>
      </c>
      <c r="Q150">
        <v>2</v>
      </c>
      <c r="R150" t="s">
        <v>122</v>
      </c>
      <c r="S150" t="s">
        <v>66</v>
      </c>
      <c r="T150" t="s">
        <v>91</v>
      </c>
      <c r="U150" t="s">
        <v>66</v>
      </c>
      <c r="V150" t="s">
        <v>67</v>
      </c>
      <c r="W150" t="s">
        <v>67</v>
      </c>
      <c r="X150" t="s">
        <v>91</v>
      </c>
      <c r="Y150" t="s">
        <v>123</v>
      </c>
      <c r="Z150" t="s">
        <v>70</v>
      </c>
      <c r="AA150" t="s">
        <v>149</v>
      </c>
      <c r="AB150" t="s">
        <v>55</v>
      </c>
      <c r="AC150" t="s">
        <v>122</v>
      </c>
      <c r="AD150" t="s">
        <v>73</v>
      </c>
      <c r="AE150" t="s">
        <v>114</v>
      </c>
      <c r="AF150" t="s">
        <v>75</v>
      </c>
      <c r="AG150" t="s">
        <v>76</v>
      </c>
      <c r="AH150" t="s">
        <v>318</v>
      </c>
      <c r="AI150" t="s">
        <v>228</v>
      </c>
    </row>
    <row r="151" spans="1:35" x14ac:dyDescent="0.25">
      <c r="A151" s="67">
        <v>44616.459614108797</v>
      </c>
      <c r="B151" t="s">
        <v>35</v>
      </c>
      <c r="C151" t="s">
        <v>36</v>
      </c>
      <c r="D151" t="s">
        <v>60</v>
      </c>
      <c r="E151">
        <v>2</v>
      </c>
      <c r="F151">
        <v>3</v>
      </c>
      <c r="G151" t="s">
        <v>88</v>
      </c>
      <c r="H151" t="s">
        <v>39</v>
      </c>
      <c r="I151" t="s">
        <v>104</v>
      </c>
      <c r="J151" t="s">
        <v>116</v>
      </c>
      <c r="K151" t="s">
        <v>71</v>
      </c>
      <c r="L151">
        <v>3</v>
      </c>
      <c r="M151">
        <v>3</v>
      </c>
      <c r="N151">
        <v>5</v>
      </c>
      <c r="O151">
        <v>4</v>
      </c>
      <c r="P151">
        <v>5</v>
      </c>
      <c r="Q151">
        <v>3</v>
      </c>
      <c r="R151" t="s">
        <v>65</v>
      </c>
      <c r="S151" t="s">
        <v>91</v>
      </c>
      <c r="T151" t="s">
        <v>65</v>
      </c>
      <c r="U151" t="s">
        <v>67</v>
      </c>
      <c r="V151" t="s">
        <v>91</v>
      </c>
      <c r="W151" t="s">
        <v>91</v>
      </c>
      <c r="X151" t="s">
        <v>91</v>
      </c>
      <c r="Y151" t="s">
        <v>186</v>
      </c>
      <c r="Z151" t="s">
        <v>83</v>
      </c>
      <c r="AA151" t="s">
        <v>98</v>
      </c>
      <c r="AB151" t="s">
        <v>72</v>
      </c>
      <c r="AC151" t="s">
        <v>143</v>
      </c>
      <c r="AD151" t="s">
        <v>73</v>
      </c>
      <c r="AE151" t="s">
        <v>246</v>
      </c>
      <c r="AF151" t="s">
        <v>75</v>
      </c>
      <c r="AG151" t="s">
        <v>76</v>
      </c>
      <c r="AH151" t="s">
        <v>196</v>
      </c>
      <c r="AI151" t="s">
        <v>94</v>
      </c>
    </row>
    <row r="152" spans="1:35" x14ac:dyDescent="0.25">
      <c r="A152" s="67">
        <v>44616.460761666662</v>
      </c>
      <c r="B152" t="s">
        <v>59</v>
      </c>
      <c r="C152" t="s">
        <v>36</v>
      </c>
      <c r="D152" t="s">
        <v>60</v>
      </c>
      <c r="E152">
        <v>3</v>
      </c>
      <c r="F152">
        <v>3</v>
      </c>
      <c r="G152" t="s">
        <v>38</v>
      </c>
      <c r="H152" t="s">
        <v>61</v>
      </c>
      <c r="I152" t="s">
        <v>62</v>
      </c>
      <c r="J152" t="s">
        <v>116</v>
      </c>
      <c r="K152" t="s">
        <v>260</v>
      </c>
      <c r="L152">
        <v>3</v>
      </c>
      <c r="M152">
        <v>3</v>
      </c>
      <c r="N152">
        <v>4</v>
      </c>
      <c r="O152">
        <v>2</v>
      </c>
      <c r="P152">
        <v>4</v>
      </c>
      <c r="Q152">
        <v>1</v>
      </c>
      <c r="R152" t="s">
        <v>68</v>
      </c>
      <c r="S152" t="s">
        <v>91</v>
      </c>
      <c r="T152" t="s">
        <v>68</v>
      </c>
      <c r="U152" t="s">
        <v>66</v>
      </c>
      <c r="V152" t="s">
        <v>91</v>
      </c>
      <c r="W152" t="s">
        <v>91</v>
      </c>
      <c r="X152" t="s">
        <v>91</v>
      </c>
      <c r="Y152" t="s">
        <v>131</v>
      </c>
      <c r="Z152" t="s">
        <v>127</v>
      </c>
      <c r="AA152" t="s">
        <v>285</v>
      </c>
      <c r="AB152" t="s">
        <v>164</v>
      </c>
      <c r="AC152" t="s">
        <v>66</v>
      </c>
      <c r="AD152" t="s">
        <v>73</v>
      </c>
      <c r="AE152" t="s">
        <v>128</v>
      </c>
      <c r="AF152" t="s">
        <v>75</v>
      </c>
      <c r="AG152" t="s">
        <v>76</v>
      </c>
      <c r="AH152" t="s">
        <v>69</v>
      </c>
      <c r="AI152" t="s">
        <v>78</v>
      </c>
    </row>
    <row r="153" spans="1:35" x14ac:dyDescent="0.25">
      <c r="A153" s="67">
        <v>44616.460881817125</v>
      </c>
      <c r="B153" t="s">
        <v>35</v>
      </c>
      <c r="C153" t="s">
        <v>36</v>
      </c>
      <c r="D153" t="s">
        <v>60</v>
      </c>
      <c r="E153">
        <v>2</v>
      </c>
      <c r="F153">
        <v>6</v>
      </c>
      <c r="G153" t="s">
        <v>38</v>
      </c>
      <c r="H153" t="s">
        <v>39</v>
      </c>
      <c r="I153" t="s">
        <v>89</v>
      </c>
      <c r="J153" t="s">
        <v>116</v>
      </c>
      <c r="K153" t="s">
        <v>71</v>
      </c>
      <c r="L153">
        <v>2</v>
      </c>
      <c r="M153">
        <v>5</v>
      </c>
      <c r="N153">
        <v>2</v>
      </c>
      <c r="O153">
        <v>5</v>
      </c>
      <c r="P153">
        <v>2</v>
      </c>
      <c r="Q153">
        <v>1</v>
      </c>
      <c r="R153" t="s">
        <v>143</v>
      </c>
      <c r="S153" t="s">
        <v>122</v>
      </c>
      <c r="T153" t="s">
        <v>65</v>
      </c>
      <c r="U153" t="s">
        <v>65</v>
      </c>
      <c r="V153" t="s">
        <v>91</v>
      </c>
      <c r="W153" t="s">
        <v>91</v>
      </c>
      <c r="X153" t="s">
        <v>91</v>
      </c>
      <c r="Y153" t="s">
        <v>148</v>
      </c>
      <c r="Z153" t="s">
        <v>202</v>
      </c>
      <c r="AA153" t="s">
        <v>71</v>
      </c>
      <c r="AB153" t="s">
        <v>72</v>
      </c>
      <c r="AC153" t="s">
        <v>67</v>
      </c>
      <c r="AD153" t="s">
        <v>73</v>
      </c>
      <c r="AE153" t="s">
        <v>114</v>
      </c>
      <c r="AF153" t="s">
        <v>75</v>
      </c>
      <c r="AG153" t="s">
        <v>76</v>
      </c>
      <c r="AH153" t="s">
        <v>191</v>
      </c>
      <c r="AI153" t="s">
        <v>87</v>
      </c>
    </row>
    <row r="154" spans="1:35" x14ac:dyDescent="0.25">
      <c r="A154" s="67">
        <v>44616.462324675929</v>
      </c>
      <c r="B154" t="s">
        <v>59</v>
      </c>
      <c r="C154" t="s">
        <v>36</v>
      </c>
      <c r="D154" t="s">
        <v>60</v>
      </c>
      <c r="E154">
        <v>2</v>
      </c>
      <c r="F154">
        <v>5</v>
      </c>
      <c r="G154" t="s">
        <v>38</v>
      </c>
      <c r="H154" t="s">
        <v>39</v>
      </c>
      <c r="I154" t="s">
        <v>111</v>
      </c>
      <c r="J154" t="s">
        <v>41</v>
      </c>
      <c r="K154" t="s">
        <v>126</v>
      </c>
      <c r="L154">
        <v>3</v>
      </c>
      <c r="M154">
        <v>4</v>
      </c>
      <c r="N154">
        <v>4</v>
      </c>
      <c r="O154">
        <v>3</v>
      </c>
      <c r="P154">
        <v>3</v>
      </c>
      <c r="Q154">
        <v>2</v>
      </c>
      <c r="R154" t="s">
        <v>505</v>
      </c>
      <c r="S154" t="s">
        <v>505</v>
      </c>
      <c r="T154" t="s">
        <v>505</v>
      </c>
      <c r="U154" t="s">
        <v>505</v>
      </c>
      <c r="V154" t="s">
        <v>505</v>
      </c>
      <c r="W154" t="s">
        <v>505</v>
      </c>
      <c r="X154" t="s">
        <v>506</v>
      </c>
      <c r="Y154" t="s">
        <v>156</v>
      </c>
      <c r="Z154" t="s">
        <v>49</v>
      </c>
      <c r="AA154" t="s">
        <v>126</v>
      </c>
      <c r="AB154" t="s">
        <v>72</v>
      </c>
      <c r="AC154" t="s">
        <v>506</v>
      </c>
      <c r="AD154" t="s">
        <v>507</v>
      </c>
      <c r="AE154" t="s">
        <v>508</v>
      </c>
      <c r="AF154" t="s">
        <v>251</v>
      </c>
      <c r="AG154" t="s">
        <v>509</v>
      </c>
      <c r="AH154" t="s">
        <v>119</v>
      </c>
      <c r="AI154" t="s">
        <v>78</v>
      </c>
    </row>
    <row r="155" spans="1:35" x14ac:dyDescent="0.25">
      <c r="A155" s="67">
        <v>44616.462787650467</v>
      </c>
      <c r="B155" t="s">
        <v>35</v>
      </c>
      <c r="C155" t="s">
        <v>134</v>
      </c>
      <c r="D155" t="s">
        <v>60</v>
      </c>
      <c r="E155">
        <v>3</v>
      </c>
      <c r="F155">
        <v>2</v>
      </c>
      <c r="G155" t="s">
        <v>181</v>
      </c>
      <c r="H155" t="s">
        <v>39</v>
      </c>
      <c r="I155" t="s">
        <v>89</v>
      </c>
      <c r="J155" t="s">
        <v>130</v>
      </c>
      <c r="K155" t="s">
        <v>302</v>
      </c>
      <c r="L155">
        <v>1</v>
      </c>
      <c r="M155">
        <v>5</v>
      </c>
      <c r="N155">
        <v>5</v>
      </c>
      <c r="O155">
        <v>5</v>
      </c>
      <c r="P155">
        <v>5</v>
      </c>
      <c r="Q155">
        <v>1</v>
      </c>
      <c r="R155" t="s">
        <v>91</v>
      </c>
      <c r="S155" t="s">
        <v>91</v>
      </c>
      <c r="T155" t="s">
        <v>91</v>
      </c>
      <c r="U155" t="s">
        <v>68</v>
      </c>
      <c r="V155" t="s">
        <v>66</v>
      </c>
      <c r="W155" t="s">
        <v>67</v>
      </c>
      <c r="X155" t="s">
        <v>66</v>
      </c>
      <c r="Y155" t="s">
        <v>156</v>
      </c>
      <c r="Z155" t="s">
        <v>107</v>
      </c>
      <c r="AA155" t="s">
        <v>149</v>
      </c>
      <c r="AB155" t="s">
        <v>72</v>
      </c>
      <c r="AC155" t="s">
        <v>66</v>
      </c>
      <c r="AD155" t="s">
        <v>85</v>
      </c>
      <c r="AE155" t="s">
        <v>74</v>
      </c>
      <c r="AF155" t="s">
        <v>75</v>
      </c>
      <c r="AG155" t="s">
        <v>76</v>
      </c>
      <c r="AH155" t="s">
        <v>163</v>
      </c>
      <c r="AI155" t="s">
        <v>87</v>
      </c>
    </row>
    <row r="156" spans="1:35" x14ac:dyDescent="0.25">
      <c r="A156" s="67">
        <v>44616.462966562496</v>
      </c>
      <c r="B156" t="s">
        <v>59</v>
      </c>
      <c r="C156" t="s">
        <v>36</v>
      </c>
      <c r="D156" t="s">
        <v>60</v>
      </c>
      <c r="E156">
        <v>3</v>
      </c>
      <c r="F156">
        <v>5</v>
      </c>
      <c r="G156" t="s">
        <v>88</v>
      </c>
      <c r="H156" t="s">
        <v>61</v>
      </c>
      <c r="I156" t="s">
        <v>62</v>
      </c>
      <c r="J156" t="s">
        <v>63</v>
      </c>
      <c r="K156" t="s">
        <v>71</v>
      </c>
      <c r="L156">
        <v>5</v>
      </c>
      <c r="M156">
        <v>5</v>
      </c>
      <c r="N156">
        <v>4</v>
      </c>
      <c r="O156">
        <v>3</v>
      </c>
      <c r="P156">
        <v>4</v>
      </c>
      <c r="Q156">
        <v>3</v>
      </c>
      <c r="R156" t="s">
        <v>67</v>
      </c>
      <c r="S156" t="s">
        <v>67</v>
      </c>
      <c r="T156" t="s">
        <v>91</v>
      </c>
      <c r="U156" t="s">
        <v>67</v>
      </c>
      <c r="V156" t="s">
        <v>91</v>
      </c>
      <c r="W156" t="s">
        <v>91</v>
      </c>
      <c r="X156" t="s">
        <v>91</v>
      </c>
      <c r="Y156" t="s">
        <v>216</v>
      </c>
      <c r="Z156" t="s">
        <v>127</v>
      </c>
      <c r="AA156" t="s">
        <v>71</v>
      </c>
      <c r="AB156" t="s">
        <v>55</v>
      </c>
      <c r="AC156" t="s">
        <v>93</v>
      </c>
      <c r="AD156" t="s">
        <v>139</v>
      </c>
      <c r="AE156" t="s">
        <v>165</v>
      </c>
      <c r="AF156" t="s">
        <v>86</v>
      </c>
      <c r="AG156" t="s">
        <v>118</v>
      </c>
      <c r="AH156" t="s">
        <v>100</v>
      </c>
      <c r="AI156" t="s">
        <v>321</v>
      </c>
    </row>
    <row r="157" spans="1:35" x14ac:dyDescent="0.25">
      <c r="A157" s="67">
        <v>44616.464360358797</v>
      </c>
      <c r="B157" t="s">
        <v>59</v>
      </c>
      <c r="C157" t="s">
        <v>36</v>
      </c>
      <c r="D157" t="s">
        <v>60</v>
      </c>
      <c r="E157">
        <v>3</v>
      </c>
      <c r="F157">
        <v>4</v>
      </c>
      <c r="G157" t="s">
        <v>352</v>
      </c>
      <c r="H157" t="s">
        <v>39</v>
      </c>
      <c r="I157" t="s">
        <v>62</v>
      </c>
      <c r="J157" t="s">
        <v>245</v>
      </c>
      <c r="K157" t="s">
        <v>64</v>
      </c>
      <c r="L157">
        <v>5</v>
      </c>
      <c r="M157">
        <v>5</v>
      </c>
      <c r="N157">
        <v>5</v>
      </c>
      <c r="O157">
        <v>5</v>
      </c>
      <c r="P157">
        <v>5</v>
      </c>
      <c r="Q157">
        <v>4</v>
      </c>
      <c r="R157" t="s">
        <v>68</v>
      </c>
      <c r="S157" t="s">
        <v>66</v>
      </c>
      <c r="T157" t="s">
        <v>66</v>
      </c>
      <c r="U157" t="s">
        <v>67</v>
      </c>
      <c r="V157" t="s">
        <v>66</v>
      </c>
      <c r="W157" t="s">
        <v>91</v>
      </c>
      <c r="X157" t="s">
        <v>91</v>
      </c>
      <c r="Y157" t="s">
        <v>69</v>
      </c>
      <c r="Z157" t="s">
        <v>158</v>
      </c>
      <c r="AA157" t="s">
        <v>98</v>
      </c>
      <c r="AB157" t="s">
        <v>72</v>
      </c>
      <c r="AC157" t="s">
        <v>93</v>
      </c>
      <c r="AD157" t="s">
        <v>85</v>
      </c>
      <c r="AE157" t="s">
        <v>74</v>
      </c>
      <c r="AF157" t="s">
        <v>75</v>
      </c>
      <c r="AG157" t="s">
        <v>76</v>
      </c>
      <c r="AH157" t="s">
        <v>69</v>
      </c>
      <c r="AI157" t="s">
        <v>101</v>
      </c>
    </row>
    <row r="158" spans="1:35" x14ac:dyDescent="0.25">
      <c r="A158" s="67">
        <v>44616.466126446758</v>
      </c>
      <c r="B158" t="s">
        <v>59</v>
      </c>
      <c r="C158" t="s">
        <v>36</v>
      </c>
      <c r="D158" t="s">
        <v>60</v>
      </c>
      <c r="E158">
        <v>1</v>
      </c>
      <c r="F158">
        <v>3</v>
      </c>
      <c r="G158" t="s">
        <v>514</v>
      </c>
      <c r="H158" t="s">
        <v>61</v>
      </c>
      <c r="I158" t="s">
        <v>104</v>
      </c>
      <c r="J158" t="s">
        <v>140</v>
      </c>
      <c r="K158" t="s">
        <v>145</v>
      </c>
      <c r="L158">
        <v>5</v>
      </c>
      <c r="M158">
        <v>2</v>
      </c>
      <c r="N158">
        <v>5</v>
      </c>
      <c r="O158">
        <v>5</v>
      </c>
      <c r="P158">
        <v>5</v>
      </c>
      <c r="Q158">
        <v>5</v>
      </c>
      <c r="R158" t="s">
        <v>91</v>
      </c>
      <c r="S158" t="s">
        <v>65</v>
      </c>
      <c r="T158" t="s">
        <v>122</v>
      </c>
      <c r="U158" t="s">
        <v>91</v>
      </c>
      <c r="V158" t="s">
        <v>91</v>
      </c>
      <c r="W158" t="s">
        <v>91</v>
      </c>
      <c r="X158" t="s">
        <v>91</v>
      </c>
      <c r="Y158" t="s">
        <v>186</v>
      </c>
      <c r="Z158" t="s">
        <v>70</v>
      </c>
      <c r="AA158" t="s">
        <v>485</v>
      </c>
      <c r="AB158" t="s">
        <v>72</v>
      </c>
      <c r="AC158" t="s">
        <v>67</v>
      </c>
      <c r="AD158" t="s">
        <v>85</v>
      </c>
      <c r="AE158" t="s">
        <v>99</v>
      </c>
      <c r="AF158" t="s">
        <v>55</v>
      </c>
      <c r="AG158" t="s">
        <v>85</v>
      </c>
      <c r="AH158" t="s">
        <v>163</v>
      </c>
      <c r="AI158" t="s">
        <v>101</v>
      </c>
    </row>
    <row r="159" spans="1:35" x14ac:dyDescent="0.25">
      <c r="A159" s="67">
        <v>44616.466308310184</v>
      </c>
      <c r="B159" t="s">
        <v>59</v>
      </c>
      <c r="C159" t="s">
        <v>36</v>
      </c>
      <c r="D159" t="s">
        <v>60</v>
      </c>
      <c r="E159">
        <v>1</v>
      </c>
      <c r="F159">
        <v>3</v>
      </c>
      <c r="G159" t="s">
        <v>88</v>
      </c>
      <c r="H159" t="s">
        <v>61</v>
      </c>
      <c r="I159" t="s">
        <v>62</v>
      </c>
      <c r="J159" t="s">
        <v>116</v>
      </c>
      <c r="K159" t="s">
        <v>302</v>
      </c>
      <c r="L159">
        <v>5</v>
      </c>
      <c r="M159">
        <v>5</v>
      </c>
      <c r="N159">
        <v>5</v>
      </c>
      <c r="O159">
        <v>3</v>
      </c>
      <c r="P159">
        <v>5</v>
      </c>
      <c r="Q159">
        <v>5</v>
      </c>
      <c r="R159" t="s">
        <v>67</v>
      </c>
      <c r="S159" t="s">
        <v>66</v>
      </c>
      <c r="T159" t="s">
        <v>67</v>
      </c>
      <c r="U159" t="s">
        <v>66</v>
      </c>
      <c r="V159" t="s">
        <v>91</v>
      </c>
      <c r="W159" t="s">
        <v>91</v>
      </c>
      <c r="X159" t="s">
        <v>91</v>
      </c>
      <c r="Y159" t="s">
        <v>156</v>
      </c>
      <c r="Z159" t="s">
        <v>107</v>
      </c>
      <c r="AA159" t="s">
        <v>98</v>
      </c>
      <c r="AB159" t="s">
        <v>72</v>
      </c>
      <c r="AC159" t="s">
        <v>66</v>
      </c>
      <c r="AD159" t="s">
        <v>85</v>
      </c>
      <c r="AE159" t="s">
        <v>74</v>
      </c>
      <c r="AF159" t="s">
        <v>75</v>
      </c>
      <c r="AG159" t="s">
        <v>76</v>
      </c>
      <c r="AH159" t="s">
        <v>163</v>
      </c>
      <c r="AI159" t="s">
        <v>94</v>
      </c>
    </row>
    <row r="160" spans="1:35" x14ac:dyDescent="0.25">
      <c r="A160" s="67">
        <v>44616.468863194445</v>
      </c>
      <c r="B160" t="s">
        <v>102</v>
      </c>
      <c r="C160" t="s">
        <v>36</v>
      </c>
      <c r="D160" t="s">
        <v>60</v>
      </c>
      <c r="E160">
        <v>1</v>
      </c>
      <c r="F160">
        <v>4</v>
      </c>
      <c r="G160" t="s">
        <v>88</v>
      </c>
      <c r="H160" t="s">
        <v>39</v>
      </c>
      <c r="I160" t="s">
        <v>111</v>
      </c>
      <c r="J160" t="s">
        <v>121</v>
      </c>
      <c r="K160" t="s">
        <v>71</v>
      </c>
      <c r="L160">
        <v>4</v>
      </c>
      <c r="M160">
        <v>5</v>
      </c>
      <c r="N160">
        <v>5</v>
      </c>
      <c r="O160">
        <v>4</v>
      </c>
      <c r="P160">
        <v>4</v>
      </c>
      <c r="Q160">
        <v>5</v>
      </c>
      <c r="R160" t="s">
        <v>66</v>
      </c>
      <c r="S160" t="s">
        <v>66</v>
      </c>
      <c r="T160" t="s">
        <v>91</v>
      </c>
      <c r="U160" t="s">
        <v>67</v>
      </c>
      <c r="V160" t="s">
        <v>91</v>
      </c>
      <c r="W160" t="s">
        <v>91</v>
      </c>
      <c r="X160" t="s">
        <v>91</v>
      </c>
      <c r="Y160" t="s">
        <v>131</v>
      </c>
      <c r="Z160" t="s">
        <v>83</v>
      </c>
      <c r="AA160" t="s">
        <v>149</v>
      </c>
      <c r="AB160" t="s">
        <v>72</v>
      </c>
      <c r="AC160" t="s">
        <v>66</v>
      </c>
      <c r="AD160" t="s">
        <v>73</v>
      </c>
      <c r="AE160" t="s">
        <v>180</v>
      </c>
      <c r="AF160" t="s">
        <v>75</v>
      </c>
      <c r="AG160" t="s">
        <v>137</v>
      </c>
      <c r="AH160" t="s">
        <v>69</v>
      </c>
      <c r="AI160" t="s">
        <v>87</v>
      </c>
    </row>
    <row r="161" spans="1:35" x14ac:dyDescent="0.25">
      <c r="A161" s="67">
        <v>44616.469425891206</v>
      </c>
      <c r="B161" t="s">
        <v>35</v>
      </c>
      <c r="C161" t="s">
        <v>36</v>
      </c>
      <c r="D161" t="s">
        <v>60</v>
      </c>
      <c r="E161">
        <v>2</v>
      </c>
      <c r="F161">
        <v>4</v>
      </c>
      <c r="G161" t="s">
        <v>515</v>
      </c>
      <c r="H161" t="s">
        <v>39</v>
      </c>
      <c r="I161" t="s">
        <v>62</v>
      </c>
      <c r="J161" t="s">
        <v>121</v>
      </c>
      <c r="K161" t="s">
        <v>71</v>
      </c>
      <c r="L161">
        <v>3</v>
      </c>
      <c r="M161">
        <v>3</v>
      </c>
      <c r="N161">
        <v>2</v>
      </c>
      <c r="O161">
        <v>2</v>
      </c>
      <c r="P161">
        <v>2</v>
      </c>
      <c r="Q161">
        <v>1</v>
      </c>
      <c r="R161" t="s">
        <v>67</v>
      </c>
      <c r="S161" t="s">
        <v>65</v>
      </c>
      <c r="T161" t="s">
        <v>91</v>
      </c>
      <c r="U161" t="s">
        <v>65</v>
      </c>
      <c r="V161" t="s">
        <v>91</v>
      </c>
      <c r="W161" t="s">
        <v>91</v>
      </c>
      <c r="X161" t="s">
        <v>91</v>
      </c>
      <c r="Y161" t="s">
        <v>212</v>
      </c>
      <c r="Z161" t="s">
        <v>107</v>
      </c>
      <c r="AA161" t="s">
        <v>98</v>
      </c>
      <c r="AB161" t="s">
        <v>72</v>
      </c>
      <c r="AC161" t="s">
        <v>67</v>
      </c>
      <c r="AD161" t="s">
        <v>73</v>
      </c>
      <c r="AE161" t="s">
        <v>128</v>
      </c>
      <c r="AF161" t="s">
        <v>75</v>
      </c>
      <c r="AG161" t="s">
        <v>76</v>
      </c>
      <c r="AH161" t="s">
        <v>69</v>
      </c>
      <c r="AI161" t="s">
        <v>87</v>
      </c>
    </row>
    <row r="162" spans="1:35" x14ac:dyDescent="0.25">
      <c r="A162" s="67">
        <v>44616.469936111112</v>
      </c>
      <c r="B162" t="s">
        <v>133</v>
      </c>
      <c r="C162" t="s">
        <v>36</v>
      </c>
      <c r="D162" t="s">
        <v>60</v>
      </c>
      <c r="E162">
        <v>1</v>
      </c>
      <c r="F162">
        <v>1</v>
      </c>
      <c r="G162" t="s">
        <v>474</v>
      </c>
      <c r="H162" t="s">
        <v>39</v>
      </c>
      <c r="I162" t="s">
        <v>62</v>
      </c>
      <c r="J162" t="s">
        <v>176</v>
      </c>
      <c r="K162" t="s">
        <v>71</v>
      </c>
      <c r="L162">
        <v>5</v>
      </c>
      <c r="M162">
        <v>3</v>
      </c>
      <c r="N162">
        <v>4</v>
      </c>
      <c r="O162">
        <v>4</v>
      </c>
      <c r="P162">
        <v>5</v>
      </c>
      <c r="Q162">
        <v>1</v>
      </c>
      <c r="R162" t="s">
        <v>67</v>
      </c>
      <c r="S162" t="s">
        <v>91</v>
      </c>
      <c r="T162" t="s">
        <v>91</v>
      </c>
      <c r="U162" t="s">
        <v>66</v>
      </c>
      <c r="V162" t="s">
        <v>91</v>
      </c>
      <c r="W162" t="s">
        <v>91</v>
      </c>
      <c r="X162" t="s">
        <v>91</v>
      </c>
      <c r="Y162" t="s">
        <v>189</v>
      </c>
      <c r="Z162" t="s">
        <v>70</v>
      </c>
      <c r="AA162" t="s">
        <v>71</v>
      </c>
      <c r="AB162" t="s">
        <v>72</v>
      </c>
      <c r="AC162" t="s">
        <v>67</v>
      </c>
      <c r="AD162" t="s">
        <v>73</v>
      </c>
      <c r="AE162" t="s">
        <v>114</v>
      </c>
      <c r="AF162" t="s">
        <v>75</v>
      </c>
      <c r="AG162" t="s">
        <v>76</v>
      </c>
      <c r="AH162" t="s">
        <v>191</v>
      </c>
      <c r="AI162" t="s">
        <v>321</v>
      </c>
    </row>
    <row r="163" spans="1:35" x14ac:dyDescent="0.25">
      <c r="A163" s="67">
        <v>44616.470336608792</v>
      </c>
      <c r="B163" t="s">
        <v>59</v>
      </c>
      <c r="C163" t="s">
        <v>36</v>
      </c>
      <c r="D163" t="s">
        <v>60</v>
      </c>
      <c r="E163">
        <v>2</v>
      </c>
      <c r="F163" t="s">
        <v>79</v>
      </c>
      <c r="G163" t="s">
        <v>38</v>
      </c>
      <c r="H163" t="s">
        <v>39</v>
      </c>
      <c r="I163" t="s">
        <v>111</v>
      </c>
      <c r="J163" t="s">
        <v>258</v>
      </c>
      <c r="K163" t="s">
        <v>71</v>
      </c>
      <c r="L163">
        <v>3</v>
      </c>
      <c r="M163">
        <v>5</v>
      </c>
      <c r="N163">
        <v>5</v>
      </c>
      <c r="O163">
        <v>3</v>
      </c>
      <c r="P163">
        <v>5</v>
      </c>
      <c r="Q163">
        <v>4</v>
      </c>
      <c r="R163" t="s">
        <v>67</v>
      </c>
      <c r="S163" t="s">
        <v>66</v>
      </c>
      <c r="T163" t="s">
        <v>91</v>
      </c>
      <c r="U163" t="s">
        <v>66</v>
      </c>
      <c r="V163" t="s">
        <v>66</v>
      </c>
      <c r="W163" t="s">
        <v>91</v>
      </c>
      <c r="X163" t="s">
        <v>91</v>
      </c>
      <c r="Y163" t="s">
        <v>113</v>
      </c>
      <c r="Z163" t="s">
        <v>83</v>
      </c>
      <c r="AA163" t="s">
        <v>71</v>
      </c>
      <c r="AB163" t="s">
        <v>72</v>
      </c>
      <c r="AC163" t="s">
        <v>93</v>
      </c>
      <c r="AD163" t="s">
        <v>73</v>
      </c>
      <c r="AE163" t="s">
        <v>114</v>
      </c>
      <c r="AF163" t="s">
        <v>75</v>
      </c>
      <c r="AG163" t="s">
        <v>76</v>
      </c>
      <c r="AH163" t="s">
        <v>119</v>
      </c>
      <c r="AI163" t="s">
        <v>58</v>
      </c>
    </row>
    <row r="164" spans="1:35" x14ac:dyDescent="0.25">
      <c r="A164" s="67">
        <v>44616.472635532409</v>
      </c>
      <c r="B164" t="s">
        <v>35</v>
      </c>
      <c r="C164" t="s">
        <v>36</v>
      </c>
      <c r="D164" t="s">
        <v>60</v>
      </c>
      <c r="E164">
        <v>3</v>
      </c>
      <c r="F164">
        <v>3</v>
      </c>
      <c r="G164" t="s">
        <v>192</v>
      </c>
      <c r="H164" t="s">
        <v>39</v>
      </c>
      <c r="I164" t="s">
        <v>62</v>
      </c>
      <c r="J164" t="s">
        <v>519</v>
      </c>
      <c r="K164" t="s">
        <v>126</v>
      </c>
      <c r="L164">
        <v>5</v>
      </c>
      <c r="M164">
        <v>5</v>
      </c>
      <c r="N164">
        <v>5</v>
      </c>
      <c r="O164">
        <v>5</v>
      </c>
      <c r="P164">
        <v>5</v>
      </c>
      <c r="Q164">
        <v>3</v>
      </c>
      <c r="R164" t="s">
        <v>207</v>
      </c>
      <c r="S164" t="s">
        <v>91</v>
      </c>
      <c r="T164" t="s">
        <v>207</v>
      </c>
      <c r="U164" t="s">
        <v>91</v>
      </c>
      <c r="V164" t="s">
        <v>293</v>
      </c>
      <c r="W164" t="s">
        <v>91</v>
      </c>
      <c r="X164" t="s">
        <v>91</v>
      </c>
      <c r="Y164" t="s">
        <v>148</v>
      </c>
      <c r="Z164" t="s">
        <v>83</v>
      </c>
      <c r="AA164" t="s">
        <v>71</v>
      </c>
      <c r="AB164" t="s">
        <v>72</v>
      </c>
      <c r="AC164" t="s">
        <v>207</v>
      </c>
      <c r="AD164" t="s">
        <v>281</v>
      </c>
      <c r="AE164" t="s">
        <v>128</v>
      </c>
      <c r="AF164" t="s">
        <v>75</v>
      </c>
      <c r="AG164" t="s">
        <v>76</v>
      </c>
      <c r="AH164" t="s">
        <v>247</v>
      </c>
      <c r="AI164" t="s">
        <v>87</v>
      </c>
    </row>
    <row r="165" spans="1:35" x14ac:dyDescent="0.25">
      <c r="A165" s="67">
        <v>44616.473236736114</v>
      </c>
      <c r="B165" t="s">
        <v>59</v>
      </c>
      <c r="C165" t="s">
        <v>36</v>
      </c>
      <c r="D165" t="s">
        <v>60</v>
      </c>
      <c r="E165">
        <v>1</v>
      </c>
      <c r="F165">
        <v>4</v>
      </c>
      <c r="G165" t="s">
        <v>520</v>
      </c>
      <c r="H165" t="s">
        <v>39</v>
      </c>
      <c r="I165" t="s">
        <v>62</v>
      </c>
      <c r="J165" t="s">
        <v>521</v>
      </c>
      <c r="K165" t="s">
        <v>71</v>
      </c>
      <c r="L165">
        <v>2</v>
      </c>
      <c r="M165">
        <v>5</v>
      </c>
      <c r="N165">
        <v>3</v>
      </c>
      <c r="O165">
        <v>4</v>
      </c>
      <c r="P165">
        <v>5</v>
      </c>
      <c r="Q165">
        <v>4</v>
      </c>
      <c r="R165" t="s">
        <v>91</v>
      </c>
      <c r="S165" t="s">
        <v>91</v>
      </c>
      <c r="T165" t="s">
        <v>91</v>
      </c>
      <c r="U165" t="s">
        <v>66</v>
      </c>
      <c r="V165" t="s">
        <v>91</v>
      </c>
      <c r="W165" t="s">
        <v>91</v>
      </c>
      <c r="X165" t="s">
        <v>91</v>
      </c>
      <c r="Y165" t="s">
        <v>461</v>
      </c>
      <c r="Z165" t="s">
        <v>127</v>
      </c>
      <c r="AA165" t="s">
        <v>71</v>
      </c>
      <c r="AB165" t="s">
        <v>72</v>
      </c>
      <c r="AC165" t="s">
        <v>93</v>
      </c>
      <c r="AD165" t="s">
        <v>73</v>
      </c>
      <c r="AE165" t="s">
        <v>128</v>
      </c>
      <c r="AF165" t="s">
        <v>75</v>
      </c>
      <c r="AG165" t="s">
        <v>76</v>
      </c>
      <c r="AH165" t="s">
        <v>244</v>
      </c>
      <c r="AI165" t="s">
        <v>87</v>
      </c>
    </row>
    <row r="166" spans="1:35" x14ac:dyDescent="0.25">
      <c r="A166" s="67">
        <v>44616.47606267361</v>
      </c>
      <c r="B166" t="s">
        <v>102</v>
      </c>
      <c r="C166" t="s">
        <v>134</v>
      </c>
      <c r="D166" t="s">
        <v>60</v>
      </c>
      <c r="E166">
        <v>3</v>
      </c>
      <c r="F166">
        <v>4</v>
      </c>
      <c r="G166" t="s">
        <v>522</v>
      </c>
      <c r="H166" t="s">
        <v>39</v>
      </c>
      <c r="I166" t="s">
        <v>111</v>
      </c>
      <c r="J166" t="s">
        <v>381</v>
      </c>
      <c r="K166" t="s">
        <v>64</v>
      </c>
      <c r="L166">
        <v>5</v>
      </c>
      <c r="M166">
        <v>5</v>
      </c>
      <c r="N166">
        <v>5</v>
      </c>
      <c r="O166">
        <v>4</v>
      </c>
      <c r="P166">
        <v>5</v>
      </c>
      <c r="Q166">
        <v>3</v>
      </c>
      <c r="R166" t="s">
        <v>65</v>
      </c>
      <c r="S166" t="s">
        <v>66</v>
      </c>
      <c r="T166" t="s">
        <v>67</v>
      </c>
      <c r="U166" t="s">
        <v>66</v>
      </c>
      <c r="V166" t="s">
        <v>67</v>
      </c>
      <c r="W166" t="s">
        <v>67</v>
      </c>
      <c r="X166" t="s">
        <v>66</v>
      </c>
      <c r="Y166" t="s">
        <v>523</v>
      </c>
      <c r="Z166" t="s">
        <v>70</v>
      </c>
      <c r="AA166" t="s">
        <v>98</v>
      </c>
      <c r="AB166" t="s">
        <v>72</v>
      </c>
      <c r="AC166" t="s">
        <v>93</v>
      </c>
      <c r="AD166" t="s">
        <v>73</v>
      </c>
      <c r="AE166" t="s">
        <v>165</v>
      </c>
      <c r="AF166" t="s">
        <v>117</v>
      </c>
      <c r="AG166" t="s">
        <v>137</v>
      </c>
      <c r="AH166" t="s">
        <v>157</v>
      </c>
      <c r="AI166" t="s">
        <v>87</v>
      </c>
    </row>
    <row r="167" spans="1:35" x14ac:dyDescent="0.25">
      <c r="A167" s="67">
        <v>44616.476414826393</v>
      </c>
      <c r="B167" t="s">
        <v>102</v>
      </c>
      <c r="C167" t="s">
        <v>36</v>
      </c>
      <c r="D167" t="s">
        <v>60</v>
      </c>
      <c r="E167">
        <v>1</v>
      </c>
      <c r="F167">
        <v>3</v>
      </c>
      <c r="G167" t="s">
        <v>524</v>
      </c>
      <c r="H167" t="s">
        <v>39</v>
      </c>
      <c r="I167" t="s">
        <v>89</v>
      </c>
      <c r="J167" t="s">
        <v>525</v>
      </c>
      <c r="K167" t="s">
        <v>64</v>
      </c>
      <c r="L167">
        <v>3</v>
      </c>
      <c r="M167">
        <v>3</v>
      </c>
      <c r="N167">
        <v>3</v>
      </c>
      <c r="O167">
        <v>3</v>
      </c>
      <c r="P167">
        <v>3</v>
      </c>
      <c r="Q167">
        <v>1</v>
      </c>
      <c r="R167" t="s">
        <v>67</v>
      </c>
      <c r="S167" t="s">
        <v>67</v>
      </c>
      <c r="T167" t="s">
        <v>67</v>
      </c>
      <c r="U167" t="s">
        <v>66</v>
      </c>
      <c r="V167" t="s">
        <v>67</v>
      </c>
      <c r="W167" t="s">
        <v>66</v>
      </c>
      <c r="X167" t="s">
        <v>66</v>
      </c>
      <c r="Y167" t="s">
        <v>92</v>
      </c>
      <c r="Z167" t="s">
        <v>298</v>
      </c>
      <c r="AA167" t="s">
        <v>98</v>
      </c>
      <c r="AB167" t="s">
        <v>72</v>
      </c>
      <c r="AC167" t="s">
        <v>67</v>
      </c>
      <c r="AD167" t="s">
        <v>73</v>
      </c>
      <c r="AE167" t="s">
        <v>114</v>
      </c>
      <c r="AF167" t="s">
        <v>75</v>
      </c>
      <c r="AG167" t="s">
        <v>76</v>
      </c>
      <c r="AH167" t="s">
        <v>339</v>
      </c>
      <c r="AI167" t="s">
        <v>58</v>
      </c>
    </row>
    <row r="168" spans="1:35" x14ac:dyDescent="0.25">
      <c r="A168" s="67">
        <v>44616.477091215274</v>
      </c>
      <c r="B168" t="s">
        <v>35</v>
      </c>
      <c r="C168" t="s">
        <v>151</v>
      </c>
      <c r="D168" t="s">
        <v>60</v>
      </c>
      <c r="E168">
        <v>3</v>
      </c>
      <c r="F168">
        <v>3</v>
      </c>
      <c r="G168" t="s">
        <v>526</v>
      </c>
      <c r="H168" t="s">
        <v>39</v>
      </c>
      <c r="I168" t="s">
        <v>62</v>
      </c>
      <c r="J168" t="s">
        <v>527</v>
      </c>
      <c r="K168" t="s">
        <v>126</v>
      </c>
      <c r="L168">
        <v>1</v>
      </c>
      <c r="M168">
        <v>3</v>
      </c>
      <c r="N168">
        <v>4</v>
      </c>
      <c r="O168">
        <v>4</v>
      </c>
      <c r="P168">
        <v>4</v>
      </c>
      <c r="Q168">
        <v>2</v>
      </c>
      <c r="R168" t="s">
        <v>91</v>
      </c>
      <c r="S168" t="s">
        <v>91</v>
      </c>
      <c r="T168" t="s">
        <v>91</v>
      </c>
      <c r="U168" t="s">
        <v>91</v>
      </c>
      <c r="V168" t="s">
        <v>91</v>
      </c>
      <c r="W168" t="s">
        <v>67</v>
      </c>
      <c r="X168" t="s">
        <v>67</v>
      </c>
      <c r="Y168" t="s">
        <v>131</v>
      </c>
      <c r="Z168" t="s">
        <v>70</v>
      </c>
      <c r="AA168" t="s">
        <v>149</v>
      </c>
      <c r="AB168" t="s">
        <v>72</v>
      </c>
      <c r="AC168" t="s">
        <v>67</v>
      </c>
      <c r="AD168" t="s">
        <v>85</v>
      </c>
      <c r="AE168" t="s">
        <v>74</v>
      </c>
      <c r="AF168" t="s">
        <v>75</v>
      </c>
      <c r="AG168" t="s">
        <v>76</v>
      </c>
      <c r="AH168" t="s">
        <v>239</v>
      </c>
      <c r="AI168" t="s">
        <v>120</v>
      </c>
    </row>
    <row r="169" spans="1:35" x14ac:dyDescent="0.25">
      <c r="A169" s="67">
        <v>44616.478465023145</v>
      </c>
      <c r="B169" t="s">
        <v>133</v>
      </c>
      <c r="C169" t="s">
        <v>183</v>
      </c>
      <c r="D169" t="s">
        <v>60</v>
      </c>
      <c r="E169">
        <v>4</v>
      </c>
      <c r="F169">
        <v>2</v>
      </c>
      <c r="G169" t="s">
        <v>262</v>
      </c>
      <c r="H169" t="s">
        <v>39</v>
      </c>
      <c r="I169" t="s">
        <v>62</v>
      </c>
      <c r="J169" t="s">
        <v>198</v>
      </c>
      <c r="K169" t="s">
        <v>71</v>
      </c>
      <c r="L169">
        <v>5</v>
      </c>
      <c r="M169">
        <v>3</v>
      </c>
      <c r="N169">
        <v>5</v>
      </c>
      <c r="O169">
        <v>1</v>
      </c>
      <c r="P169">
        <v>5</v>
      </c>
      <c r="Q169">
        <v>1</v>
      </c>
      <c r="R169" t="s">
        <v>91</v>
      </c>
      <c r="S169" t="s">
        <v>91</v>
      </c>
      <c r="T169" t="s">
        <v>91</v>
      </c>
      <c r="U169" t="s">
        <v>66</v>
      </c>
      <c r="V169" t="s">
        <v>66</v>
      </c>
      <c r="W169" t="s">
        <v>66</v>
      </c>
      <c r="X169" t="s">
        <v>91</v>
      </c>
      <c r="Y169" t="s">
        <v>119</v>
      </c>
      <c r="Z169" t="s">
        <v>107</v>
      </c>
      <c r="AA169" t="s">
        <v>71</v>
      </c>
      <c r="AB169" t="s">
        <v>72</v>
      </c>
      <c r="AC169" t="s">
        <v>66</v>
      </c>
      <c r="AD169" t="s">
        <v>73</v>
      </c>
      <c r="AE169" t="s">
        <v>128</v>
      </c>
      <c r="AF169" t="s">
        <v>75</v>
      </c>
      <c r="AG169" t="s">
        <v>76</v>
      </c>
      <c r="AH169" t="s">
        <v>119</v>
      </c>
      <c r="AI169" t="s">
        <v>101</v>
      </c>
    </row>
    <row r="170" spans="1:35" x14ac:dyDescent="0.25">
      <c r="A170" s="67">
        <v>44616.478751736111</v>
      </c>
      <c r="B170" t="s">
        <v>35</v>
      </c>
      <c r="C170" t="s">
        <v>36</v>
      </c>
      <c r="D170" t="s">
        <v>60</v>
      </c>
      <c r="E170">
        <v>1</v>
      </c>
      <c r="F170">
        <v>3</v>
      </c>
      <c r="G170" t="s">
        <v>88</v>
      </c>
      <c r="H170" t="s">
        <v>39</v>
      </c>
      <c r="I170" t="s">
        <v>111</v>
      </c>
      <c r="J170" t="s">
        <v>185</v>
      </c>
      <c r="K170" t="s">
        <v>71</v>
      </c>
      <c r="L170">
        <v>5</v>
      </c>
      <c r="M170">
        <v>5</v>
      </c>
      <c r="N170">
        <v>5</v>
      </c>
      <c r="O170">
        <v>5</v>
      </c>
      <c r="P170">
        <v>5</v>
      </c>
      <c r="Q170">
        <v>1</v>
      </c>
      <c r="R170" t="s">
        <v>66</v>
      </c>
      <c r="S170" t="s">
        <v>68</v>
      </c>
      <c r="T170" t="s">
        <v>66</v>
      </c>
      <c r="U170" t="s">
        <v>68</v>
      </c>
      <c r="V170" t="s">
        <v>68</v>
      </c>
      <c r="W170" t="s">
        <v>68</v>
      </c>
      <c r="X170" t="s">
        <v>91</v>
      </c>
      <c r="Y170" t="s">
        <v>148</v>
      </c>
      <c r="Z170" t="s">
        <v>83</v>
      </c>
      <c r="AA170" t="s">
        <v>98</v>
      </c>
      <c r="AB170" t="s">
        <v>72</v>
      </c>
      <c r="AC170" t="s">
        <v>66</v>
      </c>
      <c r="AD170" t="s">
        <v>73</v>
      </c>
      <c r="AE170" t="s">
        <v>114</v>
      </c>
      <c r="AF170" t="s">
        <v>75</v>
      </c>
      <c r="AG170" t="s">
        <v>76</v>
      </c>
      <c r="AH170" t="s">
        <v>77</v>
      </c>
      <c r="AI170" t="s">
        <v>94</v>
      </c>
    </row>
    <row r="171" spans="1:35" x14ac:dyDescent="0.25">
      <c r="A171" s="67">
        <v>44616.478956527775</v>
      </c>
      <c r="B171" t="s">
        <v>150</v>
      </c>
      <c r="C171" t="s">
        <v>151</v>
      </c>
      <c r="D171" t="s">
        <v>60</v>
      </c>
      <c r="E171">
        <v>4</v>
      </c>
      <c r="F171">
        <v>2</v>
      </c>
      <c r="G171" t="s">
        <v>528</v>
      </c>
      <c r="H171" t="s">
        <v>115</v>
      </c>
      <c r="I171" t="s">
        <v>62</v>
      </c>
      <c r="J171" t="s">
        <v>529</v>
      </c>
      <c r="K171" t="s">
        <v>64</v>
      </c>
      <c r="L171">
        <v>5</v>
      </c>
      <c r="M171">
        <v>3</v>
      </c>
      <c r="N171">
        <v>5</v>
      </c>
      <c r="O171">
        <v>4</v>
      </c>
      <c r="P171">
        <v>5</v>
      </c>
      <c r="Q171">
        <v>4</v>
      </c>
      <c r="R171" t="s">
        <v>530</v>
      </c>
      <c r="S171" t="s">
        <v>530</v>
      </c>
      <c r="T171" t="s">
        <v>530</v>
      </c>
      <c r="U171" t="s">
        <v>91</v>
      </c>
      <c r="V171" t="s">
        <v>530</v>
      </c>
      <c r="W171" t="s">
        <v>91</v>
      </c>
      <c r="X171" t="s">
        <v>91</v>
      </c>
      <c r="Y171" t="s">
        <v>219</v>
      </c>
      <c r="Z171" t="s">
        <v>146</v>
      </c>
      <c r="AA171" t="s">
        <v>98</v>
      </c>
      <c r="AB171" t="s">
        <v>72</v>
      </c>
      <c r="AC171" t="s">
        <v>67</v>
      </c>
      <c r="AD171" t="s">
        <v>73</v>
      </c>
      <c r="AE171" t="s">
        <v>74</v>
      </c>
      <c r="AF171" t="s">
        <v>75</v>
      </c>
      <c r="AG171" t="s">
        <v>76</v>
      </c>
      <c r="AH171" t="s">
        <v>194</v>
      </c>
      <c r="AI171" t="s">
        <v>243</v>
      </c>
    </row>
    <row r="172" spans="1:35" x14ac:dyDescent="0.25">
      <c r="A172" s="67">
        <v>44616.479006851849</v>
      </c>
      <c r="B172" t="s">
        <v>35</v>
      </c>
      <c r="C172" t="s">
        <v>183</v>
      </c>
      <c r="D172" t="s">
        <v>60</v>
      </c>
      <c r="E172">
        <v>3</v>
      </c>
      <c r="F172">
        <v>3</v>
      </c>
      <c r="G172" t="s">
        <v>531</v>
      </c>
      <c r="H172" t="s">
        <v>61</v>
      </c>
      <c r="I172" t="s">
        <v>62</v>
      </c>
      <c r="J172" t="s">
        <v>210</v>
      </c>
      <c r="K172" t="s">
        <v>71</v>
      </c>
      <c r="L172">
        <v>5</v>
      </c>
      <c r="M172">
        <v>5</v>
      </c>
      <c r="N172">
        <v>5</v>
      </c>
      <c r="O172">
        <v>5</v>
      </c>
      <c r="P172">
        <v>5</v>
      </c>
      <c r="Q172">
        <v>1</v>
      </c>
      <c r="R172" t="s">
        <v>66</v>
      </c>
      <c r="S172" t="s">
        <v>66</v>
      </c>
      <c r="T172" t="s">
        <v>91</v>
      </c>
      <c r="U172" t="s">
        <v>66</v>
      </c>
      <c r="V172" t="s">
        <v>66</v>
      </c>
      <c r="W172" t="s">
        <v>66</v>
      </c>
      <c r="X172" t="s">
        <v>66</v>
      </c>
      <c r="Y172" t="s">
        <v>69</v>
      </c>
      <c r="Z172" t="s">
        <v>124</v>
      </c>
      <c r="AA172" t="s">
        <v>71</v>
      </c>
      <c r="AB172" t="s">
        <v>72</v>
      </c>
      <c r="AC172" t="s">
        <v>67</v>
      </c>
      <c r="AD172" t="s">
        <v>73</v>
      </c>
      <c r="AE172" t="s">
        <v>114</v>
      </c>
      <c r="AF172" t="s">
        <v>75</v>
      </c>
      <c r="AG172" t="s">
        <v>76</v>
      </c>
      <c r="AH172" t="s">
        <v>69</v>
      </c>
      <c r="AI172" t="s">
        <v>532</v>
      </c>
    </row>
    <row r="173" spans="1:35" x14ac:dyDescent="0.25">
      <c r="A173" s="67">
        <v>44616.480481412036</v>
      </c>
      <c r="B173" t="s">
        <v>35</v>
      </c>
      <c r="C173" t="s">
        <v>151</v>
      </c>
      <c r="D173" t="s">
        <v>60</v>
      </c>
      <c r="E173">
        <v>4</v>
      </c>
      <c r="F173">
        <v>3</v>
      </c>
      <c r="G173" t="s">
        <v>533</v>
      </c>
      <c r="H173" t="s">
        <v>39</v>
      </c>
      <c r="I173" t="s">
        <v>104</v>
      </c>
      <c r="J173" t="s">
        <v>534</v>
      </c>
      <c r="K173" t="s">
        <v>71</v>
      </c>
      <c r="L173">
        <v>5</v>
      </c>
      <c r="M173">
        <v>4</v>
      </c>
      <c r="N173">
        <v>5</v>
      </c>
      <c r="O173">
        <v>5</v>
      </c>
      <c r="P173">
        <v>5</v>
      </c>
      <c r="Q173">
        <v>3</v>
      </c>
      <c r="R173" t="s">
        <v>91</v>
      </c>
      <c r="S173" t="s">
        <v>67</v>
      </c>
      <c r="T173" t="s">
        <v>67</v>
      </c>
      <c r="U173" t="s">
        <v>67</v>
      </c>
      <c r="V173" t="s">
        <v>67</v>
      </c>
      <c r="W173" t="s">
        <v>91</v>
      </c>
      <c r="X173" t="s">
        <v>67</v>
      </c>
      <c r="Y173" t="s">
        <v>113</v>
      </c>
      <c r="Z173" t="s">
        <v>49</v>
      </c>
      <c r="AA173" t="s">
        <v>71</v>
      </c>
      <c r="AB173" t="s">
        <v>72</v>
      </c>
      <c r="AC173" t="s">
        <v>67</v>
      </c>
      <c r="AD173" t="s">
        <v>73</v>
      </c>
      <c r="AE173" t="s">
        <v>54</v>
      </c>
      <c r="AF173" t="s">
        <v>75</v>
      </c>
      <c r="AG173" t="s">
        <v>76</v>
      </c>
      <c r="AH173" t="s">
        <v>109</v>
      </c>
      <c r="AI173" t="s">
        <v>58</v>
      </c>
    </row>
    <row r="174" spans="1:35" x14ac:dyDescent="0.25">
      <c r="A174" s="67">
        <v>44616.482583356483</v>
      </c>
      <c r="B174" t="s">
        <v>35</v>
      </c>
      <c r="C174" t="s">
        <v>36</v>
      </c>
      <c r="D174" t="s">
        <v>60</v>
      </c>
      <c r="E174">
        <v>2</v>
      </c>
      <c r="F174">
        <v>4</v>
      </c>
      <c r="G174" t="s">
        <v>535</v>
      </c>
      <c r="H174" t="s">
        <v>39</v>
      </c>
      <c r="I174" t="s">
        <v>62</v>
      </c>
      <c r="J174" t="s">
        <v>521</v>
      </c>
      <c r="K174" t="s">
        <v>71</v>
      </c>
      <c r="L174">
        <v>5</v>
      </c>
      <c r="M174">
        <v>5</v>
      </c>
      <c r="N174">
        <v>5</v>
      </c>
      <c r="O174">
        <v>5</v>
      </c>
      <c r="P174">
        <v>5</v>
      </c>
      <c r="Q174">
        <v>4</v>
      </c>
      <c r="R174" t="s">
        <v>66</v>
      </c>
      <c r="S174" t="s">
        <v>68</v>
      </c>
      <c r="T174" t="s">
        <v>68</v>
      </c>
      <c r="U174" t="s">
        <v>68</v>
      </c>
      <c r="V174" t="s">
        <v>68</v>
      </c>
      <c r="W174" t="s">
        <v>66</v>
      </c>
      <c r="X174" t="s">
        <v>68</v>
      </c>
      <c r="Y174" t="s">
        <v>113</v>
      </c>
      <c r="Z174" t="s">
        <v>158</v>
      </c>
      <c r="AA174" t="s">
        <v>71</v>
      </c>
      <c r="AB174" t="s">
        <v>72</v>
      </c>
      <c r="AC174" t="s">
        <v>66</v>
      </c>
      <c r="AD174" t="s">
        <v>73</v>
      </c>
      <c r="AE174" t="s">
        <v>128</v>
      </c>
      <c r="AF174" t="s">
        <v>75</v>
      </c>
      <c r="AG174" t="s">
        <v>76</v>
      </c>
      <c r="AH174" t="s">
        <v>267</v>
      </c>
      <c r="AI174" t="s">
        <v>171</v>
      </c>
    </row>
    <row r="175" spans="1:35" x14ac:dyDescent="0.25">
      <c r="A175" s="67">
        <v>44616.482652766208</v>
      </c>
      <c r="B175" t="s">
        <v>133</v>
      </c>
      <c r="C175" t="s">
        <v>134</v>
      </c>
      <c r="D175" t="s">
        <v>60</v>
      </c>
      <c r="E175">
        <v>2</v>
      </c>
      <c r="F175">
        <v>2</v>
      </c>
      <c r="G175" t="s">
        <v>536</v>
      </c>
      <c r="H175" t="s">
        <v>39</v>
      </c>
      <c r="I175" t="s">
        <v>62</v>
      </c>
      <c r="J175" t="s">
        <v>136</v>
      </c>
      <c r="K175" t="s">
        <v>64</v>
      </c>
      <c r="L175">
        <v>5</v>
      </c>
      <c r="M175">
        <v>5</v>
      </c>
      <c r="N175">
        <v>5</v>
      </c>
      <c r="O175">
        <v>5</v>
      </c>
      <c r="P175">
        <v>5</v>
      </c>
      <c r="Q175">
        <v>2</v>
      </c>
      <c r="R175" t="s">
        <v>66</v>
      </c>
      <c r="S175" t="s">
        <v>66</v>
      </c>
      <c r="T175" t="s">
        <v>66</v>
      </c>
      <c r="U175" t="s">
        <v>66</v>
      </c>
      <c r="V175" t="s">
        <v>66</v>
      </c>
      <c r="W175" t="s">
        <v>66</v>
      </c>
      <c r="X175" t="s">
        <v>66</v>
      </c>
      <c r="Y175" t="s">
        <v>113</v>
      </c>
      <c r="Z175" t="s">
        <v>158</v>
      </c>
      <c r="AA175" t="s">
        <v>71</v>
      </c>
      <c r="AB175" t="s">
        <v>55</v>
      </c>
      <c r="AC175" t="s">
        <v>93</v>
      </c>
      <c r="AD175" t="s">
        <v>85</v>
      </c>
      <c r="AE175" t="s">
        <v>54</v>
      </c>
      <c r="AF175" t="s">
        <v>117</v>
      </c>
      <c r="AG175" t="s">
        <v>137</v>
      </c>
      <c r="AH175" t="s">
        <v>77</v>
      </c>
      <c r="AI175" t="s">
        <v>101</v>
      </c>
    </row>
    <row r="176" spans="1:35" x14ac:dyDescent="0.25">
      <c r="A176" s="67">
        <v>44616.483156527778</v>
      </c>
      <c r="B176" t="s">
        <v>102</v>
      </c>
      <c r="C176" t="s">
        <v>36</v>
      </c>
      <c r="D176" t="s">
        <v>60</v>
      </c>
      <c r="E176">
        <v>2</v>
      </c>
      <c r="F176">
        <v>3</v>
      </c>
      <c r="G176" t="s">
        <v>181</v>
      </c>
      <c r="H176" t="s">
        <v>61</v>
      </c>
      <c r="I176" t="s">
        <v>89</v>
      </c>
      <c r="J176" t="s">
        <v>381</v>
      </c>
      <c r="K176" t="s">
        <v>71</v>
      </c>
      <c r="L176">
        <v>5</v>
      </c>
      <c r="M176">
        <v>4</v>
      </c>
      <c r="N176">
        <v>5</v>
      </c>
      <c r="O176">
        <v>3</v>
      </c>
      <c r="P176">
        <v>5</v>
      </c>
      <c r="Q176">
        <v>1</v>
      </c>
      <c r="R176" t="s">
        <v>66</v>
      </c>
      <c r="S176" t="s">
        <v>91</v>
      </c>
      <c r="T176" t="s">
        <v>91</v>
      </c>
      <c r="U176" t="s">
        <v>68</v>
      </c>
      <c r="V176" t="s">
        <v>91</v>
      </c>
      <c r="W176" t="s">
        <v>67</v>
      </c>
      <c r="X176" t="s">
        <v>91</v>
      </c>
      <c r="Y176" t="s">
        <v>148</v>
      </c>
      <c r="Z176" t="s">
        <v>70</v>
      </c>
      <c r="AA176" t="s">
        <v>71</v>
      </c>
      <c r="AB176" t="s">
        <v>72</v>
      </c>
      <c r="AC176" t="s">
        <v>66</v>
      </c>
      <c r="AD176" t="s">
        <v>73</v>
      </c>
      <c r="AE176" t="s">
        <v>128</v>
      </c>
      <c r="AF176" t="s">
        <v>75</v>
      </c>
      <c r="AG176" t="s">
        <v>76</v>
      </c>
      <c r="AH176" t="s">
        <v>100</v>
      </c>
      <c r="AI176" t="s">
        <v>94</v>
      </c>
    </row>
    <row r="177" spans="1:35" x14ac:dyDescent="0.25">
      <c r="A177" s="67">
        <v>44616.483904803245</v>
      </c>
      <c r="B177" t="s">
        <v>59</v>
      </c>
      <c r="C177" t="s">
        <v>36</v>
      </c>
      <c r="D177" t="s">
        <v>60</v>
      </c>
      <c r="E177">
        <v>1</v>
      </c>
      <c r="F177" t="s">
        <v>79</v>
      </c>
      <c r="G177" t="s">
        <v>541</v>
      </c>
      <c r="H177" t="s">
        <v>39</v>
      </c>
      <c r="I177" t="s">
        <v>89</v>
      </c>
      <c r="J177" t="s">
        <v>105</v>
      </c>
      <c r="K177" t="s">
        <v>71</v>
      </c>
      <c r="L177">
        <v>5</v>
      </c>
      <c r="M177">
        <v>5</v>
      </c>
      <c r="N177">
        <v>5</v>
      </c>
      <c r="O177">
        <v>5</v>
      </c>
      <c r="P177">
        <v>5</v>
      </c>
      <c r="Q177">
        <v>5</v>
      </c>
      <c r="R177" t="s">
        <v>122</v>
      </c>
      <c r="S177" t="s">
        <v>542</v>
      </c>
      <c r="T177" t="s">
        <v>542</v>
      </c>
      <c r="U177" t="s">
        <v>66</v>
      </c>
      <c r="V177" t="s">
        <v>542</v>
      </c>
      <c r="W177" t="s">
        <v>542</v>
      </c>
      <c r="X177" t="s">
        <v>542</v>
      </c>
      <c r="Y177" t="s">
        <v>106</v>
      </c>
      <c r="Z177" t="s">
        <v>202</v>
      </c>
      <c r="AA177" t="s">
        <v>71</v>
      </c>
      <c r="AB177" t="s">
        <v>72</v>
      </c>
      <c r="AC177" t="s">
        <v>93</v>
      </c>
      <c r="AD177" t="s">
        <v>73</v>
      </c>
      <c r="AE177" t="s">
        <v>108</v>
      </c>
      <c r="AF177" t="s">
        <v>75</v>
      </c>
      <c r="AG177" t="s">
        <v>76</v>
      </c>
      <c r="AH177" t="s">
        <v>77</v>
      </c>
      <c r="AI177" t="s">
        <v>94</v>
      </c>
    </row>
    <row r="178" spans="1:35" x14ac:dyDescent="0.25">
      <c r="A178" s="67">
        <v>44616.485334016208</v>
      </c>
      <c r="B178" t="s">
        <v>102</v>
      </c>
      <c r="C178" t="s">
        <v>36</v>
      </c>
      <c r="D178" t="s">
        <v>60</v>
      </c>
      <c r="E178">
        <v>2</v>
      </c>
      <c r="F178">
        <v>1</v>
      </c>
      <c r="G178" t="s">
        <v>38</v>
      </c>
      <c r="H178" t="s">
        <v>61</v>
      </c>
      <c r="I178" t="s">
        <v>62</v>
      </c>
      <c r="J178" t="s">
        <v>147</v>
      </c>
      <c r="K178" t="s">
        <v>412</v>
      </c>
      <c r="L178">
        <v>3</v>
      </c>
      <c r="M178">
        <v>1</v>
      </c>
      <c r="N178">
        <v>3</v>
      </c>
      <c r="O178">
        <v>5</v>
      </c>
      <c r="P178">
        <v>5</v>
      </c>
      <c r="Q178">
        <v>1</v>
      </c>
      <c r="R178" t="s">
        <v>506</v>
      </c>
      <c r="S178" t="s">
        <v>506</v>
      </c>
      <c r="T178" t="s">
        <v>506</v>
      </c>
      <c r="U178" t="s">
        <v>506</v>
      </c>
      <c r="V178" t="s">
        <v>91</v>
      </c>
      <c r="W178" t="s">
        <v>91</v>
      </c>
      <c r="X178" t="s">
        <v>91</v>
      </c>
      <c r="Y178" t="s">
        <v>212</v>
      </c>
      <c r="Z178" t="s">
        <v>158</v>
      </c>
      <c r="AA178" t="s">
        <v>71</v>
      </c>
      <c r="AB178" t="s">
        <v>72</v>
      </c>
      <c r="AC178" t="s">
        <v>65</v>
      </c>
      <c r="AD178" t="s">
        <v>85</v>
      </c>
      <c r="AE178" t="s">
        <v>114</v>
      </c>
      <c r="AF178" t="s">
        <v>75</v>
      </c>
      <c r="AG178" t="s">
        <v>76</v>
      </c>
      <c r="AH178" t="s">
        <v>365</v>
      </c>
      <c r="AI178" t="s">
        <v>171</v>
      </c>
    </row>
    <row r="179" spans="1:35" x14ac:dyDescent="0.25">
      <c r="A179" s="67">
        <v>44616.488336446761</v>
      </c>
      <c r="B179" t="s">
        <v>35</v>
      </c>
      <c r="C179" t="s">
        <v>36</v>
      </c>
      <c r="D179" t="s">
        <v>60</v>
      </c>
      <c r="E179">
        <v>2</v>
      </c>
      <c r="F179">
        <v>5</v>
      </c>
      <c r="G179" t="s">
        <v>544</v>
      </c>
      <c r="H179" t="s">
        <v>39</v>
      </c>
      <c r="I179" t="s">
        <v>62</v>
      </c>
      <c r="J179" t="s">
        <v>116</v>
      </c>
      <c r="K179" t="s">
        <v>71</v>
      </c>
      <c r="L179">
        <v>4</v>
      </c>
      <c r="M179">
        <v>5</v>
      </c>
      <c r="N179">
        <v>4</v>
      </c>
      <c r="O179">
        <v>4</v>
      </c>
      <c r="P179">
        <v>5</v>
      </c>
      <c r="Q179">
        <v>5</v>
      </c>
      <c r="R179" t="s">
        <v>207</v>
      </c>
      <c r="S179" t="s">
        <v>207</v>
      </c>
      <c r="T179" t="s">
        <v>207</v>
      </c>
      <c r="U179" t="s">
        <v>207</v>
      </c>
      <c r="V179" t="s">
        <v>293</v>
      </c>
      <c r="W179" t="s">
        <v>293</v>
      </c>
      <c r="X179" t="s">
        <v>293</v>
      </c>
      <c r="Y179" t="s">
        <v>69</v>
      </c>
      <c r="Z179" t="s">
        <v>70</v>
      </c>
      <c r="AA179" t="s">
        <v>71</v>
      </c>
      <c r="AB179" t="s">
        <v>72</v>
      </c>
      <c r="AC179" t="s">
        <v>143</v>
      </c>
      <c r="AD179" t="s">
        <v>73</v>
      </c>
      <c r="AE179" t="s">
        <v>128</v>
      </c>
      <c r="AF179" t="s">
        <v>75</v>
      </c>
      <c r="AG179" t="s">
        <v>76</v>
      </c>
      <c r="AH179" t="s">
        <v>69</v>
      </c>
      <c r="AI179" t="s">
        <v>228</v>
      </c>
    </row>
    <row r="180" spans="1:35" x14ac:dyDescent="0.25">
      <c r="A180" s="67">
        <v>44616.489372662036</v>
      </c>
      <c r="B180" t="s">
        <v>133</v>
      </c>
      <c r="C180" t="s">
        <v>134</v>
      </c>
      <c r="D180" t="s">
        <v>60</v>
      </c>
      <c r="E180">
        <v>2</v>
      </c>
      <c r="F180">
        <v>4</v>
      </c>
      <c r="G180" t="s">
        <v>345</v>
      </c>
      <c r="H180" t="s">
        <v>61</v>
      </c>
      <c r="I180" t="s">
        <v>62</v>
      </c>
      <c r="J180" t="s">
        <v>234</v>
      </c>
      <c r="K180" t="s">
        <v>64</v>
      </c>
      <c r="L180">
        <v>3</v>
      </c>
      <c r="M180">
        <v>5</v>
      </c>
      <c r="N180">
        <v>4</v>
      </c>
      <c r="O180">
        <v>4</v>
      </c>
      <c r="P180">
        <v>4</v>
      </c>
      <c r="Q180">
        <v>3</v>
      </c>
      <c r="R180" t="s">
        <v>91</v>
      </c>
      <c r="S180" t="s">
        <v>91</v>
      </c>
      <c r="T180" t="s">
        <v>91</v>
      </c>
      <c r="U180" t="s">
        <v>65</v>
      </c>
      <c r="V180" t="s">
        <v>91</v>
      </c>
      <c r="W180" t="s">
        <v>68</v>
      </c>
      <c r="X180" t="s">
        <v>65</v>
      </c>
      <c r="Y180" t="s">
        <v>131</v>
      </c>
      <c r="Z180" t="s">
        <v>70</v>
      </c>
      <c r="AA180" t="s">
        <v>98</v>
      </c>
      <c r="AB180" t="s">
        <v>72</v>
      </c>
      <c r="AC180" t="s">
        <v>66</v>
      </c>
      <c r="AD180" t="s">
        <v>73</v>
      </c>
      <c r="AE180" t="s">
        <v>74</v>
      </c>
      <c r="AF180" t="s">
        <v>75</v>
      </c>
      <c r="AG180" t="s">
        <v>76</v>
      </c>
      <c r="AH180" t="s">
        <v>69</v>
      </c>
      <c r="AI180" t="s">
        <v>94</v>
      </c>
    </row>
    <row r="181" spans="1:35" x14ac:dyDescent="0.25">
      <c r="A181" s="67">
        <v>44616.49023674769</v>
      </c>
      <c r="B181" t="s">
        <v>59</v>
      </c>
      <c r="C181" t="s">
        <v>36</v>
      </c>
      <c r="D181" t="s">
        <v>60</v>
      </c>
      <c r="E181">
        <v>2</v>
      </c>
      <c r="F181">
        <v>4</v>
      </c>
      <c r="G181" t="s">
        <v>181</v>
      </c>
      <c r="H181" t="s">
        <v>39</v>
      </c>
      <c r="I181" t="s">
        <v>62</v>
      </c>
      <c r="J181" t="s">
        <v>384</v>
      </c>
      <c r="K181" t="s">
        <v>260</v>
      </c>
      <c r="L181">
        <v>2</v>
      </c>
      <c r="M181">
        <v>5</v>
      </c>
      <c r="N181">
        <v>3</v>
      </c>
      <c r="O181">
        <v>3</v>
      </c>
      <c r="P181">
        <v>5</v>
      </c>
      <c r="Q181">
        <v>2</v>
      </c>
      <c r="R181" t="s">
        <v>91</v>
      </c>
      <c r="S181" t="s">
        <v>67</v>
      </c>
      <c r="T181" t="s">
        <v>91</v>
      </c>
      <c r="U181" t="s">
        <v>67</v>
      </c>
      <c r="V181" t="s">
        <v>91</v>
      </c>
      <c r="W181" t="s">
        <v>65</v>
      </c>
      <c r="X181" t="s">
        <v>91</v>
      </c>
      <c r="Y181" t="s">
        <v>106</v>
      </c>
      <c r="Z181" t="s">
        <v>70</v>
      </c>
      <c r="AA181" t="s">
        <v>71</v>
      </c>
      <c r="AB181" t="s">
        <v>72</v>
      </c>
      <c r="AC181" t="s">
        <v>93</v>
      </c>
      <c r="AD181" t="s">
        <v>281</v>
      </c>
      <c r="AE181" t="s">
        <v>180</v>
      </c>
      <c r="AF181" t="s">
        <v>75</v>
      </c>
      <c r="AG181" t="s">
        <v>76</v>
      </c>
      <c r="AH181" t="s">
        <v>191</v>
      </c>
      <c r="AI181" t="s">
        <v>120</v>
      </c>
    </row>
    <row r="182" spans="1:35" x14ac:dyDescent="0.25">
      <c r="A182" s="67">
        <v>44616.490857013894</v>
      </c>
      <c r="B182" t="s">
        <v>35</v>
      </c>
      <c r="C182" t="s">
        <v>36</v>
      </c>
      <c r="D182" t="s">
        <v>60</v>
      </c>
      <c r="E182">
        <v>1</v>
      </c>
      <c r="F182">
        <v>4</v>
      </c>
      <c r="G182" t="s">
        <v>38</v>
      </c>
      <c r="H182" t="s">
        <v>301</v>
      </c>
      <c r="I182" t="s">
        <v>111</v>
      </c>
      <c r="J182" t="s">
        <v>147</v>
      </c>
      <c r="K182" t="s">
        <v>71</v>
      </c>
      <c r="L182">
        <v>5</v>
      </c>
      <c r="M182">
        <v>5</v>
      </c>
      <c r="N182">
        <v>5</v>
      </c>
      <c r="O182">
        <v>4</v>
      </c>
      <c r="P182">
        <v>5</v>
      </c>
      <c r="Q182">
        <v>4</v>
      </c>
      <c r="R182" t="s">
        <v>91</v>
      </c>
      <c r="S182" t="s">
        <v>65</v>
      </c>
      <c r="T182" t="s">
        <v>143</v>
      </c>
      <c r="U182" t="s">
        <v>122</v>
      </c>
      <c r="V182" t="s">
        <v>91</v>
      </c>
      <c r="W182" t="s">
        <v>91</v>
      </c>
      <c r="X182" t="s">
        <v>91</v>
      </c>
      <c r="Y182" t="s">
        <v>131</v>
      </c>
      <c r="Z182" t="s">
        <v>70</v>
      </c>
      <c r="AA182" t="s">
        <v>71</v>
      </c>
      <c r="AB182" t="s">
        <v>72</v>
      </c>
      <c r="AC182" t="s">
        <v>122</v>
      </c>
      <c r="AD182" t="s">
        <v>85</v>
      </c>
      <c r="AE182" t="s">
        <v>165</v>
      </c>
      <c r="AF182" t="s">
        <v>75</v>
      </c>
      <c r="AG182" t="s">
        <v>76</v>
      </c>
      <c r="AH182" t="s">
        <v>267</v>
      </c>
      <c r="AI182" t="s">
        <v>78</v>
      </c>
    </row>
    <row r="183" spans="1:35" x14ac:dyDescent="0.25">
      <c r="A183" s="67">
        <v>44616.494031712966</v>
      </c>
      <c r="B183" t="s">
        <v>59</v>
      </c>
      <c r="C183" t="s">
        <v>36</v>
      </c>
      <c r="D183" t="s">
        <v>60</v>
      </c>
      <c r="E183">
        <v>1</v>
      </c>
      <c r="F183">
        <v>4</v>
      </c>
      <c r="G183" t="s">
        <v>468</v>
      </c>
      <c r="H183" t="s">
        <v>115</v>
      </c>
      <c r="I183" t="s">
        <v>62</v>
      </c>
      <c r="J183" t="s">
        <v>63</v>
      </c>
      <c r="K183" t="s">
        <v>71</v>
      </c>
      <c r="L183">
        <v>4</v>
      </c>
      <c r="M183">
        <v>5</v>
      </c>
      <c r="N183">
        <v>4</v>
      </c>
      <c r="O183">
        <v>4</v>
      </c>
      <c r="P183">
        <v>3</v>
      </c>
      <c r="Q183">
        <v>4</v>
      </c>
      <c r="R183" t="s">
        <v>65</v>
      </c>
      <c r="S183" t="s">
        <v>91</v>
      </c>
      <c r="T183" t="s">
        <v>91</v>
      </c>
      <c r="U183" t="s">
        <v>66</v>
      </c>
      <c r="V183" t="s">
        <v>91</v>
      </c>
      <c r="W183" t="s">
        <v>91</v>
      </c>
      <c r="X183" t="s">
        <v>91</v>
      </c>
      <c r="Y183" t="s">
        <v>131</v>
      </c>
      <c r="Z183" t="s">
        <v>158</v>
      </c>
      <c r="AA183" t="s">
        <v>71</v>
      </c>
      <c r="AB183" t="s">
        <v>72</v>
      </c>
      <c r="AC183" t="s">
        <v>67</v>
      </c>
      <c r="AD183" t="s">
        <v>73</v>
      </c>
      <c r="AE183" t="s">
        <v>128</v>
      </c>
      <c r="AF183" t="s">
        <v>75</v>
      </c>
      <c r="AG183" t="s">
        <v>76</v>
      </c>
      <c r="AH183" t="s">
        <v>77</v>
      </c>
      <c r="AI183" t="s">
        <v>58</v>
      </c>
    </row>
    <row r="184" spans="1:35" x14ac:dyDescent="0.25">
      <c r="A184" s="67">
        <v>44616.497299120369</v>
      </c>
      <c r="B184" t="s">
        <v>102</v>
      </c>
      <c r="C184" t="s">
        <v>36</v>
      </c>
      <c r="D184" t="s">
        <v>60</v>
      </c>
      <c r="E184">
        <v>3</v>
      </c>
      <c r="F184">
        <v>3</v>
      </c>
      <c r="G184" t="s">
        <v>88</v>
      </c>
      <c r="H184" t="s">
        <v>61</v>
      </c>
      <c r="I184" t="s">
        <v>62</v>
      </c>
      <c r="J184" t="s">
        <v>90</v>
      </c>
      <c r="K184" t="s">
        <v>64</v>
      </c>
      <c r="L184">
        <v>5</v>
      </c>
      <c r="M184">
        <v>5</v>
      </c>
      <c r="N184">
        <v>5</v>
      </c>
      <c r="O184">
        <v>5</v>
      </c>
      <c r="P184">
        <v>5</v>
      </c>
      <c r="Q184">
        <v>5</v>
      </c>
      <c r="R184" t="s">
        <v>67</v>
      </c>
      <c r="S184" t="s">
        <v>68</v>
      </c>
      <c r="T184" t="s">
        <v>68</v>
      </c>
      <c r="U184" t="s">
        <v>68</v>
      </c>
      <c r="V184" t="s">
        <v>65</v>
      </c>
      <c r="W184" t="s">
        <v>67</v>
      </c>
      <c r="X184" t="s">
        <v>91</v>
      </c>
      <c r="Y184" t="s">
        <v>148</v>
      </c>
      <c r="Z184" t="s">
        <v>298</v>
      </c>
      <c r="AA184" t="s">
        <v>149</v>
      </c>
      <c r="AB184" t="s">
        <v>51</v>
      </c>
      <c r="AC184" t="s">
        <v>122</v>
      </c>
      <c r="AD184" t="s">
        <v>398</v>
      </c>
      <c r="AE184" t="s">
        <v>165</v>
      </c>
      <c r="AF184" t="s">
        <v>55</v>
      </c>
      <c r="AG184" t="s">
        <v>85</v>
      </c>
      <c r="AH184" t="s">
        <v>77</v>
      </c>
      <c r="AI184" t="s">
        <v>87</v>
      </c>
    </row>
    <row r="185" spans="1:35" x14ac:dyDescent="0.25">
      <c r="A185" s="67">
        <v>44616.499472118056</v>
      </c>
      <c r="B185" t="s">
        <v>35</v>
      </c>
      <c r="C185" t="s">
        <v>36</v>
      </c>
      <c r="D185" t="s">
        <v>60</v>
      </c>
      <c r="E185">
        <v>1</v>
      </c>
      <c r="F185">
        <v>6</v>
      </c>
      <c r="G185" t="s">
        <v>38</v>
      </c>
      <c r="H185" t="s">
        <v>39</v>
      </c>
      <c r="I185" t="s">
        <v>40</v>
      </c>
      <c r="J185" t="s">
        <v>63</v>
      </c>
      <c r="K185" t="s">
        <v>71</v>
      </c>
      <c r="L185">
        <v>2</v>
      </c>
      <c r="M185">
        <v>5</v>
      </c>
      <c r="N185">
        <v>5</v>
      </c>
      <c r="O185">
        <v>5</v>
      </c>
      <c r="P185">
        <v>5</v>
      </c>
      <c r="Q185">
        <v>3</v>
      </c>
      <c r="R185" t="s">
        <v>66</v>
      </c>
      <c r="S185" t="s">
        <v>68</v>
      </c>
      <c r="T185" t="s">
        <v>91</v>
      </c>
      <c r="U185" t="s">
        <v>66</v>
      </c>
      <c r="V185" t="s">
        <v>91</v>
      </c>
      <c r="W185" t="s">
        <v>91</v>
      </c>
      <c r="X185" t="s">
        <v>91</v>
      </c>
      <c r="Y185" t="s">
        <v>212</v>
      </c>
      <c r="Z185" t="s">
        <v>298</v>
      </c>
      <c r="AA185" t="s">
        <v>149</v>
      </c>
      <c r="AB185" t="s">
        <v>72</v>
      </c>
      <c r="AC185" t="s">
        <v>93</v>
      </c>
      <c r="AD185" t="s">
        <v>73</v>
      </c>
      <c r="AE185" t="s">
        <v>165</v>
      </c>
      <c r="AF185" t="s">
        <v>75</v>
      </c>
      <c r="AG185" t="s">
        <v>76</v>
      </c>
      <c r="AH185" t="s">
        <v>69</v>
      </c>
      <c r="AI185" t="s">
        <v>87</v>
      </c>
    </row>
    <row r="186" spans="1:35" x14ac:dyDescent="0.25">
      <c r="A186" s="67">
        <v>44616.502700636571</v>
      </c>
      <c r="B186" t="s">
        <v>35</v>
      </c>
      <c r="C186" t="s">
        <v>36</v>
      </c>
      <c r="D186" t="s">
        <v>60</v>
      </c>
      <c r="E186">
        <v>4</v>
      </c>
      <c r="F186">
        <v>3</v>
      </c>
      <c r="G186" t="s">
        <v>548</v>
      </c>
      <c r="H186" t="s">
        <v>61</v>
      </c>
      <c r="I186" t="s">
        <v>89</v>
      </c>
      <c r="J186" t="s">
        <v>155</v>
      </c>
      <c r="K186" t="s">
        <v>64</v>
      </c>
      <c r="L186">
        <v>4</v>
      </c>
      <c r="M186">
        <v>4</v>
      </c>
      <c r="N186">
        <v>4</v>
      </c>
      <c r="O186">
        <v>2</v>
      </c>
      <c r="P186">
        <v>5</v>
      </c>
      <c r="Q186">
        <v>4</v>
      </c>
      <c r="R186" t="s">
        <v>122</v>
      </c>
      <c r="S186" t="s">
        <v>65</v>
      </c>
      <c r="T186" t="s">
        <v>65</v>
      </c>
      <c r="U186" t="s">
        <v>65</v>
      </c>
      <c r="V186" t="s">
        <v>91</v>
      </c>
      <c r="W186" t="s">
        <v>91</v>
      </c>
      <c r="X186" t="s">
        <v>91</v>
      </c>
      <c r="Y186" t="s">
        <v>295</v>
      </c>
      <c r="Z186" t="s">
        <v>83</v>
      </c>
      <c r="AA186" t="s">
        <v>71</v>
      </c>
      <c r="AB186" t="s">
        <v>72</v>
      </c>
      <c r="AC186" t="s">
        <v>66</v>
      </c>
      <c r="AD186" t="s">
        <v>73</v>
      </c>
      <c r="AE186" t="s">
        <v>128</v>
      </c>
      <c r="AF186" t="s">
        <v>75</v>
      </c>
      <c r="AG186" t="s">
        <v>76</v>
      </c>
      <c r="AH186" t="s">
        <v>196</v>
      </c>
      <c r="AI186" t="s">
        <v>101</v>
      </c>
    </row>
    <row r="187" spans="1:35" x14ac:dyDescent="0.25">
      <c r="A187" s="67">
        <v>44616.505349236111</v>
      </c>
      <c r="B187" t="s">
        <v>35</v>
      </c>
      <c r="C187" t="s">
        <v>36</v>
      </c>
      <c r="D187" t="s">
        <v>60</v>
      </c>
      <c r="E187">
        <v>2</v>
      </c>
      <c r="F187">
        <v>2</v>
      </c>
      <c r="G187" t="s">
        <v>549</v>
      </c>
      <c r="H187" t="s">
        <v>39</v>
      </c>
      <c r="I187" t="s">
        <v>89</v>
      </c>
      <c r="J187" t="s">
        <v>125</v>
      </c>
      <c r="K187" t="s">
        <v>64</v>
      </c>
      <c r="L187">
        <v>5</v>
      </c>
      <c r="M187">
        <v>5</v>
      </c>
      <c r="N187">
        <v>5</v>
      </c>
      <c r="O187">
        <v>5</v>
      </c>
      <c r="P187">
        <v>5</v>
      </c>
      <c r="Q187">
        <v>1</v>
      </c>
      <c r="R187" t="s">
        <v>66</v>
      </c>
      <c r="S187" t="s">
        <v>91</v>
      </c>
      <c r="T187" t="s">
        <v>91</v>
      </c>
      <c r="U187" t="s">
        <v>68</v>
      </c>
      <c r="V187" t="s">
        <v>68</v>
      </c>
      <c r="W187" t="s">
        <v>91</v>
      </c>
      <c r="X187" t="s">
        <v>91</v>
      </c>
      <c r="Y187" t="s">
        <v>216</v>
      </c>
      <c r="Z187" t="s">
        <v>107</v>
      </c>
      <c r="AA187" t="s">
        <v>98</v>
      </c>
      <c r="AB187" t="s">
        <v>72</v>
      </c>
      <c r="AC187" t="s">
        <v>93</v>
      </c>
      <c r="AD187" t="s">
        <v>73</v>
      </c>
      <c r="AE187" t="s">
        <v>74</v>
      </c>
      <c r="AF187" t="s">
        <v>75</v>
      </c>
      <c r="AG187" t="s">
        <v>76</v>
      </c>
      <c r="AH187" t="s">
        <v>100</v>
      </c>
      <c r="AI187" t="s">
        <v>120</v>
      </c>
    </row>
    <row r="188" spans="1:35" x14ac:dyDescent="0.25">
      <c r="A188" s="67">
        <v>44616.5060384838</v>
      </c>
      <c r="B188" t="s">
        <v>59</v>
      </c>
      <c r="C188" t="s">
        <v>36</v>
      </c>
      <c r="D188" t="s">
        <v>60</v>
      </c>
      <c r="E188">
        <v>2</v>
      </c>
      <c r="F188">
        <v>2</v>
      </c>
      <c r="G188" t="s">
        <v>38</v>
      </c>
      <c r="H188" t="s">
        <v>39</v>
      </c>
      <c r="I188" t="s">
        <v>62</v>
      </c>
      <c r="J188" t="s">
        <v>552</v>
      </c>
      <c r="K188" t="s">
        <v>71</v>
      </c>
      <c r="L188">
        <v>4</v>
      </c>
      <c r="M188">
        <v>5</v>
      </c>
      <c r="N188">
        <v>5</v>
      </c>
      <c r="O188">
        <v>5</v>
      </c>
      <c r="P188">
        <v>4</v>
      </c>
      <c r="Q188">
        <v>5</v>
      </c>
      <c r="R188" t="s">
        <v>66</v>
      </c>
      <c r="S188" t="s">
        <v>66</v>
      </c>
      <c r="T188" t="s">
        <v>91</v>
      </c>
      <c r="U188" t="s">
        <v>66</v>
      </c>
      <c r="V188" t="s">
        <v>66</v>
      </c>
      <c r="W188" t="s">
        <v>66</v>
      </c>
      <c r="X188" t="s">
        <v>66</v>
      </c>
      <c r="Y188" t="s">
        <v>148</v>
      </c>
      <c r="Z188" t="s">
        <v>49</v>
      </c>
      <c r="AA188" t="s">
        <v>71</v>
      </c>
      <c r="AB188" t="s">
        <v>72</v>
      </c>
      <c r="AC188" t="s">
        <v>93</v>
      </c>
      <c r="AD188" t="s">
        <v>73</v>
      </c>
      <c r="AE188" t="s">
        <v>128</v>
      </c>
      <c r="AF188" t="s">
        <v>75</v>
      </c>
      <c r="AG188" t="s">
        <v>76</v>
      </c>
      <c r="AH188" t="s">
        <v>191</v>
      </c>
      <c r="AI188" t="s">
        <v>553</v>
      </c>
    </row>
    <row r="189" spans="1:35" x14ac:dyDescent="0.25">
      <c r="A189" s="67">
        <v>44616.506869548612</v>
      </c>
      <c r="B189" t="s">
        <v>59</v>
      </c>
      <c r="C189" t="s">
        <v>36</v>
      </c>
      <c r="D189" t="s">
        <v>60</v>
      </c>
      <c r="E189">
        <v>2</v>
      </c>
      <c r="F189">
        <v>3</v>
      </c>
      <c r="G189" t="s">
        <v>38</v>
      </c>
      <c r="H189" t="s">
        <v>39</v>
      </c>
      <c r="I189" t="s">
        <v>111</v>
      </c>
      <c r="J189" t="s">
        <v>167</v>
      </c>
      <c r="K189" t="s">
        <v>71</v>
      </c>
      <c r="L189">
        <v>4</v>
      </c>
      <c r="M189">
        <v>5</v>
      </c>
      <c r="N189">
        <v>4</v>
      </c>
      <c r="O189">
        <v>4</v>
      </c>
      <c r="P189">
        <v>5</v>
      </c>
      <c r="Q189">
        <v>4</v>
      </c>
      <c r="R189" t="s">
        <v>91</v>
      </c>
      <c r="S189" t="s">
        <v>143</v>
      </c>
      <c r="T189" t="s">
        <v>143</v>
      </c>
      <c r="U189" t="s">
        <v>143</v>
      </c>
      <c r="V189" t="s">
        <v>91</v>
      </c>
      <c r="W189" t="s">
        <v>91</v>
      </c>
      <c r="X189" t="s">
        <v>91</v>
      </c>
      <c r="Y189" t="s">
        <v>131</v>
      </c>
      <c r="Z189" t="s">
        <v>158</v>
      </c>
      <c r="AA189" t="s">
        <v>71</v>
      </c>
      <c r="AB189" t="s">
        <v>72</v>
      </c>
      <c r="AC189" t="s">
        <v>93</v>
      </c>
      <c r="AD189" t="s">
        <v>73</v>
      </c>
      <c r="AE189" t="s">
        <v>128</v>
      </c>
      <c r="AF189" t="s">
        <v>75</v>
      </c>
      <c r="AG189" t="s">
        <v>76</v>
      </c>
      <c r="AH189" t="s">
        <v>100</v>
      </c>
      <c r="AI189" t="s">
        <v>101</v>
      </c>
    </row>
    <row r="190" spans="1:35" x14ac:dyDescent="0.25">
      <c r="A190" s="67">
        <v>44616.507133194449</v>
      </c>
      <c r="B190" t="s">
        <v>35</v>
      </c>
      <c r="C190" t="s">
        <v>36</v>
      </c>
      <c r="D190" t="s">
        <v>60</v>
      </c>
      <c r="E190">
        <v>1</v>
      </c>
      <c r="F190">
        <v>5</v>
      </c>
      <c r="G190" t="s">
        <v>426</v>
      </c>
      <c r="H190" t="s">
        <v>39</v>
      </c>
      <c r="I190" t="s">
        <v>62</v>
      </c>
      <c r="J190" t="s">
        <v>63</v>
      </c>
      <c r="K190" t="s">
        <v>71</v>
      </c>
      <c r="L190">
        <v>5</v>
      </c>
      <c r="M190">
        <v>5</v>
      </c>
      <c r="N190">
        <v>3</v>
      </c>
      <c r="O190">
        <v>5</v>
      </c>
      <c r="P190">
        <v>5</v>
      </c>
      <c r="Q190">
        <v>5</v>
      </c>
      <c r="R190" t="s">
        <v>67</v>
      </c>
      <c r="S190" t="s">
        <v>67</v>
      </c>
      <c r="T190" t="s">
        <v>67</v>
      </c>
      <c r="U190" t="s">
        <v>67</v>
      </c>
      <c r="V190" t="s">
        <v>67</v>
      </c>
      <c r="W190" t="s">
        <v>67</v>
      </c>
      <c r="X190" t="s">
        <v>67</v>
      </c>
      <c r="Y190" t="s">
        <v>131</v>
      </c>
      <c r="Z190" t="s">
        <v>49</v>
      </c>
      <c r="AA190" t="s">
        <v>98</v>
      </c>
      <c r="AB190" t="s">
        <v>72</v>
      </c>
      <c r="AC190" t="s">
        <v>66</v>
      </c>
      <c r="AD190" t="s">
        <v>168</v>
      </c>
      <c r="AE190" t="s">
        <v>114</v>
      </c>
      <c r="AF190" t="s">
        <v>117</v>
      </c>
      <c r="AG190" t="s">
        <v>76</v>
      </c>
      <c r="AH190" t="s">
        <v>77</v>
      </c>
      <c r="AI190" t="s">
        <v>554</v>
      </c>
    </row>
    <row r="191" spans="1:35" x14ac:dyDescent="0.25">
      <c r="A191" s="67">
        <v>44616.507274305557</v>
      </c>
      <c r="B191" t="s">
        <v>102</v>
      </c>
      <c r="C191" t="s">
        <v>36</v>
      </c>
      <c r="D191" t="s">
        <v>60</v>
      </c>
      <c r="E191">
        <v>2</v>
      </c>
      <c r="F191">
        <v>3</v>
      </c>
      <c r="G191" t="s">
        <v>555</v>
      </c>
      <c r="H191" t="s">
        <v>39</v>
      </c>
      <c r="I191" t="s">
        <v>62</v>
      </c>
      <c r="J191" t="s">
        <v>121</v>
      </c>
      <c r="K191" t="s">
        <v>71</v>
      </c>
      <c r="L191">
        <v>3</v>
      </c>
      <c r="M191">
        <v>5</v>
      </c>
      <c r="N191">
        <v>4</v>
      </c>
      <c r="O191">
        <v>4</v>
      </c>
      <c r="P191">
        <v>5</v>
      </c>
      <c r="Q191">
        <v>2</v>
      </c>
      <c r="R191" t="s">
        <v>65</v>
      </c>
      <c r="S191" t="s">
        <v>65</v>
      </c>
      <c r="T191" t="s">
        <v>91</v>
      </c>
      <c r="U191" t="s">
        <v>65</v>
      </c>
      <c r="V191" t="s">
        <v>91</v>
      </c>
      <c r="W191" t="s">
        <v>91</v>
      </c>
      <c r="X191" t="s">
        <v>91</v>
      </c>
      <c r="Y191" t="s">
        <v>172</v>
      </c>
      <c r="Z191" t="s">
        <v>146</v>
      </c>
      <c r="AA191" t="s">
        <v>71</v>
      </c>
      <c r="AB191" t="s">
        <v>72</v>
      </c>
      <c r="AC191" t="s">
        <v>66</v>
      </c>
      <c r="AD191" t="s">
        <v>73</v>
      </c>
      <c r="AE191" t="s">
        <v>74</v>
      </c>
      <c r="AF191" t="s">
        <v>75</v>
      </c>
      <c r="AG191" t="s">
        <v>76</v>
      </c>
      <c r="AH191" t="s">
        <v>196</v>
      </c>
      <c r="AI191" t="s">
        <v>120</v>
      </c>
    </row>
    <row r="192" spans="1:35" x14ac:dyDescent="0.25">
      <c r="A192" s="67">
        <v>44616.512523460653</v>
      </c>
      <c r="B192" t="s">
        <v>102</v>
      </c>
      <c r="C192" t="s">
        <v>36</v>
      </c>
      <c r="D192" t="s">
        <v>60</v>
      </c>
      <c r="E192">
        <v>2</v>
      </c>
      <c r="F192">
        <v>6</v>
      </c>
      <c r="G192" t="s">
        <v>38</v>
      </c>
      <c r="H192" t="s">
        <v>39</v>
      </c>
      <c r="I192" t="s">
        <v>89</v>
      </c>
      <c r="J192" t="s">
        <v>140</v>
      </c>
      <c r="K192" t="s">
        <v>71</v>
      </c>
      <c r="L192">
        <v>3</v>
      </c>
      <c r="M192">
        <v>5</v>
      </c>
      <c r="N192">
        <v>3</v>
      </c>
      <c r="O192">
        <v>5</v>
      </c>
      <c r="P192">
        <v>5</v>
      </c>
      <c r="Q192">
        <v>1</v>
      </c>
      <c r="R192" t="s">
        <v>122</v>
      </c>
      <c r="S192" t="s">
        <v>67</v>
      </c>
      <c r="T192" t="s">
        <v>67</v>
      </c>
      <c r="U192" t="s">
        <v>67</v>
      </c>
      <c r="V192" t="s">
        <v>65</v>
      </c>
      <c r="W192" t="s">
        <v>67</v>
      </c>
      <c r="X192" t="s">
        <v>91</v>
      </c>
      <c r="Y192" t="s">
        <v>82</v>
      </c>
      <c r="Z192" t="s">
        <v>107</v>
      </c>
      <c r="AA192" t="s">
        <v>98</v>
      </c>
      <c r="AB192" t="s">
        <v>72</v>
      </c>
      <c r="AC192" t="s">
        <v>65</v>
      </c>
      <c r="AD192" t="s">
        <v>85</v>
      </c>
      <c r="AE192" t="s">
        <v>165</v>
      </c>
      <c r="AF192" t="s">
        <v>75</v>
      </c>
      <c r="AG192" t="s">
        <v>76</v>
      </c>
      <c r="AH192" t="s">
        <v>556</v>
      </c>
      <c r="AI192" t="s">
        <v>467</v>
      </c>
    </row>
    <row r="193" spans="1:35" x14ac:dyDescent="0.25">
      <c r="A193" s="67">
        <v>44616.513527152776</v>
      </c>
      <c r="B193" t="s">
        <v>133</v>
      </c>
      <c r="C193" t="s">
        <v>183</v>
      </c>
      <c r="D193" t="s">
        <v>60</v>
      </c>
      <c r="E193">
        <v>4</v>
      </c>
      <c r="F193">
        <v>2</v>
      </c>
      <c r="G193" t="s">
        <v>341</v>
      </c>
      <c r="H193" t="s">
        <v>320</v>
      </c>
      <c r="I193" t="s">
        <v>62</v>
      </c>
      <c r="J193" t="s">
        <v>557</v>
      </c>
      <c r="K193" t="s">
        <v>558</v>
      </c>
      <c r="L193">
        <v>3</v>
      </c>
      <c r="M193">
        <v>3</v>
      </c>
      <c r="N193">
        <v>3</v>
      </c>
      <c r="O193">
        <v>3</v>
      </c>
      <c r="P193">
        <v>2</v>
      </c>
      <c r="Q193">
        <v>3</v>
      </c>
      <c r="R193" t="s">
        <v>68</v>
      </c>
      <c r="S193" t="s">
        <v>68</v>
      </c>
      <c r="T193" t="s">
        <v>68</v>
      </c>
      <c r="U193" t="s">
        <v>68</v>
      </c>
      <c r="V193" t="s">
        <v>68</v>
      </c>
      <c r="W193" t="s">
        <v>91</v>
      </c>
      <c r="X193" t="s">
        <v>91</v>
      </c>
      <c r="Y193" t="s">
        <v>119</v>
      </c>
      <c r="Z193" t="s">
        <v>107</v>
      </c>
      <c r="AA193" t="s">
        <v>149</v>
      </c>
      <c r="AB193" t="s">
        <v>72</v>
      </c>
      <c r="AC193" t="s">
        <v>93</v>
      </c>
      <c r="AD193" t="s">
        <v>73</v>
      </c>
      <c r="AE193" t="s">
        <v>114</v>
      </c>
      <c r="AF193" t="s">
        <v>117</v>
      </c>
      <c r="AG193" t="s">
        <v>76</v>
      </c>
      <c r="AH193" t="s">
        <v>119</v>
      </c>
      <c r="AI193" t="s">
        <v>171</v>
      </c>
    </row>
    <row r="194" spans="1:35" x14ac:dyDescent="0.25">
      <c r="A194" s="67">
        <v>44616.522009328706</v>
      </c>
      <c r="B194" t="s">
        <v>59</v>
      </c>
      <c r="C194" t="s">
        <v>36</v>
      </c>
      <c r="D194" t="s">
        <v>60</v>
      </c>
      <c r="E194">
        <v>1</v>
      </c>
      <c r="F194" t="s">
        <v>79</v>
      </c>
      <c r="G194" t="s">
        <v>181</v>
      </c>
      <c r="H194" t="s">
        <v>39</v>
      </c>
      <c r="I194" t="s">
        <v>111</v>
      </c>
      <c r="J194" t="s">
        <v>140</v>
      </c>
      <c r="K194" t="s">
        <v>71</v>
      </c>
      <c r="L194">
        <v>5</v>
      </c>
      <c r="M194">
        <v>1</v>
      </c>
      <c r="N194">
        <v>4</v>
      </c>
      <c r="O194">
        <v>4</v>
      </c>
      <c r="P194">
        <v>5</v>
      </c>
      <c r="Q194">
        <v>4</v>
      </c>
      <c r="R194" t="s">
        <v>66</v>
      </c>
      <c r="S194" t="s">
        <v>65</v>
      </c>
      <c r="T194" t="s">
        <v>65</v>
      </c>
      <c r="U194" t="s">
        <v>65</v>
      </c>
      <c r="V194" t="s">
        <v>65</v>
      </c>
      <c r="W194" t="s">
        <v>66</v>
      </c>
      <c r="X194" t="s">
        <v>66</v>
      </c>
      <c r="Y194" t="s">
        <v>113</v>
      </c>
      <c r="Z194" t="s">
        <v>107</v>
      </c>
      <c r="AA194" t="s">
        <v>71</v>
      </c>
      <c r="AB194" t="s">
        <v>55</v>
      </c>
      <c r="AC194" t="s">
        <v>67</v>
      </c>
      <c r="AD194" t="s">
        <v>85</v>
      </c>
      <c r="AE194" t="s">
        <v>180</v>
      </c>
      <c r="AF194" t="s">
        <v>213</v>
      </c>
      <c r="AG194" t="s">
        <v>51</v>
      </c>
      <c r="AH194" t="s">
        <v>69</v>
      </c>
      <c r="AI194" t="s">
        <v>101</v>
      </c>
    </row>
    <row r="195" spans="1:35" x14ac:dyDescent="0.25">
      <c r="A195" s="67">
        <v>44616.524271967588</v>
      </c>
      <c r="B195" t="s">
        <v>59</v>
      </c>
      <c r="C195" t="s">
        <v>36</v>
      </c>
      <c r="D195" t="s">
        <v>60</v>
      </c>
      <c r="E195">
        <v>1</v>
      </c>
      <c r="F195">
        <v>3</v>
      </c>
      <c r="G195" t="s">
        <v>38</v>
      </c>
      <c r="H195" t="s">
        <v>39</v>
      </c>
      <c r="I195" t="s">
        <v>40</v>
      </c>
      <c r="J195" t="s">
        <v>205</v>
      </c>
      <c r="K195" t="s">
        <v>346</v>
      </c>
      <c r="L195">
        <v>5</v>
      </c>
      <c r="M195">
        <v>5</v>
      </c>
      <c r="N195">
        <v>5</v>
      </c>
      <c r="O195">
        <v>5</v>
      </c>
      <c r="P195">
        <v>5</v>
      </c>
      <c r="Q195">
        <v>5</v>
      </c>
      <c r="R195" t="s">
        <v>67</v>
      </c>
      <c r="S195" t="s">
        <v>91</v>
      </c>
      <c r="T195" t="s">
        <v>91</v>
      </c>
      <c r="U195" t="s">
        <v>91</v>
      </c>
      <c r="V195" t="s">
        <v>67</v>
      </c>
      <c r="W195" t="s">
        <v>67</v>
      </c>
      <c r="X195" t="s">
        <v>91</v>
      </c>
      <c r="Y195" t="s">
        <v>131</v>
      </c>
      <c r="Z195" t="s">
        <v>49</v>
      </c>
      <c r="AA195" t="s">
        <v>285</v>
      </c>
      <c r="AB195">
        <v>4000</v>
      </c>
      <c r="AC195" t="s">
        <v>93</v>
      </c>
      <c r="AD195">
        <v>4000</v>
      </c>
      <c r="AE195" t="s">
        <v>74</v>
      </c>
      <c r="AF195" t="s">
        <v>75</v>
      </c>
      <c r="AG195" t="s">
        <v>76</v>
      </c>
      <c r="AH195" t="s">
        <v>69</v>
      </c>
      <c r="AI195" t="s">
        <v>94</v>
      </c>
    </row>
    <row r="196" spans="1:35" x14ac:dyDescent="0.25">
      <c r="A196" s="67">
        <v>44616.524342673612</v>
      </c>
      <c r="B196" t="s">
        <v>35</v>
      </c>
      <c r="C196" t="s">
        <v>36</v>
      </c>
      <c r="D196" t="s">
        <v>60</v>
      </c>
      <c r="E196">
        <v>2</v>
      </c>
      <c r="F196">
        <v>3</v>
      </c>
      <c r="G196" t="s">
        <v>88</v>
      </c>
      <c r="H196" t="s">
        <v>39</v>
      </c>
      <c r="I196" t="s">
        <v>89</v>
      </c>
      <c r="J196" t="s">
        <v>176</v>
      </c>
      <c r="K196" t="s">
        <v>71</v>
      </c>
      <c r="L196">
        <v>3</v>
      </c>
      <c r="M196">
        <v>5</v>
      </c>
      <c r="N196">
        <v>4</v>
      </c>
      <c r="O196">
        <v>1</v>
      </c>
      <c r="P196">
        <v>3</v>
      </c>
      <c r="Q196">
        <v>1</v>
      </c>
      <c r="R196" t="s">
        <v>67</v>
      </c>
      <c r="S196" t="s">
        <v>91</v>
      </c>
      <c r="T196" t="s">
        <v>91</v>
      </c>
      <c r="U196" t="s">
        <v>65</v>
      </c>
      <c r="V196" t="s">
        <v>91</v>
      </c>
      <c r="W196" t="s">
        <v>91</v>
      </c>
      <c r="X196" t="s">
        <v>91</v>
      </c>
      <c r="Y196" t="s">
        <v>82</v>
      </c>
      <c r="Z196" t="s">
        <v>158</v>
      </c>
      <c r="AA196" t="s">
        <v>71</v>
      </c>
      <c r="AB196" t="s">
        <v>72</v>
      </c>
      <c r="AC196" t="s">
        <v>66</v>
      </c>
      <c r="AD196" t="s">
        <v>73</v>
      </c>
      <c r="AE196" t="s">
        <v>74</v>
      </c>
      <c r="AF196" t="s">
        <v>117</v>
      </c>
      <c r="AG196" t="s">
        <v>51</v>
      </c>
      <c r="AH196" t="s">
        <v>69</v>
      </c>
      <c r="AI196" t="s">
        <v>228</v>
      </c>
    </row>
    <row r="197" spans="1:35" x14ac:dyDescent="0.25">
      <c r="A197" s="67">
        <v>44616.527396689809</v>
      </c>
      <c r="B197" t="s">
        <v>150</v>
      </c>
      <c r="C197" t="s">
        <v>134</v>
      </c>
      <c r="D197" t="s">
        <v>60</v>
      </c>
      <c r="E197">
        <v>4</v>
      </c>
      <c r="F197">
        <v>2</v>
      </c>
      <c r="G197" t="s">
        <v>407</v>
      </c>
      <c r="H197" t="s">
        <v>115</v>
      </c>
      <c r="I197" t="s">
        <v>62</v>
      </c>
      <c r="J197" t="s">
        <v>363</v>
      </c>
      <c r="K197" t="s">
        <v>329</v>
      </c>
      <c r="L197">
        <v>4</v>
      </c>
      <c r="M197">
        <v>4</v>
      </c>
      <c r="N197">
        <v>3</v>
      </c>
      <c r="O197">
        <v>4</v>
      </c>
      <c r="P197">
        <v>4</v>
      </c>
      <c r="Q197">
        <v>1</v>
      </c>
      <c r="R197" t="s">
        <v>67</v>
      </c>
      <c r="S197" t="s">
        <v>66</v>
      </c>
      <c r="T197" t="s">
        <v>91</v>
      </c>
      <c r="U197" t="s">
        <v>68</v>
      </c>
      <c r="V197" t="s">
        <v>68</v>
      </c>
      <c r="W197" t="s">
        <v>66</v>
      </c>
      <c r="X197" t="s">
        <v>68</v>
      </c>
      <c r="Y197" t="s">
        <v>392</v>
      </c>
      <c r="Z197" t="s">
        <v>127</v>
      </c>
      <c r="AA197" t="s">
        <v>149</v>
      </c>
      <c r="AB197" t="s">
        <v>55</v>
      </c>
      <c r="AC197" t="s">
        <v>66</v>
      </c>
      <c r="AD197" t="s">
        <v>73</v>
      </c>
      <c r="AE197" t="s">
        <v>74</v>
      </c>
      <c r="AF197" t="s">
        <v>75</v>
      </c>
      <c r="AG197" t="s">
        <v>76</v>
      </c>
      <c r="AH197" t="s">
        <v>163</v>
      </c>
      <c r="AI197" t="s">
        <v>386</v>
      </c>
    </row>
    <row r="198" spans="1:35" x14ac:dyDescent="0.25">
      <c r="A198" s="67">
        <v>44616.535266030092</v>
      </c>
      <c r="B198" t="s">
        <v>102</v>
      </c>
      <c r="C198" t="s">
        <v>36</v>
      </c>
      <c r="D198" t="s">
        <v>60</v>
      </c>
      <c r="E198">
        <v>1</v>
      </c>
      <c r="F198">
        <v>1</v>
      </c>
      <c r="G198" t="s">
        <v>38</v>
      </c>
      <c r="H198" t="s">
        <v>61</v>
      </c>
      <c r="I198" t="s">
        <v>62</v>
      </c>
      <c r="J198" t="s">
        <v>116</v>
      </c>
      <c r="K198" t="s">
        <v>71</v>
      </c>
      <c r="L198">
        <v>2</v>
      </c>
      <c r="M198">
        <v>2</v>
      </c>
      <c r="N198">
        <v>2</v>
      </c>
      <c r="O198">
        <v>2</v>
      </c>
      <c r="P198">
        <v>2</v>
      </c>
      <c r="Q198">
        <v>2</v>
      </c>
      <c r="R198" t="s">
        <v>68</v>
      </c>
      <c r="S198" t="s">
        <v>68</v>
      </c>
      <c r="T198" t="s">
        <v>68</v>
      </c>
      <c r="U198" t="s">
        <v>68</v>
      </c>
      <c r="V198" t="s">
        <v>68</v>
      </c>
      <c r="W198" t="s">
        <v>91</v>
      </c>
      <c r="X198" t="s">
        <v>91</v>
      </c>
      <c r="Y198" t="s">
        <v>113</v>
      </c>
      <c r="Z198" t="s">
        <v>107</v>
      </c>
      <c r="AA198" t="s">
        <v>71</v>
      </c>
      <c r="AB198" t="s">
        <v>72</v>
      </c>
      <c r="AC198" t="s">
        <v>93</v>
      </c>
      <c r="AD198" t="s">
        <v>73</v>
      </c>
      <c r="AE198" t="s">
        <v>128</v>
      </c>
      <c r="AF198" t="s">
        <v>75</v>
      </c>
      <c r="AG198" t="s">
        <v>76</v>
      </c>
      <c r="AH198" t="s">
        <v>69</v>
      </c>
      <c r="AI198" t="s">
        <v>101</v>
      </c>
    </row>
    <row r="199" spans="1:35" x14ac:dyDescent="0.25">
      <c r="A199" s="67">
        <v>44616.537572025467</v>
      </c>
      <c r="B199" t="s">
        <v>102</v>
      </c>
      <c r="C199" t="s">
        <v>151</v>
      </c>
      <c r="D199" t="s">
        <v>60</v>
      </c>
      <c r="E199">
        <v>2</v>
      </c>
      <c r="F199" t="s">
        <v>79</v>
      </c>
      <c r="G199" t="s">
        <v>560</v>
      </c>
      <c r="H199" t="s">
        <v>39</v>
      </c>
      <c r="I199" t="s">
        <v>111</v>
      </c>
      <c r="J199" t="s">
        <v>176</v>
      </c>
      <c r="K199" t="s">
        <v>71</v>
      </c>
      <c r="L199">
        <v>3</v>
      </c>
      <c r="M199">
        <v>1</v>
      </c>
      <c r="N199">
        <v>2</v>
      </c>
      <c r="O199">
        <v>2</v>
      </c>
      <c r="P199">
        <v>4</v>
      </c>
      <c r="Q199">
        <v>2</v>
      </c>
      <c r="R199" t="s">
        <v>67</v>
      </c>
      <c r="S199" t="s">
        <v>91</v>
      </c>
      <c r="T199" t="s">
        <v>91</v>
      </c>
      <c r="U199" t="s">
        <v>68</v>
      </c>
      <c r="V199" t="s">
        <v>91</v>
      </c>
      <c r="W199" t="s">
        <v>91</v>
      </c>
      <c r="X199" t="s">
        <v>561</v>
      </c>
      <c r="Y199" t="s">
        <v>113</v>
      </c>
      <c r="Z199" t="s">
        <v>141</v>
      </c>
      <c r="AA199" t="s">
        <v>71</v>
      </c>
      <c r="AB199" t="s">
        <v>72</v>
      </c>
      <c r="AC199" t="s">
        <v>93</v>
      </c>
      <c r="AD199" t="s">
        <v>73</v>
      </c>
      <c r="AE199" t="s">
        <v>108</v>
      </c>
      <c r="AF199" t="s">
        <v>75</v>
      </c>
      <c r="AG199" t="s">
        <v>76</v>
      </c>
      <c r="AH199" t="s">
        <v>69</v>
      </c>
      <c r="AI199" t="s">
        <v>78</v>
      </c>
    </row>
    <row r="200" spans="1:35" x14ac:dyDescent="0.25">
      <c r="A200" s="67">
        <v>44616.538887280098</v>
      </c>
      <c r="B200" t="s">
        <v>59</v>
      </c>
      <c r="C200" t="s">
        <v>134</v>
      </c>
      <c r="D200" t="s">
        <v>60</v>
      </c>
      <c r="E200">
        <v>2</v>
      </c>
      <c r="F200">
        <v>6</v>
      </c>
      <c r="G200" t="s">
        <v>181</v>
      </c>
      <c r="H200" t="s">
        <v>39</v>
      </c>
      <c r="I200" t="s">
        <v>40</v>
      </c>
      <c r="J200" t="s">
        <v>176</v>
      </c>
      <c r="K200" t="s">
        <v>71</v>
      </c>
      <c r="L200">
        <v>3</v>
      </c>
      <c r="M200">
        <v>5</v>
      </c>
      <c r="N200">
        <v>3</v>
      </c>
      <c r="O200">
        <v>4</v>
      </c>
      <c r="P200">
        <v>4</v>
      </c>
      <c r="Q200">
        <v>1</v>
      </c>
      <c r="R200" t="s">
        <v>67</v>
      </c>
      <c r="S200" t="s">
        <v>67</v>
      </c>
      <c r="T200" t="s">
        <v>91</v>
      </c>
      <c r="U200" t="s">
        <v>67</v>
      </c>
      <c r="V200" t="s">
        <v>91</v>
      </c>
      <c r="W200" t="s">
        <v>91</v>
      </c>
      <c r="X200" t="s">
        <v>66</v>
      </c>
      <c r="Y200" t="s">
        <v>131</v>
      </c>
      <c r="Z200" t="s">
        <v>124</v>
      </c>
      <c r="AA200" t="s">
        <v>98</v>
      </c>
      <c r="AB200" t="s">
        <v>72</v>
      </c>
      <c r="AC200" t="s">
        <v>93</v>
      </c>
      <c r="AD200" t="s">
        <v>73</v>
      </c>
      <c r="AE200" t="s">
        <v>165</v>
      </c>
      <c r="AF200" t="s">
        <v>75</v>
      </c>
      <c r="AG200" t="s">
        <v>76</v>
      </c>
      <c r="AH200" t="s">
        <v>100</v>
      </c>
      <c r="AI200" t="s">
        <v>94</v>
      </c>
    </row>
    <row r="201" spans="1:35" x14ac:dyDescent="0.25">
      <c r="A201" s="67">
        <v>44616.552172233802</v>
      </c>
      <c r="B201" t="s">
        <v>35</v>
      </c>
      <c r="C201" t="s">
        <v>36</v>
      </c>
      <c r="D201" t="s">
        <v>60</v>
      </c>
      <c r="E201">
        <v>2</v>
      </c>
      <c r="F201">
        <v>2</v>
      </c>
      <c r="G201" t="s">
        <v>38</v>
      </c>
      <c r="H201" t="s">
        <v>39</v>
      </c>
      <c r="I201" t="s">
        <v>62</v>
      </c>
      <c r="J201" t="s">
        <v>270</v>
      </c>
      <c r="K201" t="s">
        <v>71</v>
      </c>
      <c r="L201">
        <v>3</v>
      </c>
      <c r="M201">
        <v>5</v>
      </c>
      <c r="N201">
        <v>5</v>
      </c>
      <c r="O201">
        <v>5</v>
      </c>
      <c r="P201">
        <v>5</v>
      </c>
      <c r="Q201">
        <v>3</v>
      </c>
      <c r="R201" t="s">
        <v>67</v>
      </c>
      <c r="S201" t="s">
        <v>67</v>
      </c>
      <c r="T201" t="s">
        <v>67</v>
      </c>
      <c r="U201" t="s">
        <v>65</v>
      </c>
      <c r="V201" t="s">
        <v>65</v>
      </c>
      <c r="W201" t="s">
        <v>91</v>
      </c>
      <c r="X201" t="s">
        <v>91</v>
      </c>
      <c r="Y201" t="s">
        <v>562</v>
      </c>
      <c r="Z201" t="s">
        <v>70</v>
      </c>
      <c r="AA201" t="s">
        <v>177</v>
      </c>
      <c r="AB201" s="68">
        <v>3500</v>
      </c>
      <c r="AC201" t="s">
        <v>67</v>
      </c>
      <c r="AD201">
        <v>5000</v>
      </c>
      <c r="AE201" t="s">
        <v>128</v>
      </c>
      <c r="AF201" t="s">
        <v>75</v>
      </c>
      <c r="AG201" t="s">
        <v>76</v>
      </c>
      <c r="AH201" t="s">
        <v>69</v>
      </c>
      <c r="AI201" t="s">
        <v>215</v>
      </c>
    </row>
    <row r="202" spans="1:35" x14ac:dyDescent="0.25">
      <c r="A202" s="67">
        <v>44616.558152048616</v>
      </c>
      <c r="B202" t="s">
        <v>133</v>
      </c>
      <c r="C202" t="s">
        <v>151</v>
      </c>
      <c r="D202" t="s">
        <v>60</v>
      </c>
      <c r="E202">
        <v>4</v>
      </c>
      <c r="F202">
        <v>2</v>
      </c>
      <c r="G202" t="s">
        <v>488</v>
      </c>
      <c r="H202" t="s">
        <v>61</v>
      </c>
      <c r="I202" t="s">
        <v>62</v>
      </c>
      <c r="J202" t="s">
        <v>440</v>
      </c>
      <c r="K202" t="s">
        <v>564</v>
      </c>
      <c r="L202">
        <v>3</v>
      </c>
      <c r="M202">
        <v>3</v>
      </c>
      <c r="N202">
        <v>4</v>
      </c>
      <c r="O202">
        <v>4</v>
      </c>
      <c r="P202">
        <v>5</v>
      </c>
      <c r="Q202">
        <v>4</v>
      </c>
      <c r="R202" t="s">
        <v>66</v>
      </c>
      <c r="S202" t="s">
        <v>68</v>
      </c>
      <c r="T202" t="s">
        <v>67</v>
      </c>
      <c r="U202" t="s">
        <v>66</v>
      </c>
      <c r="V202" t="s">
        <v>65</v>
      </c>
      <c r="W202" t="s">
        <v>66</v>
      </c>
      <c r="X202" t="s">
        <v>68</v>
      </c>
      <c r="Y202" t="s">
        <v>156</v>
      </c>
      <c r="Z202" t="s">
        <v>124</v>
      </c>
      <c r="AA202" t="s">
        <v>149</v>
      </c>
      <c r="AB202" t="s">
        <v>55</v>
      </c>
      <c r="AC202" t="s">
        <v>93</v>
      </c>
      <c r="AD202" t="s">
        <v>73</v>
      </c>
      <c r="AE202" t="s">
        <v>114</v>
      </c>
      <c r="AF202" t="s">
        <v>75</v>
      </c>
      <c r="AG202" t="s">
        <v>76</v>
      </c>
      <c r="AH202" t="s">
        <v>232</v>
      </c>
      <c r="AI202" t="s">
        <v>120</v>
      </c>
    </row>
    <row r="203" spans="1:35" x14ac:dyDescent="0.25">
      <c r="A203" s="67">
        <v>44616.559870046302</v>
      </c>
      <c r="B203" t="s">
        <v>35</v>
      </c>
      <c r="C203" t="s">
        <v>151</v>
      </c>
      <c r="D203" t="s">
        <v>60</v>
      </c>
      <c r="E203">
        <v>2</v>
      </c>
      <c r="F203">
        <v>4</v>
      </c>
      <c r="G203" t="s">
        <v>565</v>
      </c>
      <c r="H203" t="s">
        <v>39</v>
      </c>
      <c r="I203" t="s">
        <v>62</v>
      </c>
      <c r="J203" t="s">
        <v>81</v>
      </c>
      <c r="K203" t="s">
        <v>71</v>
      </c>
      <c r="L203">
        <v>5</v>
      </c>
      <c r="M203">
        <v>5</v>
      </c>
      <c r="N203">
        <v>5</v>
      </c>
      <c r="O203">
        <v>5</v>
      </c>
      <c r="P203">
        <v>5</v>
      </c>
      <c r="Q203">
        <v>1</v>
      </c>
      <c r="R203" t="s">
        <v>68</v>
      </c>
      <c r="S203" t="s">
        <v>68</v>
      </c>
      <c r="T203" t="s">
        <v>68</v>
      </c>
      <c r="U203" t="s">
        <v>68</v>
      </c>
      <c r="V203" t="s">
        <v>66</v>
      </c>
      <c r="W203" t="s">
        <v>66</v>
      </c>
      <c r="X203" t="s">
        <v>68</v>
      </c>
      <c r="Y203" t="s">
        <v>113</v>
      </c>
      <c r="Z203" t="s">
        <v>83</v>
      </c>
      <c r="AA203" t="s">
        <v>71</v>
      </c>
      <c r="AB203" t="s">
        <v>72</v>
      </c>
      <c r="AC203" t="s">
        <v>93</v>
      </c>
      <c r="AD203" t="s">
        <v>73</v>
      </c>
      <c r="AE203" t="s">
        <v>128</v>
      </c>
      <c r="AF203" t="s">
        <v>75</v>
      </c>
      <c r="AG203" t="s">
        <v>76</v>
      </c>
      <c r="AH203" t="s">
        <v>69</v>
      </c>
      <c r="AI203" t="s">
        <v>228</v>
      </c>
    </row>
    <row r="204" spans="1:35" x14ac:dyDescent="0.25">
      <c r="A204" s="67">
        <v>44616.567372962963</v>
      </c>
      <c r="B204" t="s">
        <v>102</v>
      </c>
      <c r="C204" t="s">
        <v>36</v>
      </c>
      <c r="D204" t="s">
        <v>60</v>
      </c>
      <c r="E204">
        <v>3</v>
      </c>
      <c r="F204">
        <v>2</v>
      </c>
      <c r="G204" t="s">
        <v>38</v>
      </c>
      <c r="H204" t="s">
        <v>61</v>
      </c>
      <c r="I204" t="s">
        <v>62</v>
      </c>
      <c r="J204" t="s">
        <v>147</v>
      </c>
      <c r="K204" t="s">
        <v>126</v>
      </c>
      <c r="L204">
        <v>2</v>
      </c>
      <c r="M204">
        <v>4</v>
      </c>
      <c r="N204">
        <v>4</v>
      </c>
      <c r="O204">
        <v>4</v>
      </c>
      <c r="P204">
        <v>4</v>
      </c>
      <c r="Q204">
        <v>4</v>
      </c>
      <c r="R204" t="s">
        <v>122</v>
      </c>
      <c r="S204" t="s">
        <v>91</v>
      </c>
      <c r="T204" t="s">
        <v>143</v>
      </c>
      <c r="U204" t="s">
        <v>122</v>
      </c>
      <c r="V204" t="s">
        <v>91</v>
      </c>
      <c r="W204" t="s">
        <v>91</v>
      </c>
      <c r="X204" t="s">
        <v>91</v>
      </c>
      <c r="Y204" t="s">
        <v>148</v>
      </c>
      <c r="Z204" t="s">
        <v>298</v>
      </c>
      <c r="AA204" t="s">
        <v>566</v>
      </c>
      <c r="AB204" t="s">
        <v>55</v>
      </c>
      <c r="AC204" t="s">
        <v>67</v>
      </c>
      <c r="AD204" s="68">
        <v>3500</v>
      </c>
      <c r="AE204" t="s">
        <v>165</v>
      </c>
      <c r="AF204" t="s">
        <v>213</v>
      </c>
      <c r="AG204" t="s">
        <v>76</v>
      </c>
      <c r="AH204" t="s">
        <v>178</v>
      </c>
      <c r="AI204" t="s">
        <v>101</v>
      </c>
    </row>
    <row r="205" spans="1:35" x14ac:dyDescent="0.25">
      <c r="A205" s="67">
        <v>44616.567425428242</v>
      </c>
      <c r="B205" t="s">
        <v>102</v>
      </c>
      <c r="C205" t="s">
        <v>183</v>
      </c>
      <c r="D205" t="s">
        <v>60</v>
      </c>
      <c r="E205">
        <v>4</v>
      </c>
      <c r="F205">
        <v>3</v>
      </c>
      <c r="G205" t="s">
        <v>567</v>
      </c>
      <c r="H205" t="s">
        <v>61</v>
      </c>
      <c r="I205" t="s">
        <v>62</v>
      </c>
      <c r="J205" t="s">
        <v>176</v>
      </c>
      <c r="K205" t="s">
        <v>71</v>
      </c>
      <c r="L205">
        <v>4</v>
      </c>
      <c r="M205">
        <v>4</v>
      </c>
      <c r="N205">
        <v>4</v>
      </c>
      <c r="O205">
        <v>4</v>
      </c>
      <c r="P205">
        <v>4</v>
      </c>
      <c r="Q205">
        <v>4</v>
      </c>
      <c r="R205" t="s">
        <v>68</v>
      </c>
      <c r="S205" t="s">
        <v>68</v>
      </c>
      <c r="T205" t="s">
        <v>68</v>
      </c>
      <c r="U205" t="s">
        <v>66</v>
      </c>
      <c r="V205" t="s">
        <v>66</v>
      </c>
      <c r="W205" t="s">
        <v>66</v>
      </c>
      <c r="X205" t="s">
        <v>66</v>
      </c>
      <c r="Y205" t="s">
        <v>113</v>
      </c>
      <c r="Z205" t="s">
        <v>107</v>
      </c>
      <c r="AA205" t="s">
        <v>71</v>
      </c>
      <c r="AB205" t="s">
        <v>72</v>
      </c>
      <c r="AC205" t="s">
        <v>93</v>
      </c>
      <c r="AD205" t="s">
        <v>73</v>
      </c>
      <c r="AE205" t="s">
        <v>114</v>
      </c>
      <c r="AF205" t="s">
        <v>75</v>
      </c>
      <c r="AG205" t="s">
        <v>76</v>
      </c>
      <c r="AH205" t="s">
        <v>199</v>
      </c>
      <c r="AI205" t="s">
        <v>87</v>
      </c>
    </row>
    <row r="206" spans="1:35" x14ac:dyDescent="0.25">
      <c r="A206" s="67">
        <v>44616.567577395836</v>
      </c>
      <c r="B206" t="s">
        <v>35</v>
      </c>
      <c r="C206" t="s">
        <v>36</v>
      </c>
      <c r="D206" t="s">
        <v>60</v>
      </c>
      <c r="E206">
        <v>2</v>
      </c>
      <c r="F206">
        <v>3</v>
      </c>
      <c r="G206" t="s">
        <v>262</v>
      </c>
      <c r="H206" t="s">
        <v>61</v>
      </c>
      <c r="I206" t="s">
        <v>62</v>
      </c>
      <c r="J206" t="s">
        <v>270</v>
      </c>
      <c r="K206" t="s">
        <v>64</v>
      </c>
      <c r="L206">
        <v>5</v>
      </c>
      <c r="M206">
        <v>5</v>
      </c>
      <c r="N206">
        <v>5</v>
      </c>
      <c r="O206">
        <v>4</v>
      </c>
      <c r="P206">
        <v>5</v>
      </c>
      <c r="Q206">
        <v>4</v>
      </c>
      <c r="R206" t="s">
        <v>67</v>
      </c>
      <c r="S206" t="s">
        <v>65</v>
      </c>
      <c r="T206" t="s">
        <v>122</v>
      </c>
      <c r="U206" t="s">
        <v>65</v>
      </c>
      <c r="V206" t="s">
        <v>91</v>
      </c>
      <c r="W206" t="s">
        <v>91</v>
      </c>
      <c r="X206" t="s">
        <v>91</v>
      </c>
      <c r="Y206" t="s">
        <v>92</v>
      </c>
      <c r="Z206" t="s">
        <v>158</v>
      </c>
      <c r="AA206" t="s">
        <v>71</v>
      </c>
      <c r="AB206" t="s">
        <v>72</v>
      </c>
      <c r="AC206" t="s">
        <v>122</v>
      </c>
      <c r="AD206" t="s">
        <v>73</v>
      </c>
      <c r="AE206" t="s">
        <v>128</v>
      </c>
      <c r="AF206" t="s">
        <v>75</v>
      </c>
      <c r="AG206" t="s">
        <v>76</v>
      </c>
      <c r="AH206" t="s">
        <v>100</v>
      </c>
      <c r="AI206" t="s">
        <v>87</v>
      </c>
    </row>
    <row r="207" spans="1:35" x14ac:dyDescent="0.25">
      <c r="A207" s="67">
        <v>44616.5924949537</v>
      </c>
      <c r="B207" t="s">
        <v>35</v>
      </c>
      <c r="C207" t="s">
        <v>36</v>
      </c>
      <c r="D207" t="s">
        <v>60</v>
      </c>
      <c r="E207">
        <v>1</v>
      </c>
      <c r="F207">
        <v>4</v>
      </c>
      <c r="G207" t="s">
        <v>573</v>
      </c>
      <c r="H207" t="s">
        <v>39</v>
      </c>
      <c r="I207" t="s">
        <v>40</v>
      </c>
      <c r="J207" t="s">
        <v>241</v>
      </c>
      <c r="K207" t="s">
        <v>64</v>
      </c>
      <c r="L207">
        <v>5</v>
      </c>
      <c r="M207">
        <v>4</v>
      </c>
      <c r="N207">
        <v>5</v>
      </c>
      <c r="O207">
        <v>3</v>
      </c>
      <c r="P207">
        <v>5</v>
      </c>
      <c r="Q207">
        <v>3</v>
      </c>
      <c r="R207" t="s">
        <v>66</v>
      </c>
      <c r="S207" t="s">
        <v>67</v>
      </c>
      <c r="T207" t="s">
        <v>68</v>
      </c>
      <c r="U207" t="s">
        <v>67</v>
      </c>
      <c r="V207" t="s">
        <v>68</v>
      </c>
      <c r="W207" t="s">
        <v>91</v>
      </c>
      <c r="X207" t="s">
        <v>91</v>
      </c>
      <c r="Y207" t="s">
        <v>131</v>
      </c>
      <c r="Z207" t="s">
        <v>107</v>
      </c>
      <c r="AA207" t="s">
        <v>98</v>
      </c>
      <c r="AB207" t="s">
        <v>72</v>
      </c>
      <c r="AC207" t="s">
        <v>66</v>
      </c>
      <c r="AD207" t="s">
        <v>73</v>
      </c>
      <c r="AE207" t="s">
        <v>114</v>
      </c>
      <c r="AF207" t="s">
        <v>75</v>
      </c>
      <c r="AG207" t="s">
        <v>76</v>
      </c>
      <c r="AH207" t="s">
        <v>353</v>
      </c>
      <c r="AI207" t="s">
        <v>574</v>
      </c>
    </row>
    <row r="208" spans="1:35" x14ac:dyDescent="0.25">
      <c r="A208" s="67">
        <v>44616.594839201389</v>
      </c>
      <c r="B208" t="s">
        <v>35</v>
      </c>
      <c r="C208" t="s">
        <v>36</v>
      </c>
      <c r="D208" t="s">
        <v>60</v>
      </c>
      <c r="E208">
        <v>2</v>
      </c>
      <c r="F208">
        <v>5</v>
      </c>
      <c r="G208" t="s">
        <v>181</v>
      </c>
      <c r="H208" t="s">
        <v>115</v>
      </c>
      <c r="I208" t="s">
        <v>62</v>
      </c>
      <c r="J208" t="s">
        <v>81</v>
      </c>
      <c r="K208" t="s">
        <v>64</v>
      </c>
      <c r="L208">
        <v>3</v>
      </c>
      <c r="M208">
        <v>5</v>
      </c>
      <c r="N208">
        <v>4</v>
      </c>
      <c r="O208">
        <v>4</v>
      </c>
      <c r="P208">
        <v>5</v>
      </c>
      <c r="Q208">
        <v>4</v>
      </c>
      <c r="R208" t="s">
        <v>68</v>
      </c>
      <c r="S208" t="s">
        <v>91</v>
      </c>
      <c r="T208" t="s">
        <v>91</v>
      </c>
      <c r="U208" t="s">
        <v>68</v>
      </c>
      <c r="V208" t="s">
        <v>66</v>
      </c>
      <c r="W208" t="s">
        <v>66</v>
      </c>
      <c r="X208" t="s">
        <v>91</v>
      </c>
      <c r="Y208" t="s">
        <v>156</v>
      </c>
      <c r="Z208" t="s">
        <v>298</v>
      </c>
      <c r="AA208" t="s">
        <v>576</v>
      </c>
      <c r="AB208" t="s">
        <v>72</v>
      </c>
      <c r="AC208" t="s">
        <v>93</v>
      </c>
      <c r="AD208" t="s">
        <v>577</v>
      </c>
      <c r="AE208" t="s">
        <v>114</v>
      </c>
      <c r="AF208" t="s">
        <v>117</v>
      </c>
      <c r="AG208" t="s">
        <v>578</v>
      </c>
      <c r="AH208" t="s">
        <v>100</v>
      </c>
      <c r="AI208" t="s">
        <v>169</v>
      </c>
    </row>
    <row r="209" spans="1:35" x14ac:dyDescent="0.25">
      <c r="A209" s="67">
        <v>44616.59864556713</v>
      </c>
      <c r="B209" t="s">
        <v>133</v>
      </c>
      <c r="C209" t="s">
        <v>134</v>
      </c>
      <c r="D209" t="s">
        <v>60</v>
      </c>
      <c r="E209">
        <v>4</v>
      </c>
      <c r="F209">
        <v>3</v>
      </c>
      <c r="G209" t="s">
        <v>262</v>
      </c>
      <c r="H209" t="s">
        <v>61</v>
      </c>
      <c r="I209" t="s">
        <v>62</v>
      </c>
      <c r="J209" t="s">
        <v>130</v>
      </c>
      <c r="K209" t="s">
        <v>71</v>
      </c>
      <c r="L209">
        <v>4</v>
      </c>
      <c r="M209">
        <v>5</v>
      </c>
      <c r="N209">
        <v>5</v>
      </c>
      <c r="O209">
        <v>2</v>
      </c>
      <c r="P209">
        <v>5</v>
      </c>
      <c r="Q209">
        <v>5</v>
      </c>
      <c r="R209" t="s">
        <v>91</v>
      </c>
      <c r="S209" t="s">
        <v>91</v>
      </c>
      <c r="T209" t="s">
        <v>91</v>
      </c>
      <c r="U209" t="s">
        <v>68</v>
      </c>
      <c r="V209" t="s">
        <v>91</v>
      </c>
      <c r="W209" t="s">
        <v>68</v>
      </c>
      <c r="X209" t="s">
        <v>91</v>
      </c>
      <c r="Y209" t="s">
        <v>69</v>
      </c>
      <c r="Z209" t="s">
        <v>70</v>
      </c>
      <c r="AA209" t="s">
        <v>98</v>
      </c>
      <c r="AB209" t="s">
        <v>72</v>
      </c>
      <c r="AC209" t="s">
        <v>66</v>
      </c>
      <c r="AD209" t="s">
        <v>73</v>
      </c>
      <c r="AE209" t="s">
        <v>74</v>
      </c>
      <c r="AF209" t="s">
        <v>75</v>
      </c>
      <c r="AG209" t="s">
        <v>76</v>
      </c>
      <c r="AH209" t="s">
        <v>69</v>
      </c>
      <c r="AI209" t="s">
        <v>87</v>
      </c>
    </row>
    <row r="210" spans="1:35" x14ac:dyDescent="0.25">
      <c r="A210" s="67">
        <v>44616.598813680554</v>
      </c>
      <c r="B210" t="s">
        <v>59</v>
      </c>
      <c r="C210" t="s">
        <v>36</v>
      </c>
      <c r="D210" t="s">
        <v>60</v>
      </c>
      <c r="E210">
        <v>1</v>
      </c>
      <c r="F210">
        <v>4</v>
      </c>
      <c r="G210" t="s">
        <v>38</v>
      </c>
      <c r="H210" t="s">
        <v>39</v>
      </c>
      <c r="I210" t="s">
        <v>104</v>
      </c>
      <c r="J210" t="s">
        <v>486</v>
      </c>
      <c r="K210" t="s">
        <v>71</v>
      </c>
      <c r="L210">
        <v>3</v>
      </c>
      <c r="M210">
        <v>1</v>
      </c>
      <c r="N210">
        <v>3</v>
      </c>
      <c r="O210">
        <v>4</v>
      </c>
      <c r="P210">
        <v>5</v>
      </c>
      <c r="Q210">
        <v>2</v>
      </c>
      <c r="R210" t="s">
        <v>65</v>
      </c>
      <c r="S210" t="s">
        <v>122</v>
      </c>
      <c r="T210" t="s">
        <v>122</v>
      </c>
      <c r="U210" t="s">
        <v>143</v>
      </c>
      <c r="V210" t="s">
        <v>293</v>
      </c>
      <c r="W210" t="s">
        <v>122</v>
      </c>
      <c r="X210" t="s">
        <v>143</v>
      </c>
      <c r="Y210" t="s">
        <v>92</v>
      </c>
      <c r="Z210" t="s">
        <v>49</v>
      </c>
      <c r="AA210" t="s">
        <v>71</v>
      </c>
      <c r="AB210" t="s">
        <v>164</v>
      </c>
      <c r="AC210" t="s">
        <v>67</v>
      </c>
      <c r="AD210" t="s">
        <v>85</v>
      </c>
      <c r="AE210" t="s">
        <v>128</v>
      </c>
      <c r="AF210" t="s">
        <v>75</v>
      </c>
      <c r="AG210" t="s">
        <v>76</v>
      </c>
      <c r="AH210" t="s">
        <v>239</v>
      </c>
      <c r="AI210" t="s">
        <v>94</v>
      </c>
    </row>
    <row r="211" spans="1:35" x14ac:dyDescent="0.25">
      <c r="A211" s="67">
        <v>44616.603093645834</v>
      </c>
      <c r="B211" t="s">
        <v>35</v>
      </c>
      <c r="C211" t="s">
        <v>134</v>
      </c>
      <c r="D211" t="s">
        <v>60</v>
      </c>
      <c r="E211">
        <v>4</v>
      </c>
      <c r="F211">
        <v>2</v>
      </c>
      <c r="G211" t="s">
        <v>426</v>
      </c>
      <c r="H211" t="s">
        <v>39</v>
      </c>
      <c r="I211" t="s">
        <v>104</v>
      </c>
      <c r="J211" t="s">
        <v>325</v>
      </c>
      <c r="K211" t="s">
        <v>71</v>
      </c>
      <c r="L211">
        <v>5</v>
      </c>
      <c r="M211">
        <v>5</v>
      </c>
      <c r="N211">
        <v>5</v>
      </c>
      <c r="O211">
        <v>5</v>
      </c>
      <c r="P211">
        <v>5</v>
      </c>
      <c r="Q211">
        <v>5</v>
      </c>
      <c r="R211" t="s">
        <v>67</v>
      </c>
      <c r="S211" t="s">
        <v>67</v>
      </c>
      <c r="T211" t="s">
        <v>65</v>
      </c>
      <c r="U211" t="s">
        <v>67</v>
      </c>
      <c r="V211" t="s">
        <v>67</v>
      </c>
      <c r="W211" t="s">
        <v>65</v>
      </c>
      <c r="X211" t="s">
        <v>65</v>
      </c>
      <c r="Y211" t="s">
        <v>113</v>
      </c>
      <c r="Z211" t="s">
        <v>70</v>
      </c>
      <c r="AA211" t="s">
        <v>71</v>
      </c>
      <c r="AB211" t="s">
        <v>72</v>
      </c>
      <c r="AC211" t="s">
        <v>93</v>
      </c>
      <c r="AD211" t="s">
        <v>73</v>
      </c>
      <c r="AE211" t="s">
        <v>108</v>
      </c>
      <c r="AF211" t="s">
        <v>75</v>
      </c>
      <c r="AG211" t="s">
        <v>76</v>
      </c>
      <c r="AH211" t="s">
        <v>69</v>
      </c>
      <c r="AI211" t="s">
        <v>582</v>
      </c>
    </row>
    <row r="212" spans="1:35" x14ac:dyDescent="0.25">
      <c r="A212" s="67">
        <v>44616.604745960649</v>
      </c>
      <c r="B212" t="s">
        <v>35</v>
      </c>
      <c r="C212" t="s">
        <v>36</v>
      </c>
      <c r="D212" t="s">
        <v>60</v>
      </c>
      <c r="E212">
        <v>3</v>
      </c>
      <c r="F212">
        <v>1</v>
      </c>
      <c r="G212" t="s">
        <v>548</v>
      </c>
      <c r="H212" t="s">
        <v>61</v>
      </c>
      <c r="I212" t="s">
        <v>62</v>
      </c>
      <c r="J212" t="s">
        <v>147</v>
      </c>
      <c r="K212" t="s">
        <v>346</v>
      </c>
      <c r="L212">
        <v>3</v>
      </c>
      <c r="M212">
        <v>5</v>
      </c>
      <c r="N212">
        <v>4</v>
      </c>
      <c r="O212">
        <v>4</v>
      </c>
      <c r="P212">
        <v>5</v>
      </c>
      <c r="Q212">
        <v>3</v>
      </c>
      <c r="R212" t="s">
        <v>66</v>
      </c>
      <c r="S212" t="s">
        <v>66</v>
      </c>
      <c r="T212" t="s">
        <v>67</v>
      </c>
      <c r="U212" t="s">
        <v>67</v>
      </c>
      <c r="V212" t="s">
        <v>67</v>
      </c>
      <c r="W212" t="s">
        <v>66</v>
      </c>
      <c r="X212" t="s">
        <v>66</v>
      </c>
      <c r="Y212" t="s">
        <v>97</v>
      </c>
      <c r="Z212" t="s">
        <v>124</v>
      </c>
      <c r="AA212" t="s">
        <v>583</v>
      </c>
      <c r="AB212" t="s">
        <v>55</v>
      </c>
      <c r="AC212" t="s">
        <v>66</v>
      </c>
      <c r="AD212" t="s">
        <v>85</v>
      </c>
      <c r="AE212" t="s">
        <v>165</v>
      </c>
      <c r="AF212" t="s">
        <v>117</v>
      </c>
      <c r="AG212" t="s">
        <v>137</v>
      </c>
      <c r="AH212" t="s">
        <v>109</v>
      </c>
      <c r="AI212" t="s">
        <v>101</v>
      </c>
    </row>
    <row r="213" spans="1:35" x14ac:dyDescent="0.25">
      <c r="A213" s="67">
        <v>44616.611131365746</v>
      </c>
      <c r="B213" t="s">
        <v>59</v>
      </c>
      <c r="C213" t="s">
        <v>166</v>
      </c>
      <c r="D213" t="s">
        <v>60</v>
      </c>
      <c r="E213">
        <v>3</v>
      </c>
      <c r="F213">
        <v>6</v>
      </c>
      <c r="G213" t="s">
        <v>38</v>
      </c>
      <c r="H213" t="s">
        <v>39</v>
      </c>
      <c r="I213" t="s">
        <v>104</v>
      </c>
      <c r="J213" t="s">
        <v>96</v>
      </c>
      <c r="K213" t="s">
        <v>161</v>
      </c>
      <c r="L213">
        <v>3</v>
      </c>
      <c r="M213">
        <v>5</v>
      </c>
      <c r="N213">
        <v>5</v>
      </c>
      <c r="O213">
        <v>3</v>
      </c>
      <c r="P213">
        <v>5</v>
      </c>
      <c r="Q213">
        <v>2</v>
      </c>
      <c r="R213" t="s">
        <v>91</v>
      </c>
      <c r="S213" t="s">
        <v>65</v>
      </c>
      <c r="T213" t="s">
        <v>91</v>
      </c>
      <c r="U213" t="s">
        <v>65</v>
      </c>
      <c r="V213" t="s">
        <v>91</v>
      </c>
      <c r="W213" t="s">
        <v>91</v>
      </c>
      <c r="X213" t="s">
        <v>91</v>
      </c>
      <c r="Y213" t="s">
        <v>97</v>
      </c>
      <c r="Z213" t="s">
        <v>146</v>
      </c>
      <c r="AA213" t="s">
        <v>436</v>
      </c>
      <c r="AB213" t="s">
        <v>55</v>
      </c>
      <c r="AC213" t="s">
        <v>93</v>
      </c>
      <c r="AD213" t="s">
        <v>85</v>
      </c>
      <c r="AE213" t="s">
        <v>114</v>
      </c>
      <c r="AF213" t="s">
        <v>117</v>
      </c>
      <c r="AG213" t="s">
        <v>137</v>
      </c>
      <c r="AH213" t="s">
        <v>191</v>
      </c>
      <c r="AI213" t="s">
        <v>58</v>
      </c>
    </row>
    <row r="214" spans="1:35" x14ac:dyDescent="0.25">
      <c r="A214" s="67">
        <v>44616.612521331015</v>
      </c>
      <c r="B214" t="s">
        <v>150</v>
      </c>
      <c r="C214" t="s">
        <v>36</v>
      </c>
      <c r="D214" t="s">
        <v>60</v>
      </c>
      <c r="E214">
        <v>2</v>
      </c>
      <c r="F214">
        <v>4</v>
      </c>
      <c r="G214" t="s">
        <v>38</v>
      </c>
      <c r="H214" t="s">
        <v>39</v>
      </c>
      <c r="I214" t="s">
        <v>62</v>
      </c>
      <c r="J214" t="s">
        <v>96</v>
      </c>
      <c r="K214" t="s">
        <v>71</v>
      </c>
      <c r="L214">
        <v>3</v>
      </c>
      <c r="M214">
        <v>5</v>
      </c>
      <c r="N214">
        <v>5</v>
      </c>
      <c r="O214">
        <v>3</v>
      </c>
      <c r="P214">
        <v>5</v>
      </c>
      <c r="Q214">
        <v>1</v>
      </c>
      <c r="R214" t="s">
        <v>68</v>
      </c>
      <c r="S214" t="s">
        <v>68</v>
      </c>
      <c r="T214" t="s">
        <v>91</v>
      </c>
      <c r="U214" t="s">
        <v>91</v>
      </c>
      <c r="V214" t="s">
        <v>91</v>
      </c>
      <c r="W214" t="s">
        <v>91</v>
      </c>
      <c r="X214" t="s">
        <v>91</v>
      </c>
      <c r="Y214" t="s">
        <v>119</v>
      </c>
      <c r="Z214" t="s">
        <v>235</v>
      </c>
      <c r="AA214" t="s">
        <v>71</v>
      </c>
      <c r="AB214" t="s">
        <v>72</v>
      </c>
      <c r="AC214" t="s">
        <v>93</v>
      </c>
      <c r="AD214" t="s">
        <v>73</v>
      </c>
      <c r="AE214" t="s">
        <v>114</v>
      </c>
      <c r="AF214" t="s">
        <v>75</v>
      </c>
      <c r="AG214" t="s">
        <v>76</v>
      </c>
      <c r="AH214" t="s">
        <v>119</v>
      </c>
      <c r="AI214" t="s">
        <v>101</v>
      </c>
    </row>
    <row r="215" spans="1:35" x14ac:dyDescent="0.25">
      <c r="A215" s="67">
        <v>44616.615622951387</v>
      </c>
      <c r="B215" t="s">
        <v>59</v>
      </c>
      <c r="C215" t="s">
        <v>36</v>
      </c>
      <c r="D215" t="s">
        <v>60</v>
      </c>
      <c r="E215">
        <v>2</v>
      </c>
      <c r="F215">
        <v>4</v>
      </c>
      <c r="G215" t="s">
        <v>88</v>
      </c>
      <c r="H215" t="s">
        <v>39</v>
      </c>
      <c r="I215" t="s">
        <v>62</v>
      </c>
      <c r="J215" t="s">
        <v>125</v>
      </c>
      <c r="K215" t="s">
        <v>260</v>
      </c>
      <c r="L215">
        <v>3</v>
      </c>
      <c r="M215">
        <v>5</v>
      </c>
      <c r="N215">
        <v>3</v>
      </c>
      <c r="O215">
        <v>4</v>
      </c>
      <c r="P215">
        <v>5</v>
      </c>
      <c r="Q215">
        <v>3</v>
      </c>
      <c r="R215" t="s">
        <v>66</v>
      </c>
      <c r="S215" t="s">
        <v>68</v>
      </c>
      <c r="T215" t="s">
        <v>91</v>
      </c>
      <c r="U215" t="s">
        <v>66</v>
      </c>
      <c r="V215" t="s">
        <v>66</v>
      </c>
      <c r="W215" t="s">
        <v>66</v>
      </c>
      <c r="X215" t="s">
        <v>91</v>
      </c>
      <c r="Y215" t="s">
        <v>189</v>
      </c>
      <c r="Z215" t="s">
        <v>202</v>
      </c>
      <c r="AA215" t="s">
        <v>71</v>
      </c>
      <c r="AB215" t="s">
        <v>55</v>
      </c>
      <c r="AC215" t="s">
        <v>93</v>
      </c>
      <c r="AD215" t="s">
        <v>73</v>
      </c>
      <c r="AE215" t="s">
        <v>165</v>
      </c>
      <c r="AF215" t="s">
        <v>75</v>
      </c>
      <c r="AG215" t="s">
        <v>76</v>
      </c>
      <c r="AH215" t="s">
        <v>191</v>
      </c>
      <c r="AI215" t="s">
        <v>101</v>
      </c>
    </row>
    <row r="216" spans="1:35" x14ac:dyDescent="0.25">
      <c r="A216" s="67">
        <v>44616.616481018515</v>
      </c>
      <c r="B216" t="s">
        <v>59</v>
      </c>
      <c r="C216" t="s">
        <v>36</v>
      </c>
      <c r="D216" t="s">
        <v>60</v>
      </c>
      <c r="E216">
        <v>2</v>
      </c>
      <c r="F216">
        <v>2</v>
      </c>
      <c r="G216" t="s">
        <v>38</v>
      </c>
      <c r="H216" t="s">
        <v>61</v>
      </c>
      <c r="I216" t="s">
        <v>62</v>
      </c>
      <c r="J216" t="s">
        <v>234</v>
      </c>
      <c r="K216" t="s">
        <v>145</v>
      </c>
      <c r="L216">
        <v>3</v>
      </c>
      <c r="M216">
        <v>5</v>
      </c>
      <c r="N216">
        <v>5</v>
      </c>
      <c r="O216">
        <v>5</v>
      </c>
      <c r="P216">
        <v>4</v>
      </c>
      <c r="Q216">
        <v>2</v>
      </c>
      <c r="R216" t="s">
        <v>91</v>
      </c>
      <c r="S216" t="s">
        <v>91</v>
      </c>
      <c r="T216" t="s">
        <v>91</v>
      </c>
      <c r="U216" t="s">
        <v>68</v>
      </c>
      <c r="V216" t="s">
        <v>91</v>
      </c>
      <c r="W216" t="s">
        <v>66</v>
      </c>
      <c r="X216" t="s">
        <v>66</v>
      </c>
      <c r="Y216" t="s">
        <v>189</v>
      </c>
      <c r="Z216" t="s">
        <v>158</v>
      </c>
      <c r="AA216" t="s">
        <v>98</v>
      </c>
      <c r="AB216" t="s">
        <v>72</v>
      </c>
      <c r="AC216" t="s">
        <v>66</v>
      </c>
      <c r="AD216" t="s">
        <v>85</v>
      </c>
      <c r="AE216" t="s">
        <v>114</v>
      </c>
      <c r="AF216" t="s">
        <v>75</v>
      </c>
      <c r="AG216" t="s">
        <v>76</v>
      </c>
      <c r="AH216" t="s">
        <v>191</v>
      </c>
      <c r="AI216" t="s">
        <v>87</v>
      </c>
    </row>
    <row r="217" spans="1:35" x14ac:dyDescent="0.25">
      <c r="A217" s="67">
        <v>44616.617355625</v>
      </c>
      <c r="B217" t="s">
        <v>102</v>
      </c>
      <c r="C217" t="s">
        <v>151</v>
      </c>
      <c r="D217" t="s">
        <v>60</v>
      </c>
      <c r="E217">
        <v>1</v>
      </c>
      <c r="F217">
        <v>3</v>
      </c>
      <c r="G217" t="s">
        <v>173</v>
      </c>
      <c r="H217" t="s">
        <v>39</v>
      </c>
      <c r="I217" t="s">
        <v>62</v>
      </c>
      <c r="J217" t="s">
        <v>258</v>
      </c>
      <c r="K217" t="s">
        <v>71</v>
      </c>
      <c r="L217">
        <v>5</v>
      </c>
      <c r="M217">
        <v>5</v>
      </c>
      <c r="N217">
        <v>5</v>
      </c>
      <c r="O217">
        <v>5</v>
      </c>
      <c r="P217">
        <v>5</v>
      </c>
      <c r="Q217">
        <v>5</v>
      </c>
      <c r="R217" t="s">
        <v>68</v>
      </c>
      <c r="S217" t="s">
        <v>91</v>
      </c>
      <c r="T217" t="s">
        <v>91</v>
      </c>
      <c r="U217" t="s">
        <v>91</v>
      </c>
      <c r="V217" t="s">
        <v>67</v>
      </c>
      <c r="W217" t="s">
        <v>91</v>
      </c>
      <c r="X217" t="s">
        <v>91</v>
      </c>
      <c r="Y217" t="s">
        <v>131</v>
      </c>
      <c r="Z217" t="s">
        <v>124</v>
      </c>
      <c r="AA217" t="s">
        <v>71</v>
      </c>
      <c r="AB217" t="s">
        <v>72</v>
      </c>
      <c r="AC217" t="s">
        <v>93</v>
      </c>
      <c r="AD217" t="s">
        <v>73</v>
      </c>
      <c r="AE217" t="s">
        <v>128</v>
      </c>
      <c r="AF217" t="s">
        <v>75</v>
      </c>
      <c r="AG217" t="s">
        <v>76</v>
      </c>
      <c r="AH217" t="s">
        <v>69</v>
      </c>
      <c r="AI217" t="s">
        <v>237</v>
      </c>
    </row>
    <row r="218" spans="1:35" x14ac:dyDescent="0.25">
      <c r="A218" s="67">
        <v>44616.617505324073</v>
      </c>
      <c r="B218" t="s">
        <v>133</v>
      </c>
      <c r="C218" t="s">
        <v>134</v>
      </c>
      <c r="D218" t="s">
        <v>60</v>
      </c>
      <c r="E218">
        <v>3</v>
      </c>
      <c r="F218">
        <v>2</v>
      </c>
      <c r="G218" t="s">
        <v>463</v>
      </c>
      <c r="H218" t="s">
        <v>61</v>
      </c>
      <c r="I218" t="s">
        <v>62</v>
      </c>
      <c r="J218" t="s">
        <v>63</v>
      </c>
      <c r="K218" t="s">
        <v>71</v>
      </c>
      <c r="L218">
        <v>1</v>
      </c>
      <c r="M218">
        <v>5</v>
      </c>
      <c r="N218">
        <v>4</v>
      </c>
      <c r="O218">
        <v>4</v>
      </c>
      <c r="P218">
        <v>4</v>
      </c>
      <c r="Q218">
        <v>3</v>
      </c>
      <c r="R218" t="s">
        <v>67</v>
      </c>
      <c r="S218" t="s">
        <v>91</v>
      </c>
      <c r="T218" t="s">
        <v>91</v>
      </c>
      <c r="U218" t="s">
        <v>67</v>
      </c>
      <c r="V218" t="s">
        <v>91</v>
      </c>
      <c r="W218" t="s">
        <v>91</v>
      </c>
      <c r="X218" t="s">
        <v>91</v>
      </c>
      <c r="Y218" t="s">
        <v>82</v>
      </c>
      <c r="Z218" t="s">
        <v>70</v>
      </c>
      <c r="AA218" t="s">
        <v>71</v>
      </c>
      <c r="AB218" t="s">
        <v>72</v>
      </c>
      <c r="AC218" t="s">
        <v>93</v>
      </c>
      <c r="AD218" t="s">
        <v>73</v>
      </c>
      <c r="AE218" t="s">
        <v>128</v>
      </c>
      <c r="AF218" t="s">
        <v>75</v>
      </c>
      <c r="AG218" t="s">
        <v>76</v>
      </c>
      <c r="AH218" t="s">
        <v>187</v>
      </c>
      <c r="AI218" t="s">
        <v>120</v>
      </c>
    </row>
    <row r="219" spans="1:35" x14ac:dyDescent="0.25">
      <c r="A219" s="67">
        <v>44616.618591331018</v>
      </c>
      <c r="B219" t="s">
        <v>59</v>
      </c>
      <c r="C219" t="s">
        <v>36</v>
      </c>
      <c r="D219" t="s">
        <v>60</v>
      </c>
      <c r="E219">
        <v>2</v>
      </c>
      <c r="F219">
        <v>5</v>
      </c>
      <c r="G219" t="s">
        <v>38</v>
      </c>
      <c r="H219" t="s">
        <v>39</v>
      </c>
      <c r="I219" t="s">
        <v>62</v>
      </c>
      <c r="J219" t="s">
        <v>198</v>
      </c>
      <c r="K219" t="s">
        <v>71</v>
      </c>
      <c r="L219">
        <v>3</v>
      </c>
      <c r="M219">
        <v>4</v>
      </c>
      <c r="N219">
        <v>3</v>
      </c>
      <c r="O219">
        <v>4</v>
      </c>
      <c r="P219">
        <v>5</v>
      </c>
      <c r="Q219">
        <v>2</v>
      </c>
      <c r="R219" t="s">
        <v>66</v>
      </c>
      <c r="S219" t="s">
        <v>91</v>
      </c>
      <c r="T219" t="s">
        <v>91</v>
      </c>
      <c r="U219" t="s">
        <v>65</v>
      </c>
      <c r="V219" t="s">
        <v>65</v>
      </c>
      <c r="W219" t="s">
        <v>66</v>
      </c>
      <c r="X219" t="s">
        <v>91</v>
      </c>
      <c r="Y219" t="s">
        <v>92</v>
      </c>
      <c r="Z219" t="s">
        <v>146</v>
      </c>
      <c r="AA219" t="s">
        <v>71</v>
      </c>
      <c r="AB219" t="s">
        <v>72</v>
      </c>
      <c r="AC219" t="s">
        <v>67</v>
      </c>
      <c r="AD219" t="s">
        <v>73</v>
      </c>
      <c r="AE219" t="s">
        <v>114</v>
      </c>
      <c r="AF219" t="s">
        <v>75</v>
      </c>
      <c r="AG219" t="s">
        <v>76</v>
      </c>
      <c r="AH219" t="s">
        <v>100</v>
      </c>
      <c r="AI219" t="s">
        <v>94</v>
      </c>
    </row>
    <row r="220" spans="1:35" x14ac:dyDescent="0.25">
      <c r="A220" s="67">
        <v>44616.621675011571</v>
      </c>
      <c r="B220" t="s">
        <v>35</v>
      </c>
      <c r="C220" t="s">
        <v>151</v>
      </c>
      <c r="D220" t="s">
        <v>60</v>
      </c>
      <c r="E220">
        <v>3</v>
      </c>
      <c r="F220">
        <v>4</v>
      </c>
      <c r="G220" t="s">
        <v>589</v>
      </c>
      <c r="H220" t="s">
        <v>39</v>
      </c>
      <c r="I220" t="s">
        <v>62</v>
      </c>
      <c r="J220" t="s">
        <v>590</v>
      </c>
      <c r="K220" t="s">
        <v>591</v>
      </c>
      <c r="L220">
        <v>3</v>
      </c>
      <c r="M220">
        <v>5</v>
      </c>
      <c r="N220">
        <v>4</v>
      </c>
      <c r="O220">
        <v>2</v>
      </c>
      <c r="P220">
        <v>3</v>
      </c>
      <c r="Q220">
        <v>1</v>
      </c>
      <c r="R220" t="s">
        <v>67</v>
      </c>
      <c r="S220" t="s">
        <v>66</v>
      </c>
      <c r="T220" t="s">
        <v>67</v>
      </c>
      <c r="U220" t="s">
        <v>67</v>
      </c>
      <c r="V220" t="s">
        <v>67</v>
      </c>
      <c r="W220" t="s">
        <v>67</v>
      </c>
      <c r="X220" t="s">
        <v>67</v>
      </c>
      <c r="Y220" t="s">
        <v>131</v>
      </c>
      <c r="Z220" t="s">
        <v>141</v>
      </c>
      <c r="AA220" t="s">
        <v>71</v>
      </c>
      <c r="AB220">
        <v>3500</v>
      </c>
      <c r="AC220" t="s">
        <v>93</v>
      </c>
      <c r="AD220">
        <v>3500</v>
      </c>
      <c r="AE220" t="s">
        <v>128</v>
      </c>
      <c r="AF220" t="s">
        <v>117</v>
      </c>
      <c r="AG220" t="s">
        <v>76</v>
      </c>
      <c r="AH220" t="s">
        <v>100</v>
      </c>
      <c r="AI220" t="s">
        <v>171</v>
      </c>
    </row>
    <row r="221" spans="1:35" x14ac:dyDescent="0.25">
      <c r="A221" s="67">
        <v>44616.624086782409</v>
      </c>
      <c r="B221" t="s">
        <v>133</v>
      </c>
      <c r="C221" t="s">
        <v>151</v>
      </c>
      <c r="D221" t="s">
        <v>60</v>
      </c>
      <c r="E221">
        <v>3</v>
      </c>
      <c r="F221">
        <v>3</v>
      </c>
      <c r="G221" t="s">
        <v>592</v>
      </c>
      <c r="H221" t="s">
        <v>39</v>
      </c>
      <c r="I221" t="s">
        <v>62</v>
      </c>
      <c r="J221" t="s">
        <v>476</v>
      </c>
      <c r="K221" t="s">
        <v>64</v>
      </c>
      <c r="L221">
        <v>5</v>
      </c>
      <c r="M221">
        <v>2</v>
      </c>
      <c r="N221">
        <v>5</v>
      </c>
      <c r="O221">
        <v>4</v>
      </c>
      <c r="P221">
        <v>5</v>
      </c>
      <c r="Q221">
        <v>1</v>
      </c>
      <c r="R221" t="s">
        <v>67</v>
      </c>
      <c r="S221" t="s">
        <v>67</v>
      </c>
      <c r="T221" t="s">
        <v>91</v>
      </c>
      <c r="U221" t="s">
        <v>91</v>
      </c>
      <c r="V221" t="s">
        <v>66</v>
      </c>
      <c r="W221" t="s">
        <v>91</v>
      </c>
      <c r="X221" t="s">
        <v>67</v>
      </c>
      <c r="Y221" t="s">
        <v>131</v>
      </c>
      <c r="Z221" t="s">
        <v>70</v>
      </c>
      <c r="AA221" t="s">
        <v>98</v>
      </c>
      <c r="AB221" t="s">
        <v>72</v>
      </c>
      <c r="AC221" t="s">
        <v>67</v>
      </c>
      <c r="AD221" t="s">
        <v>73</v>
      </c>
      <c r="AE221" t="s">
        <v>180</v>
      </c>
      <c r="AF221" t="s">
        <v>75</v>
      </c>
      <c r="AG221" t="s">
        <v>76</v>
      </c>
      <c r="AH221" t="s">
        <v>100</v>
      </c>
      <c r="AI221" t="s">
        <v>87</v>
      </c>
    </row>
    <row r="222" spans="1:35" x14ac:dyDescent="0.25">
      <c r="A222" s="67">
        <v>44616.626350590275</v>
      </c>
      <c r="B222" t="s">
        <v>102</v>
      </c>
      <c r="C222" t="s">
        <v>36</v>
      </c>
      <c r="D222" t="s">
        <v>60</v>
      </c>
      <c r="E222">
        <v>3</v>
      </c>
      <c r="F222">
        <v>3</v>
      </c>
      <c r="G222" t="s">
        <v>38</v>
      </c>
      <c r="H222" t="s">
        <v>39</v>
      </c>
      <c r="I222" t="s">
        <v>62</v>
      </c>
      <c r="J222" t="s">
        <v>176</v>
      </c>
      <c r="K222" t="s">
        <v>126</v>
      </c>
      <c r="L222">
        <v>5</v>
      </c>
      <c r="M222">
        <v>3</v>
      </c>
      <c r="N222">
        <v>5</v>
      </c>
      <c r="O222">
        <v>2</v>
      </c>
      <c r="P222">
        <v>5</v>
      </c>
      <c r="Q222">
        <v>2</v>
      </c>
      <c r="R222" t="s">
        <v>65</v>
      </c>
      <c r="S222" t="s">
        <v>91</v>
      </c>
      <c r="T222" t="s">
        <v>91</v>
      </c>
      <c r="U222" t="s">
        <v>65</v>
      </c>
      <c r="V222" t="s">
        <v>91</v>
      </c>
      <c r="W222" t="s">
        <v>91</v>
      </c>
      <c r="X222" t="s">
        <v>91</v>
      </c>
      <c r="Y222" t="s">
        <v>189</v>
      </c>
      <c r="Z222" t="s">
        <v>83</v>
      </c>
      <c r="AA222" t="s">
        <v>203</v>
      </c>
      <c r="AB222" t="s">
        <v>137</v>
      </c>
      <c r="AC222" t="s">
        <v>65</v>
      </c>
      <c r="AD222" t="s">
        <v>85</v>
      </c>
      <c r="AE222" t="s">
        <v>128</v>
      </c>
      <c r="AF222" t="s">
        <v>86</v>
      </c>
      <c r="AG222" t="s">
        <v>51</v>
      </c>
      <c r="AH222" t="s">
        <v>191</v>
      </c>
      <c r="AI222" t="s">
        <v>101</v>
      </c>
    </row>
    <row r="223" spans="1:35" x14ac:dyDescent="0.25">
      <c r="A223" s="67">
        <v>44616.629135914351</v>
      </c>
      <c r="B223" t="s">
        <v>35</v>
      </c>
      <c r="C223" t="s">
        <v>36</v>
      </c>
      <c r="D223" t="s">
        <v>60</v>
      </c>
      <c r="E223">
        <v>1</v>
      </c>
      <c r="F223">
        <v>6</v>
      </c>
      <c r="G223" t="s">
        <v>38</v>
      </c>
      <c r="H223" t="s">
        <v>39</v>
      </c>
      <c r="I223" t="s">
        <v>104</v>
      </c>
      <c r="J223" t="s">
        <v>379</v>
      </c>
      <c r="K223" t="s">
        <v>64</v>
      </c>
      <c r="L223">
        <v>4</v>
      </c>
      <c r="M223">
        <v>5</v>
      </c>
      <c r="N223">
        <v>4</v>
      </c>
      <c r="O223">
        <v>5</v>
      </c>
      <c r="P223">
        <v>5</v>
      </c>
      <c r="Q223">
        <v>4</v>
      </c>
      <c r="R223" t="s">
        <v>207</v>
      </c>
      <c r="S223" t="s">
        <v>91</v>
      </c>
      <c r="T223" t="s">
        <v>91</v>
      </c>
      <c r="U223" t="s">
        <v>143</v>
      </c>
      <c r="V223" t="s">
        <v>91</v>
      </c>
      <c r="W223" t="s">
        <v>91</v>
      </c>
      <c r="X223" t="s">
        <v>293</v>
      </c>
      <c r="Y223" t="s">
        <v>106</v>
      </c>
      <c r="Z223" t="s">
        <v>235</v>
      </c>
      <c r="AA223" t="s">
        <v>98</v>
      </c>
      <c r="AB223" t="s">
        <v>72</v>
      </c>
      <c r="AC223" t="s">
        <v>66</v>
      </c>
      <c r="AD223" t="s">
        <v>73</v>
      </c>
      <c r="AE223" t="s">
        <v>114</v>
      </c>
      <c r="AF223" t="s">
        <v>75</v>
      </c>
      <c r="AG223" t="s">
        <v>76</v>
      </c>
      <c r="AH223" t="s">
        <v>353</v>
      </c>
      <c r="AI223" t="s">
        <v>87</v>
      </c>
    </row>
    <row r="224" spans="1:35" x14ac:dyDescent="0.25">
      <c r="A224" s="67">
        <v>44616.629288368058</v>
      </c>
      <c r="B224" t="s">
        <v>35</v>
      </c>
      <c r="C224" t="s">
        <v>151</v>
      </c>
      <c r="D224" t="s">
        <v>60</v>
      </c>
      <c r="E224">
        <v>5</v>
      </c>
      <c r="F224">
        <v>3</v>
      </c>
      <c r="G224" t="s">
        <v>593</v>
      </c>
      <c r="H224" t="s">
        <v>61</v>
      </c>
      <c r="I224" t="s">
        <v>62</v>
      </c>
      <c r="J224" t="s">
        <v>440</v>
      </c>
      <c r="K224" t="s">
        <v>594</v>
      </c>
      <c r="L224">
        <v>4</v>
      </c>
      <c r="M224">
        <v>4</v>
      </c>
      <c r="N224">
        <v>5</v>
      </c>
      <c r="O224">
        <v>5</v>
      </c>
      <c r="P224">
        <v>5</v>
      </c>
      <c r="Q224">
        <v>4</v>
      </c>
      <c r="R224" t="s">
        <v>68</v>
      </c>
      <c r="S224" t="s">
        <v>68</v>
      </c>
      <c r="T224" t="s">
        <v>91</v>
      </c>
      <c r="U224" t="s">
        <v>91</v>
      </c>
      <c r="V224" t="s">
        <v>68</v>
      </c>
      <c r="W224" t="s">
        <v>68</v>
      </c>
      <c r="X224" t="s">
        <v>68</v>
      </c>
      <c r="Y224" t="s">
        <v>119</v>
      </c>
      <c r="Z224" t="s">
        <v>127</v>
      </c>
      <c r="AA224" t="s">
        <v>149</v>
      </c>
      <c r="AB224" t="s">
        <v>137</v>
      </c>
      <c r="AC224" t="s">
        <v>93</v>
      </c>
      <c r="AD224" t="s">
        <v>281</v>
      </c>
      <c r="AE224" t="s">
        <v>165</v>
      </c>
      <c r="AF224" t="s">
        <v>595</v>
      </c>
      <c r="AG224" t="s">
        <v>85</v>
      </c>
      <c r="AH224" t="s">
        <v>119</v>
      </c>
      <c r="AI224" t="s">
        <v>228</v>
      </c>
    </row>
    <row r="225" spans="1:35" x14ac:dyDescent="0.25">
      <c r="A225" s="67">
        <v>44616.630459143518</v>
      </c>
      <c r="B225" t="s">
        <v>133</v>
      </c>
      <c r="C225" t="s">
        <v>134</v>
      </c>
      <c r="D225" t="s">
        <v>60</v>
      </c>
      <c r="E225">
        <v>4</v>
      </c>
      <c r="F225">
        <v>2</v>
      </c>
      <c r="G225" t="s">
        <v>488</v>
      </c>
      <c r="H225" t="s">
        <v>39</v>
      </c>
      <c r="I225" t="s">
        <v>62</v>
      </c>
      <c r="J225" t="s">
        <v>242</v>
      </c>
      <c r="K225" t="s">
        <v>64</v>
      </c>
      <c r="L225">
        <v>3</v>
      </c>
      <c r="M225">
        <v>5</v>
      </c>
      <c r="N225">
        <v>4</v>
      </c>
      <c r="O225">
        <v>3</v>
      </c>
      <c r="P225">
        <v>4</v>
      </c>
      <c r="Q225">
        <v>1</v>
      </c>
      <c r="R225" t="s">
        <v>91</v>
      </c>
      <c r="S225" t="s">
        <v>65</v>
      </c>
      <c r="T225" t="s">
        <v>65</v>
      </c>
      <c r="U225" t="s">
        <v>65</v>
      </c>
      <c r="V225" t="s">
        <v>91</v>
      </c>
      <c r="W225" t="s">
        <v>66</v>
      </c>
      <c r="X225" t="s">
        <v>91</v>
      </c>
      <c r="Y225" t="s">
        <v>148</v>
      </c>
      <c r="Z225" t="s">
        <v>70</v>
      </c>
      <c r="AA225" t="s">
        <v>149</v>
      </c>
      <c r="AB225" t="s">
        <v>72</v>
      </c>
      <c r="AC225" t="s">
        <v>66</v>
      </c>
      <c r="AD225" t="s">
        <v>73</v>
      </c>
      <c r="AE225" t="s">
        <v>74</v>
      </c>
      <c r="AF225" t="s">
        <v>75</v>
      </c>
      <c r="AG225" t="s">
        <v>76</v>
      </c>
      <c r="AH225" t="s">
        <v>119</v>
      </c>
      <c r="AI225" t="s">
        <v>87</v>
      </c>
    </row>
    <row r="226" spans="1:35" x14ac:dyDescent="0.25">
      <c r="A226" s="67">
        <v>44616.634765243056</v>
      </c>
      <c r="B226" t="s">
        <v>35</v>
      </c>
      <c r="C226" t="s">
        <v>36</v>
      </c>
      <c r="D226" t="s">
        <v>60</v>
      </c>
      <c r="E226">
        <v>2</v>
      </c>
      <c r="F226">
        <v>3</v>
      </c>
      <c r="G226" t="s">
        <v>596</v>
      </c>
      <c r="H226" t="s">
        <v>39</v>
      </c>
      <c r="I226" t="s">
        <v>62</v>
      </c>
      <c r="J226" t="s">
        <v>140</v>
      </c>
      <c r="K226" t="s">
        <v>64</v>
      </c>
      <c r="L226">
        <v>3</v>
      </c>
      <c r="M226">
        <v>3</v>
      </c>
      <c r="N226">
        <v>5</v>
      </c>
      <c r="O226">
        <v>5</v>
      </c>
      <c r="P226">
        <v>5</v>
      </c>
      <c r="Q226">
        <v>1</v>
      </c>
      <c r="R226" t="s">
        <v>91</v>
      </c>
      <c r="S226" t="s">
        <v>91</v>
      </c>
      <c r="T226" t="s">
        <v>68</v>
      </c>
      <c r="U226" t="s">
        <v>91</v>
      </c>
      <c r="V226" t="s">
        <v>91</v>
      </c>
      <c r="W226" t="s">
        <v>91</v>
      </c>
      <c r="X226" t="s">
        <v>91</v>
      </c>
      <c r="Y226" t="s">
        <v>419</v>
      </c>
      <c r="Z226" t="s">
        <v>70</v>
      </c>
      <c r="AA226" t="s">
        <v>71</v>
      </c>
      <c r="AB226" t="s">
        <v>72</v>
      </c>
      <c r="AC226" t="s">
        <v>93</v>
      </c>
      <c r="AD226" t="s">
        <v>73</v>
      </c>
      <c r="AE226" t="s">
        <v>246</v>
      </c>
      <c r="AF226" t="s">
        <v>75</v>
      </c>
      <c r="AG226" t="s">
        <v>76</v>
      </c>
      <c r="AH226" t="s">
        <v>191</v>
      </c>
      <c r="AI226" t="s">
        <v>101</v>
      </c>
    </row>
    <row r="227" spans="1:35" x14ac:dyDescent="0.25">
      <c r="A227" s="67">
        <v>44616.63673528935</v>
      </c>
      <c r="B227" t="s">
        <v>59</v>
      </c>
      <c r="C227" t="s">
        <v>36</v>
      </c>
      <c r="D227" t="s">
        <v>60</v>
      </c>
      <c r="E227">
        <v>2</v>
      </c>
      <c r="F227">
        <v>3</v>
      </c>
      <c r="G227" t="s">
        <v>88</v>
      </c>
      <c r="H227" t="s">
        <v>115</v>
      </c>
      <c r="I227" t="s">
        <v>62</v>
      </c>
      <c r="J227" t="s">
        <v>597</v>
      </c>
      <c r="K227" t="s">
        <v>598</v>
      </c>
      <c r="L227">
        <v>4</v>
      </c>
      <c r="M227">
        <v>5</v>
      </c>
      <c r="N227">
        <v>5</v>
      </c>
      <c r="O227">
        <v>3</v>
      </c>
      <c r="P227">
        <v>3</v>
      </c>
      <c r="Q227">
        <v>1</v>
      </c>
      <c r="R227" t="s">
        <v>91</v>
      </c>
      <c r="S227" t="s">
        <v>91</v>
      </c>
      <c r="T227" t="s">
        <v>207</v>
      </c>
      <c r="U227" t="s">
        <v>207</v>
      </c>
      <c r="V227" t="s">
        <v>91</v>
      </c>
      <c r="W227" t="s">
        <v>91</v>
      </c>
      <c r="X227" t="s">
        <v>91</v>
      </c>
      <c r="Y227" t="s">
        <v>119</v>
      </c>
      <c r="Z227" t="s">
        <v>83</v>
      </c>
      <c r="AA227" t="s">
        <v>206</v>
      </c>
      <c r="AB227" t="s">
        <v>72</v>
      </c>
      <c r="AC227" t="s">
        <v>143</v>
      </c>
      <c r="AD227" t="s">
        <v>85</v>
      </c>
      <c r="AE227" t="s">
        <v>74</v>
      </c>
      <c r="AF227" t="s">
        <v>117</v>
      </c>
      <c r="AG227" t="s">
        <v>76</v>
      </c>
      <c r="AH227" t="s">
        <v>119</v>
      </c>
      <c r="AI227" t="s">
        <v>94</v>
      </c>
    </row>
    <row r="228" spans="1:35" x14ac:dyDescent="0.25">
      <c r="A228" s="67">
        <v>44616.642800069443</v>
      </c>
      <c r="B228" t="s">
        <v>35</v>
      </c>
      <c r="C228" t="s">
        <v>183</v>
      </c>
      <c r="D228" t="s">
        <v>60</v>
      </c>
      <c r="E228">
        <v>3</v>
      </c>
      <c r="F228">
        <v>2</v>
      </c>
      <c r="G228" t="s">
        <v>192</v>
      </c>
      <c r="H228" t="s">
        <v>39</v>
      </c>
      <c r="I228" t="s">
        <v>62</v>
      </c>
      <c r="J228" t="s">
        <v>125</v>
      </c>
      <c r="K228" t="s">
        <v>71</v>
      </c>
      <c r="L228">
        <v>4</v>
      </c>
      <c r="M228">
        <v>5</v>
      </c>
      <c r="N228">
        <v>4</v>
      </c>
      <c r="O228">
        <v>4</v>
      </c>
      <c r="P228">
        <v>5</v>
      </c>
      <c r="Q228">
        <v>4</v>
      </c>
      <c r="R228" t="s">
        <v>68</v>
      </c>
      <c r="S228" t="s">
        <v>68</v>
      </c>
      <c r="T228" t="s">
        <v>68</v>
      </c>
      <c r="U228" t="s">
        <v>68</v>
      </c>
      <c r="V228" t="s">
        <v>68</v>
      </c>
      <c r="W228" t="s">
        <v>68</v>
      </c>
      <c r="X228" t="s">
        <v>68</v>
      </c>
      <c r="Y228" t="s">
        <v>69</v>
      </c>
      <c r="Z228" t="s">
        <v>600</v>
      </c>
      <c r="AA228" t="s">
        <v>71</v>
      </c>
      <c r="AB228" t="s">
        <v>72</v>
      </c>
      <c r="AC228" t="s">
        <v>93</v>
      </c>
      <c r="AD228" t="s">
        <v>73</v>
      </c>
      <c r="AE228" t="s">
        <v>128</v>
      </c>
      <c r="AF228" t="s">
        <v>75</v>
      </c>
      <c r="AG228" t="s">
        <v>76</v>
      </c>
      <c r="AH228" t="s">
        <v>69</v>
      </c>
      <c r="AI228" t="s">
        <v>58</v>
      </c>
    </row>
    <row r="229" spans="1:35" x14ac:dyDescent="0.25">
      <c r="A229" s="67">
        <v>44616.652990208335</v>
      </c>
      <c r="B229" t="s">
        <v>59</v>
      </c>
      <c r="C229" t="s">
        <v>36</v>
      </c>
      <c r="D229" t="s">
        <v>60</v>
      </c>
      <c r="E229">
        <v>1</v>
      </c>
      <c r="F229">
        <v>5</v>
      </c>
      <c r="G229" t="s">
        <v>88</v>
      </c>
      <c r="H229" t="s">
        <v>39</v>
      </c>
      <c r="I229" t="s">
        <v>111</v>
      </c>
      <c r="J229" t="s">
        <v>176</v>
      </c>
      <c r="K229" t="s">
        <v>71</v>
      </c>
      <c r="L229">
        <v>2</v>
      </c>
      <c r="M229">
        <v>5</v>
      </c>
      <c r="N229">
        <v>5</v>
      </c>
      <c r="O229">
        <v>4</v>
      </c>
      <c r="P229">
        <v>5</v>
      </c>
      <c r="Q229">
        <v>3</v>
      </c>
      <c r="R229" t="s">
        <v>68</v>
      </c>
      <c r="S229" t="s">
        <v>91</v>
      </c>
      <c r="T229" t="s">
        <v>91</v>
      </c>
      <c r="U229" t="s">
        <v>91</v>
      </c>
      <c r="V229" t="s">
        <v>68</v>
      </c>
      <c r="W229" t="s">
        <v>91</v>
      </c>
      <c r="X229" t="s">
        <v>91</v>
      </c>
      <c r="Y229" t="s">
        <v>131</v>
      </c>
      <c r="Z229" t="s">
        <v>158</v>
      </c>
      <c r="AA229" t="s">
        <v>98</v>
      </c>
      <c r="AB229" t="s">
        <v>72</v>
      </c>
      <c r="AC229" t="s">
        <v>93</v>
      </c>
      <c r="AD229" t="s">
        <v>73</v>
      </c>
      <c r="AE229" t="s">
        <v>128</v>
      </c>
      <c r="AF229" t="s">
        <v>75</v>
      </c>
      <c r="AG229" t="s">
        <v>76</v>
      </c>
      <c r="AH229" t="s">
        <v>69</v>
      </c>
      <c r="AI229" t="s">
        <v>228</v>
      </c>
    </row>
    <row r="230" spans="1:35" x14ac:dyDescent="0.25">
      <c r="A230" s="67">
        <v>44616.661911701391</v>
      </c>
      <c r="B230" t="s">
        <v>35</v>
      </c>
      <c r="C230" t="s">
        <v>134</v>
      </c>
      <c r="D230" t="s">
        <v>60</v>
      </c>
      <c r="E230">
        <v>2</v>
      </c>
      <c r="F230">
        <v>2</v>
      </c>
      <c r="G230" t="s">
        <v>601</v>
      </c>
      <c r="H230" t="s">
        <v>115</v>
      </c>
      <c r="I230" t="s">
        <v>62</v>
      </c>
      <c r="J230" t="s">
        <v>81</v>
      </c>
      <c r="K230" t="s">
        <v>71</v>
      </c>
      <c r="L230">
        <v>4</v>
      </c>
      <c r="M230">
        <v>5</v>
      </c>
      <c r="N230">
        <v>4</v>
      </c>
      <c r="O230">
        <v>3</v>
      </c>
      <c r="P230">
        <v>4</v>
      </c>
      <c r="Q230">
        <v>4</v>
      </c>
      <c r="R230" t="s">
        <v>68</v>
      </c>
      <c r="S230" t="s">
        <v>66</v>
      </c>
      <c r="T230" t="s">
        <v>66</v>
      </c>
      <c r="U230" t="s">
        <v>66</v>
      </c>
      <c r="V230" t="s">
        <v>66</v>
      </c>
      <c r="W230" t="s">
        <v>68</v>
      </c>
      <c r="X230" t="s">
        <v>68</v>
      </c>
      <c r="Y230" t="s">
        <v>131</v>
      </c>
      <c r="Z230" t="s">
        <v>83</v>
      </c>
      <c r="AA230" t="s">
        <v>558</v>
      </c>
      <c r="AB230" t="s">
        <v>72</v>
      </c>
      <c r="AC230" t="s">
        <v>93</v>
      </c>
      <c r="AD230" t="s">
        <v>602</v>
      </c>
      <c r="AE230" t="s">
        <v>180</v>
      </c>
      <c r="AF230" t="s">
        <v>117</v>
      </c>
      <c r="AG230" t="s">
        <v>603</v>
      </c>
      <c r="AH230" t="s">
        <v>100</v>
      </c>
      <c r="AI230" t="s">
        <v>120</v>
      </c>
    </row>
    <row r="231" spans="1:35" x14ac:dyDescent="0.25">
      <c r="A231" s="67">
        <v>44616.662282233796</v>
      </c>
      <c r="B231" t="s">
        <v>35</v>
      </c>
      <c r="C231" t="s">
        <v>36</v>
      </c>
      <c r="D231" t="s">
        <v>60</v>
      </c>
      <c r="E231">
        <v>2</v>
      </c>
      <c r="F231">
        <v>2</v>
      </c>
      <c r="G231" t="s">
        <v>88</v>
      </c>
      <c r="H231" t="s">
        <v>39</v>
      </c>
      <c r="I231" t="s">
        <v>89</v>
      </c>
      <c r="J231" t="s">
        <v>363</v>
      </c>
      <c r="K231" t="s">
        <v>64</v>
      </c>
      <c r="L231">
        <v>3</v>
      </c>
      <c r="M231">
        <v>5</v>
      </c>
      <c r="N231">
        <v>3</v>
      </c>
      <c r="O231">
        <v>5</v>
      </c>
      <c r="P231">
        <v>5</v>
      </c>
      <c r="Q231">
        <v>2</v>
      </c>
      <c r="R231" t="s">
        <v>67</v>
      </c>
      <c r="S231" t="s">
        <v>67</v>
      </c>
      <c r="T231" t="s">
        <v>67</v>
      </c>
      <c r="U231" t="s">
        <v>67</v>
      </c>
      <c r="V231" t="s">
        <v>67</v>
      </c>
      <c r="W231" t="s">
        <v>67</v>
      </c>
      <c r="X231" t="s">
        <v>67</v>
      </c>
      <c r="Y231" t="s">
        <v>148</v>
      </c>
      <c r="Z231" t="s">
        <v>70</v>
      </c>
      <c r="AA231" t="s">
        <v>98</v>
      </c>
      <c r="AB231" t="s">
        <v>72</v>
      </c>
      <c r="AC231" t="s">
        <v>93</v>
      </c>
      <c r="AD231" t="s">
        <v>73</v>
      </c>
      <c r="AE231" t="s">
        <v>165</v>
      </c>
      <c r="AF231" t="s">
        <v>75</v>
      </c>
      <c r="AG231" t="s">
        <v>76</v>
      </c>
      <c r="AH231" t="s">
        <v>247</v>
      </c>
      <c r="AI231" t="s">
        <v>101</v>
      </c>
    </row>
    <row r="232" spans="1:35" x14ac:dyDescent="0.25">
      <c r="A232" s="67">
        <v>44616.665963634259</v>
      </c>
      <c r="B232" t="s">
        <v>133</v>
      </c>
      <c r="C232" t="s">
        <v>151</v>
      </c>
      <c r="D232" t="s">
        <v>60</v>
      </c>
      <c r="E232">
        <v>4</v>
      </c>
      <c r="F232">
        <v>4</v>
      </c>
      <c r="G232" t="s">
        <v>604</v>
      </c>
      <c r="H232" t="s">
        <v>39</v>
      </c>
      <c r="I232" t="s">
        <v>89</v>
      </c>
      <c r="J232" t="s">
        <v>125</v>
      </c>
      <c r="K232" t="s">
        <v>211</v>
      </c>
      <c r="L232">
        <v>4</v>
      </c>
      <c r="M232">
        <v>4</v>
      </c>
      <c r="N232">
        <v>4</v>
      </c>
      <c r="O232">
        <v>4</v>
      </c>
      <c r="P232">
        <v>4</v>
      </c>
      <c r="Q232">
        <v>4</v>
      </c>
      <c r="R232" t="s">
        <v>65</v>
      </c>
      <c r="S232" t="s">
        <v>65</v>
      </c>
      <c r="T232" t="s">
        <v>91</v>
      </c>
      <c r="U232" t="s">
        <v>65</v>
      </c>
      <c r="V232" t="s">
        <v>65</v>
      </c>
      <c r="W232" t="s">
        <v>91</v>
      </c>
      <c r="X232" t="s">
        <v>91</v>
      </c>
      <c r="Y232" t="s">
        <v>292</v>
      </c>
      <c r="Z232" t="s">
        <v>70</v>
      </c>
      <c r="AA232" t="s">
        <v>211</v>
      </c>
      <c r="AB232" t="s">
        <v>55</v>
      </c>
      <c r="AC232" t="s">
        <v>65</v>
      </c>
      <c r="AD232" t="s">
        <v>85</v>
      </c>
      <c r="AE232" t="s">
        <v>128</v>
      </c>
      <c r="AF232" t="s">
        <v>190</v>
      </c>
      <c r="AG232" t="s">
        <v>76</v>
      </c>
      <c r="AH232" t="s">
        <v>239</v>
      </c>
      <c r="AI232" t="s">
        <v>94</v>
      </c>
    </row>
    <row r="233" spans="1:35" x14ac:dyDescent="0.25">
      <c r="A233" s="67">
        <v>44616.673834155095</v>
      </c>
      <c r="B233" t="s">
        <v>59</v>
      </c>
      <c r="C233" t="s">
        <v>36</v>
      </c>
      <c r="D233" t="s">
        <v>60</v>
      </c>
      <c r="E233">
        <v>1</v>
      </c>
      <c r="F233">
        <v>2</v>
      </c>
      <c r="G233" t="s">
        <v>38</v>
      </c>
      <c r="H233" t="s">
        <v>39</v>
      </c>
      <c r="I233" t="s">
        <v>62</v>
      </c>
      <c r="J233" t="s">
        <v>167</v>
      </c>
      <c r="K233" t="s">
        <v>329</v>
      </c>
      <c r="L233">
        <v>1</v>
      </c>
      <c r="M233">
        <v>5</v>
      </c>
      <c r="N233">
        <v>2</v>
      </c>
      <c r="O233">
        <v>3</v>
      </c>
      <c r="P233">
        <v>5</v>
      </c>
      <c r="Q233">
        <v>4</v>
      </c>
      <c r="R233" t="s">
        <v>66</v>
      </c>
      <c r="S233" t="s">
        <v>66</v>
      </c>
      <c r="T233" t="s">
        <v>66</v>
      </c>
      <c r="U233" t="s">
        <v>67</v>
      </c>
      <c r="V233" t="s">
        <v>91</v>
      </c>
      <c r="W233" t="s">
        <v>91</v>
      </c>
      <c r="X233" t="s">
        <v>91</v>
      </c>
      <c r="Y233" t="s">
        <v>216</v>
      </c>
      <c r="Z233" t="s">
        <v>83</v>
      </c>
      <c r="AA233" t="s">
        <v>98</v>
      </c>
      <c r="AB233" t="s">
        <v>51</v>
      </c>
      <c r="AC233" t="s">
        <v>66</v>
      </c>
      <c r="AD233" t="s">
        <v>73</v>
      </c>
      <c r="AE233" t="s">
        <v>99</v>
      </c>
      <c r="AF233" t="s">
        <v>75</v>
      </c>
      <c r="AG233" t="s">
        <v>137</v>
      </c>
      <c r="AH233" t="s">
        <v>187</v>
      </c>
      <c r="AI233" t="s">
        <v>101</v>
      </c>
    </row>
    <row r="234" spans="1:35" x14ac:dyDescent="0.25">
      <c r="A234" s="67">
        <v>44616.682240104172</v>
      </c>
      <c r="B234" t="s">
        <v>102</v>
      </c>
      <c r="C234" t="s">
        <v>36</v>
      </c>
      <c r="D234" t="s">
        <v>60</v>
      </c>
      <c r="E234">
        <v>2</v>
      </c>
      <c r="F234">
        <v>4</v>
      </c>
      <c r="G234" t="s">
        <v>607</v>
      </c>
      <c r="H234" t="s">
        <v>39</v>
      </c>
      <c r="I234" t="s">
        <v>89</v>
      </c>
      <c r="J234" t="s">
        <v>431</v>
      </c>
      <c r="K234" t="s">
        <v>329</v>
      </c>
      <c r="L234">
        <v>4</v>
      </c>
      <c r="M234">
        <v>5</v>
      </c>
      <c r="N234">
        <v>5</v>
      </c>
      <c r="O234">
        <v>4</v>
      </c>
      <c r="P234">
        <v>5</v>
      </c>
      <c r="Q234">
        <v>3</v>
      </c>
      <c r="R234" t="s">
        <v>68</v>
      </c>
      <c r="S234" t="s">
        <v>68</v>
      </c>
      <c r="T234" t="s">
        <v>91</v>
      </c>
      <c r="U234" t="s">
        <v>68</v>
      </c>
      <c r="V234" t="s">
        <v>68</v>
      </c>
      <c r="W234" t="s">
        <v>68</v>
      </c>
      <c r="X234" t="s">
        <v>91</v>
      </c>
      <c r="Y234" t="s">
        <v>119</v>
      </c>
      <c r="Z234" t="s">
        <v>70</v>
      </c>
      <c r="AA234" t="s">
        <v>206</v>
      </c>
      <c r="AB234" t="s">
        <v>51</v>
      </c>
      <c r="AC234" t="s">
        <v>66</v>
      </c>
      <c r="AD234" t="s">
        <v>85</v>
      </c>
      <c r="AE234" t="s">
        <v>165</v>
      </c>
      <c r="AF234" t="s">
        <v>55</v>
      </c>
      <c r="AG234" t="s">
        <v>76</v>
      </c>
      <c r="AH234" t="s">
        <v>100</v>
      </c>
      <c r="AI234" t="s">
        <v>87</v>
      </c>
    </row>
    <row r="235" spans="1:35" x14ac:dyDescent="0.25">
      <c r="A235" s="67">
        <v>44616.68252696759</v>
      </c>
      <c r="B235" t="s">
        <v>35</v>
      </c>
      <c r="C235" t="s">
        <v>134</v>
      </c>
      <c r="D235" t="s">
        <v>60</v>
      </c>
      <c r="E235">
        <v>3</v>
      </c>
      <c r="F235">
        <v>3</v>
      </c>
      <c r="G235" t="s">
        <v>608</v>
      </c>
      <c r="H235" t="s">
        <v>115</v>
      </c>
      <c r="I235" t="s">
        <v>62</v>
      </c>
      <c r="J235" t="s">
        <v>90</v>
      </c>
      <c r="K235" t="s">
        <v>126</v>
      </c>
      <c r="L235">
        <v>4</v>
      </c>
      <c r="M235">
        <v>5</v>
      </c>
      <c r="N235">
        <v>4</v>
      </c>
      <c r="O235">
        <v>5</v>
      </c>
      <c r="P235">
        <v>5</v>
      </c>
      <c r="Q235">
        <v>4</v>
      </c>
      <c r="R235" t="s">
        <v>122</v>
      </c>
      <c r="S235" t="s">
        <v>122</v>
      </c>
      <c r="T235" t="s">
        <v>91</v>
      </c>
      <c r="U235" t="s">
        <v>122</v>
      </c>
      <c r="V235" t="s">
        <v>91</v>
      </c>
      <c r="W235" t="s">
        <v>122</v>
      </c>
      <c r="X235" t="s">
        <v>91</v>
      </c>
      <c r="Y235" t="s">
        <v>106</v>
      </c>
      <c r="Z235" t="s">
        <v>83</v>
      </c>
      <c r="AA235" t="s">
        <v>71</v>
      </c>
      <c r="AB235" t="s">
        <v>72</v>
      </c>
      <c r="AC235" t="s">
        <v>93</v>
      </c>
      <c r="AD235" t="s">
        <v>609</v>
      </c>
      <c r="AE235" t="s">
        <v>54</v>
      </c>
      <c r="AF235" t="s">
        <v>75</v>
      </c>
      <c r="AG235" t="s">
        <v>76</v>
      </c>
      <c r="AH235" t="s">
        <v>191</v>
      </c>
      <c r="AI235" t="s">
        <v>215</v>
      </c>
    </row>
    <row r="236" spans="1:35" x14ac:dyDescent="0.25">
      <c r="A236" s="67">
        <v>44616.683863217593</v>
      </c>
      <c r="B236" t="s">
        <v>35</v>
      </c>
      <c r="C236" t="s">
        <v>36</v>
      </c>
      <c r="D236" t="s">
        <v>60</v>
      </c>
      <c r="E236">
        <v>3</v>
      </c>
      <c r="F236">
        <v>4</v>
      </c>
      <c r="G236" t="s">
        <v>611</v>
      </c>
      <c r="H236" t="s">
        <v>39</v>
      </c>
      <c r="I236" t="s">
        <v>111</v>
      </c>
      <c r="J236" t="s">
        <v>310</v>
      </c>
      <c r="K236" t="s">
        <v>329</v>
      </c>
      <c r="L236">
        <v>5</v>
      </c>
      <c r="M236">
        <v>5</v>
      </c>
      <c r="N236">
        <v>5</v>
      </c>
      <c r="O236">
        <v>5</v>
      </c>
      <c r="P236">
        <v>5</v>
      </c>
      <c r="Q236">
        <v>2</v>
      </c>
      <c r="R236" t="s">
        <v>67</v>
      </c>
      <c r="S236" t="s">
        <v>67</v>
      </c>
      <c r="T236" t="s">
        <v>65</v>
      </c>
      <c r="U236" t="s">
        <v>67</v>
      </c>
      <c r="V236" t="s">
        <v>67</v>
      </c>
      <c r="W236" t="s">
        <v>65</v>
      </c>
      <c r="X236" t="s">
        <v>91</v>
      </c>
      <c r="Y236" t="s">
        <v>82</v>
      </c>
      <c r="Z236" t="s">
        <v>83</v>
      </c>
      <c r="AA236" t="s">
        <v>98</v>
      </c>
      <c r="AB236" t="s">
        <v>72</v>
      </c>
      <c r="AC236" t="s">
        <v>612</v>
      </c>
      <c r="AD236" t="s">
        <v>73</v>
      </c>
      <c r="AE236" t="s">
        <v>165</v>
      </c>
      <c r="AF236" t="s">
        <v>117</v>
      </c>
      <c r="AG236" t="s">
        <v>76</v>
      </c>
      <c r="AH236" t="s">
        <v>244</v>
      </c>
      <c r="AI236" t="s">
        <v>78</v>
      </c>
    </row>
    <row r="237" spans="1:35" x14ac:dyDescent="0.25">
      <c r="A237" s="67">
        <v>44616.689179849534</v>
      </c>
      <c r="B237" t="s">
        <v>102</v>
      </c>
      <c r="C237" t="s">
        <v>36</v>
      </c>
      <c r="D237" t="s">
        <v>60</v>
      </c>
      <c r="E237">
        <v>2</v>
      </c>
      <c r="F237">
        <v>3</v>
      </c>
      <c r="G237" t="s">
        <v>38</v>
      </c>
      <c r="H237" t="s">
        <v>39</v>
      </c>
      <c r="I237" t="s">
        <v>104</v>
      </c>
      <c r="J237" t="s">
        <v>41</v>
      </c>
      <c r="K237" t="s">
        <v>64</v>
      </c>
      <c r="L237">
        <v>5</v>
      </c>
      <c r="M237">
        <v>5</v>
      </c>
      <c r="N237">
        <v>5</v>
      </c>
      <c r="O237">
        <v>5</v>
      </c>
      <c r="P237">
        <v>5</v>
      </c>
      <c r="Q237">
        <v>5</v>
      </c>
      <c r="R237" t="s">
        <v>67</v>
      </c>
      <c r="S237" t="s">
        <v>66</v>
      </c>
      <c r="T237" t="s">
        <v>65</v>
      </c>
      <c r="U237" t="s">
        <v>122</v>
      </c>
      <c r="V237" t="s">
        <v>67</v>
      </c>
      <c r="W237" t="s">
        <v>67</v>
      </c>
      <c r="X237" t="s">
        <v>67</v>
      </c>
      <c r="Y237" t="s">
        <v>97</v>
      </c>
      <c r="Z237" t="s">
        <v>146</v>
      </c>
      <c r="AA237" t="s">
        <v>126</v>
      </c>
      <c r="AB237" t="s">
        <v>55</v>
      </c>
      <c r="AC237" t="s">
        <v>93</v>
      </c>
      <c r="AD237" t="s">
        <v>168</v>
      </c>
      <c r="AE237" t="s">
        <v>74</v>
      </c>
      <c r="AF237" t="s">
        <v>213</v>
      </c>
      <c r="AG237" t="s">
        <v>137</v>
      </c>
      <c r="AH237" t="s">
        <v>191</v>
      </c>
      <c r="AI237" t="s">
        <v>58</v>
      </c>
    </row>
    <row r="238" spans="1:35" x14ac:dyDescent="0.25">
      <c r="A238" s="67">
        <v>44616.694075196763</v>
      </c>
      <c r="B238" t="s">
        <v>59</v>
      </c>
      <c r="C238" t="s">
        <v>36</v>
      </c>
      <c r="D238" t="s">
        <v>60</v>
      </c>
      <c r="E238">
        <v>4</v>
      </c>
      <c r="F238">
        <v>4</v>
      </c>
      <c r="G238" t="s">
        <v>616</v>
      </c>
      <c r="H238" t="s">
        <v>39</v>
      </c>
      <c r="I238" t="s">
        <v>89</v>
      </c>
      <c r="J238" t="s">
        <v>425</v>
      </c>
      <c r="K238" t="s">
        <v>64</v>
      </c>
      <c r="L238">
        <v>4</v>
      </c>
      <c r="M238">
        <v>5</v>
      </c>
      <c r="N238">
        <v>5</v>
      </c>
      <c r="O238">
        <v>4</v>
      </c>
      <c r="P238">
        <v>5</v>
      </c>
      <c r="Q238">
        <v>3</v>
      </c>
      <c r="R238" t="s">
        <v>66</v>
      </c>
      <c r="S238" t="s">
        <v>66</v>
      </c>
      <c r="T238" t="s">
        <v>91</v>
      </c>
      <c r="U238" t="s">
        <v>66</v>
      </c>
      <c r="V238" t="s">
        <v>66</v>
      </c>
      <c r="W238" t="s">
        <v>67</v>
      </c>
      <c r="X238" t="s">
        <v>91</v>
      </c>
      <c r="Y238" t="s">
        <v>148</v>
      </c>
      <c r="Z238" t="s">
        <v>70</v>
      </c>
      <c r="AA238" t="s">
        <v>98</v>
      </c>
      <c r="AB238" t="s">
        <v>72</v>
      </c>
      <c r="AC238" t="s">
        <v>67</v>
      </c>
      <c r="AD238" t="s">
        <v>73</v>
      </c>
      <c r="AE238" t="s">
        <v>74</v>
      </c>
      <c r="AF238" t="s">
        <v>75</v>
      </c>
      <c r="AG238" t="s">
        <v>76</v>
      </c>
      <c r="AH238" t="s">
        <v>191</v>
      </c>
      <c r="AI238" t="s">
        <v>228</v>
      </c>
    </row>
    <row r="239" spans="1:35" x14ac:dyDescent="0.25">
      <c r="A239" s="67">
        <v>44616.698805115739</v>
      </c>
      <c r="B239" t="s">
        <v>35</v>
      </c>
      <c r="C239" t="s">
        <v>36</v>
      </c>
      <c r="D239" t="s">
        <v>60</v>
      </c>
      <c r="E239">
        <v>2</v>
      </c>
      <c r="F239">
        <v>4</v>
      </c>
      <c r="G239" t="s">
        <v>618</v>
      </c>
      <c r="H239" t="s">
        <v>39</v>
      </c>
      <c r="I239" t="s">
        <v>62</v>
      </c>
      <c r="J239" t="s">
        <v>193</v>
      </c>
      <c r="K239" t="s">
        <v>619</v>
      </c>
      <c r="L239">
        <v>3</v>
      </c>
      <c r="M239">
        <v>2</v>
      </c>
      <c r="N239">
        <v>3</v>
      </c>
      <c r="O239">
        <v>3</v>
      </c>
      <c r="P239">
        <v>4</v>
      </c>
      <c r="Q239">
        <v>3</v>
      </c>
      <c r="R239" t="s">
        <v>65</v>
      </c>
      <c r="S239" t="s">
        <v>67</v>
      </c>
      <c r="T239" t="s">
        <v>67</v>
      </c>
      <c r="U239" t="s">
        <v>66</v>
      </c>
      <c r="V239" t="s">
        <v>67</v>
      </c>
      <c r="W239" t="s">
        <v>91</v>
      </c>
      <c r="X239" t="s">
        <v>91</v>
      </c>
      <c r="Y239" t="s">
        <v>123</v>
      </c>
      <c r="Z239" t="s">
        <v>49</v>
      </c>
      <c r="AA239" t="s">
        <v>620</v>
      </c>
      <c r="AB239" t="s">
        <v>72</v>
      </c>
      <c r="AC239" t="s">
        <v>93</v>
      </c>
      <c r="AD239" t="s">
        <v>621</v>
      </c>
      <c r="AE239" t="s">
        <v>165</v>
      </c>
      <c r="AF239" t="s">
        <v>75</v>
      </c>
      <c r="AG239" t="s">
        <v>76</v>
      </c>
      <c r="AH239" t="s">
        <v>194</v>
      </c>
      <c r="AI239" t="s">
        <v>94</v>
      </c>
    </row>
    <row r="240" spans="1:35" x14ac:dyDescent="0.25">
      <c r="A240" s="67">
        <v>44616.699837453707</v>
      </c>
      <c r="B240" t="s">
        <v>59</v>
      </c>
      <c r="C240" t="s">
        <v>36</v>
      </c>
      <c r="D240" t="s">
        <v>60</v>
      </c>
      <c r="E240">
        <v>1</v>
      </c>
      <c r="F240">
        <v>5</v>
      </c>
      <c r="G240" t="s">
        <v>88</v>
      </c>
      <c r="H240" t="s">
        <v>61</v>
      </c>
      <c r="I240" t="s">
        <v>89</v>
      </c>
      <c r="J240" t="s">
        <v>121</v>
      </c>
      <c r="K240" t="s">
        <v>64</v>
      </c>
      <c r="L240">
        <v>5</v>
      </c>
      <c r="M240">
        <v>5</v>
      </c>
      <c r="N240">
        <v>5</v>
      </c>
      <c r="O240">
        <v>5</v>
      </c>
      <c r="P240">
        <v>5</v>
      </c>
      <c r="Q240">
        <v>5</v>
      </c>
      <c r="R240" t="s">
        <v>65</v>
      </c>
      <c r="S240" t="s">
        <v>67</v>
      </c>
      <c r="T240" t="s">
        <v>65</v>
      </c>
      <c r="U240" t="s">
        <v>65</v>
      </c>
      <c r="V240" t="s">
        <v>91</v>
      </c>
      <c r="W240" t="s">
        <v>91</v>
      </c>
      <c r="X240" t="s">
        <v>91</v>
      </c>
      <c r="Y240" t="s">
        <v>92</v>
      </c>
      <c r="Z240" t="s">
        <v>158</v>
      </c>
      <c r="AA240" t="s">
        <v>149</v>
      </c>
      <c r="AB240" t="s">
        <v>72</v>
      </c>
      <c r="AC240" t="s">
        <v>66</v>
      </c>
      <c r="AD240" t="s">
        <v>73</v>
      </c>
      <c r="AE240" t="s">
        <v>114</v>
      </c>
      <c r="AF240" t="s">
        <v>75</v>
      </c>
      <c r="AG240" t="s">
        <v>76</v>
      </c>
      <c r="AH240" t="s">
        <v>77</v>
      </c>
      <c r="AI240" t="s">
        <v>94</v>
      </c>
    </row>
    <row r="241" spans="1:35" x14ac:dyDescent="0.25">
      <c r="A241" s="67">
        <v>44616.70235900463</v>
      </c>
      <c r="B241" t="s">
        <v>59</v>
      </c>
      <c r="C241" t="s">
        <v>36</v>
      </c>
      <c r="D241" t="s">
        <v>60</v>
      </c>
      <c r="E241">
        <v>1</v>
      </c>
      <c r="F241">
        <v>5</v>
      </c>
      <c r="G241" t="s">
        <v>38</v>
      </c>
      <c r="H241" t="s">
        <v>115</v>
      </c>
      <c r="I241" t="s">
        <v>62</v>
      </c>
      <c r="J241" t="s">
        <v>484</v>
      </c>
      <c r="K241" t="s">
        <v>71</v>
      </c>
      <c r="L241">
        <v>4</v>
      </c>
      <c r="M241">
        <v>5</v>
      </c>
      <c r="N241">
        <v>5</v>
      </c>
      <c r="O241">
        <v>2</v>
      </c>
      <c r="P241">
        <v>4</v>
      </c>
      <c r="Q241">
        <v>1</v>
      </c>
      <c r="R241" t="s">
        <v>91</v>
      </c>
      <c r="S241" t="s">
        <v>66</v>
      </c>
      <c r="T241" t="s">
        <v>67</v>
      </c>
      <c r="U241" t="s">
        <v>91</v>
      </c>
      <c r="V241" t="s">
        <v>91</v>
      </c>
      <c r="W241" t="s">
        <v>91</v>
      </c>
      <c r="X241" t="s">
        <v>91</v>
      </c>
      <c r="Y241" t="s">
        <v>295</v>
      </c>
      <c r="Z241" t="s">
        <v>49</v>
      </c>
      <c r="AA241" t="s">
        <v>71</v>
      </c>
      <c r="AB241" t="s">
        <v>72</v>
      </c>
      <c r="AC241" t="s">
        <v>66</v>
      </c>
      <c r="AD241" t="s">
        <v>85</v>
      </c>
      <c r="AE241" t="s">
        <v>128</v>
      </c>
      <c r="AF241" t="s">
        <v>75</v>
      </c>
      <c r="AG241" t="s">
        <v>76</v>
      </c>
      <c r="AH241" t="s">
        <v>109</v>
      </c>
      <c r="AI241" t="s">
        <v>87</v>
      </c>
    </row>
    <row r="242" spans="1:35" x14ac:dyDescent="0.25">
      <c r="A242" s="67">
        <v>44616.702474212958</v>
      </c>
      <c r="B242" t="s">
        <v>35</v>
      </c>
      <c r="C242" t="s">
        <v>36</v>
      </c>
      <c r="D242" t="s">
        <v>60</v>
      </c>
      <c r="E242">
        <v>3</v>
      </c>
      <c r="F242">
        <v>2</v>
      </c>
      <c r="G242" t="s">
        <v>622</v>
      </c>
      <c r="H242" t="s">
        <v>39</v>
      </c>
      <c r="I242" t="s">
        <v>62</v>
      </c>
      <c r="J242" t="s">
        <v>484</v>
      </c>
      <c r="K242" t="s">
        <v>71</v>
      </c>
      <c r="L242">
        <v>3</v>
      </c>
      <c r="M242">
        <v>3</v>
      </c>
      <c r="N242">
        <v>5</v>
      </c>
      <c r="O242">
        <v>4</v>
      </c>
      <c r="P242">
        <v>5</v>
      </c>
      <c r="Q242">
        <v>4</v>
      </c>
      <c r="R242" t="s">
        <v>67</v>
      </c>
      <c r="S242" t="s">
        <v>67</v>
      </c>
      <c r="T242" t="s">
        <v>67</v>
      </c>
      <c r="U242" t="s">
        <v>67</v>
      </c>
      <c r="V242" t="s">
        <v>91</v>
      </c>
      <c r="W242" t="s">
        <v>91</v>
      </c>
      <c r="X242" t="s">
        <v>91</v>
      </c>
      <c r="Y242" t="s">
        <v>172</v>
      </c>
      <c r="Z242" t="s">
        <v>70</v>
      </c>
      <c r="AA242" t="s">
        <v>71</v>
      </c>
      <c r="AB242" t="s">
        <v>72</v>
      </c>
      <c r="AC242" t="s">
        <v>65</v>
      </c>
      <c r="AD242" t="s">
        <v>73</v>
      </c>
      <c r="AE242" t="s">
        <v>54</v>
      </c>
      <c r="AF242" t="s">
        <v>75</v>
      </c>
      <c r="AG242" t="s">
        <v>76</v>
      </c>
      <c r="AH242" t="s">
        <v>196</v>
      </c>
      <c r="AI242" t="s">
        <v>94</v>
      </c>
    </row>
    <row r="243" spans="1:35" x14ac:dyDescent="0.25">
      <c r="A243" s="67">
        <v>44616.705104826389</v>
      </c>
      <c r="B243" t="s">
        <v>35</v>
      </c>
      <c r="C243" t="s">
        <v>151</v>
      </c>
      <c r="D243" t="s">
        <v>60</v>
      </c>
      <c r="E243">
        <v>2</v>
      </c>
      <c r="F243">
        <v>3</v>
      </c>
      <c r="G243" t="s">
        <v>624</v>
      </c>
      <c r="H243" t="s">
        <v>39</v>
      </c>
      <c r="I243" t="s">
        <v>62</v>
      </c>
      <c r="J243" t="s">
        <v>261</v>
      </c>
      <c r="K243" t="s">
        <v>71</v>
      </c>
      <c r="L243">
        <v>4</v>
      </c>
      <c r="M243">
        <v>5</v>
      </c>
      <c r="N243">
        <v>5</v>
      </c>
      <c r="O243">
        <v>5</v>
      </c>
      <c r="P243">
        <v>5</v>
      </c>
      <c r="Q243">
        <v>4</v>
      </c>
      <c r="R243" t="s">
        <v>66</v>
      </c>
      <c r="S243" t="s">
        <v>91</v>
      </c>
      <c r="T243" t="s">
        <v>91</v>
      </c>
      <c r="U243" t="s">
        <v>91</v>
      </c>
      <c r="V243" t="s">
        <v>66</v>
      </c>
      <c r="W243" t="s">
        <v>66</v>
      </c>
      <c r="X243" t="s">
        <v>91</v>
      </c>
      <c r="Y243" t="s">
        <v>113</v>
      </c>
      <c r="Z243" t="s">
        <v>83</v>
      </c>
      <c r="AA243" t="s">
        <v>71</v>
      </c>
      <c r="AB243" t="s">
        <v>72</v>
      </c>
      <c r="AC243" t="s">
        <v>66</v>
      </c>
      <c r="AD243" t="s">
        <v>73</v>
      </c>
      <c r="AE243" t="s">
        <v>128</v>
      </c>
      <c r="AF243" t="s">
        <v>75</v>
      </c>
      <c r="AG243" t="s">
        <v>76</v>
      </c>
      <c r="AH243" t="s">
        <v>69</v>
      </c>
      <c r="AI243" t="s">
        <v>58</v>
      </c>
    </row>
    <row r="244" spans="1:35" x14ac:dyDescent="0.25">
      <c r="A244" s="67">
        <v>44616.707443935185</v>
      </c>
      <c r="B244" t="s">
        <v>102</v>
      </c>
      <c r="C244" t="s">
        <v>36</v>
      </c>
      <c r="D244" t="s">
        <v>60</v>
      </c>
      <c r="E244">
        <v>1</v>
      </c>
      <c r="F244">
        <v>5</v>
      </c>
      <c r="G244" t="s">
        <v>38</v>
      </c>
      <c r="H244" t="s">
        <v>39</v>
      </c>
      <c r="I244" t="s">
        <v>62</v>
      </c>
      <c r="J244" t="s">
        <v>63</v>
      </c>
      <c r="K244" t="s">
        <v>329</v>
      </c>
      <c r="L244">
        <v>4</v>
      </c>
      <c r="M244">
        <v>5</v>
      </c>
      <c r="N244">
        <v>4</v>
      </c>
      <c r="O244">
        <v>4</v>
      </c>
      <c r="P244">
        <v>4</v>
      </c>
      <c r="Q244">
        <v>4</v>
      </c>
      <c r="R244" t="s">
        <v>67</v>
      </c>
      <c r="S244" t="s">
        <v>66</v>
      </c>
      <c r="T244" t="s">
        <v>67</v>
      </c>
      <c r="U244" t="s">
        <v>65</v>
      </c>
      <c r="V244" t="s">
        <v>67</v>
      </c>
      <c r="W244" t="s">
        <v>65</v>
      </c>
      <c r="X244" t="s">
        <v>65</v>
      </c>
      <c r="Y244" t="s">
        <v>189</v>
      </c>
      <c r="Z244" t="s">
        <v>83</v>
      </c>
      <c r="AA244" t="s">
        <v>98</v>
      </c>
      <c r="AB244" t="s">
        <v>164</v>
      </c>
      <c r="AC244" t="s">
        <v>66</v>
      </c>
      <c r="AD244" t="s">
        <v>73</v>
      </c>
      <c r="AE244" t="s">
        <v>54</v>
      </c>
      <c r="AF244" t="s">
        <v>213</v>
      </c>
      <c r="AG244" t="s">
        <v>51</v>
      </c>
      <c r="AH244" t="s">
        <v>191</v>
      </c>
      <c r="AI244" t="s">
        <v>87</v>
      </c>
    </row>
    <row r="245" spans="1:35" x14ac:dyDescent="0.25">
      <c r="A245" s="67">
        <v>44616.715163275461</v>
      </c>
      <c r="B245" t="s">
        <v>150</v>
      </c>
      <c r="C245" t="s">
        <v>183</v>
      </c>
      <c r="D245" t="s">
        <v>60</v>
      </c>
      <c r="E245">
        <v>5</v>
      </c>
      <c r="F245">
        <v>2</v>
      </c>
      <c r="G245" t="s">
        <v>625</v>
      </c>
      <c r="H245" t="s">
        <v>61</v>
      </c>
      <c r="I245" t="s">
        <v>62</v>
      </c>
      <c r="J245" t="s">
        <v>125</v>
      </c>
      <c r="K245" t="s">
        <v>71</v>
      </c>
      <c r="L245">
        <v>5</v>
      </c>
      <c r="M245">
        <v>3</v>
      </c>
      <c r="N245">
        <v>5</v>
      </c>
      <c r="O245">
        <v>4</v>
      </c>
      <c r="P245">
        <v>5</v>
      </c>
      <c r="Q245">
        <v>4</v>
      </c>
      <c r="R245" t="s">
        <v>67</v>
      </c>
      <c r="S245" t="s">
        <v>67</v>
      </c>
      <c r="T245" t="s">
        <v>67</v>
      </c>
      <c r="U245" t="s">
        <v>67</v>
      </c>
      <c r="V245" t="s">
        <v>67</v>
      </c>
      <c r="W245" t="s">
        <v>66</v>
      </c>
      <c r="X245" t="s">
        <v>122</v>
      </c>
      <c r="Y245" t="s">
        <v>186</v>
      </c>
      <c r="Z245" t="s">
        <v>626</v>
      </c>
      <c r="AA245" t="s">
        <v>71</v>
      </c>
      <c r="AB245" t="s">
        <v>72</v>
      </c>
      <c r="AC245" t="s">
        <v>65</v>
      </c>
      <c r="AD245" t="s">
        <v>73</v>
      </c>
      <c r="AE245" t="s">
        <v>246</v>
      </c>
      <c r="AF245" t="s">
        <v>75</v>
      </c>
      <c r="AG245" t="s">
        <v>76</v>
      </c>
      <c r="AH245" t="s">
        <v>199</v>
      </c>
      <c r="AI245" t="s">
        <v>627</v>
      </c>
    </row>
    <row r="246" spans="1:35" x14ac:dyDescent="0.25">
      <c r="A246" s="67">
        <v>44616.725746736112</v>
      </c>
      <c r="B246" t="s">
        <v>35</v>
      </c>
      <c r="C246" t="s">
        <v>36</v>
      </c>
      <c r="D246" t="s">
        <v>60</v>
      </c>
      <c r="E246">
        <v>3</v>
      </c>
      <c r="F246">
        <v>4</v>
      </c>
      <c r="G246" t="s">
        <v>629</v>
      </c>
      <c r="H246" t="s">
        <v>39</v>
      </c>
      <c r="I246" t="s">
        <v>62</v>
      </c>
      <c r="J246" t="s">
        <v>63</v>
      </c>
      <c r="K246" t="s">
        <v>71</v>
      </c>
      <c r="L246">
        <v>3</v>
      </c>
      <c r="M246">
        <v>4</v>
      </c>
      <c r="N246">
        <v>4</v>
      </c>
      <c r="O246">
        <v>4</v>
      </c>
      <c r="P246">
        <v>5</v>
      </c>
      <c r="Q246">
        <v>4</v>
      </c>
      <c r="R246" t="s">
        <v>67</v>
      </c>
      <c r="S246" t="s">
        <v>67</v>
      </c>
      <c r="T246" t="s">
        <v>91</v>
      </c>
      <c r="U246" t="s">
        <v>67</v>
      </c>
      <c r="V246" t="s">
        <v>91</v>
      </c>
      <c r="W246" t="s">
        <v>91</v>
      </c>
      <c r="X246" t="s">
        <v>91</v>
      </c>
      <c r="Y246" t="s">
        <v>113</v>
      </c>
      <c r="Z246" t="s">
        <v>70</v>
      </c>
      <c r="AA246" t="s">
        <v>71</v>
      </c>
      <c r="AB246" t="s">
        <v>55</v>
      </c>
      <c r="AC246" t="s">
        <v>93</v>
      </c>
      <c r="AD246" t="s">
        <v>73</v>
      </c>
      <c r="AE246" t="s">
        <v>165</v>
      </c>
      <c r="AF246" t="s">
        <v>75</v>
      </c>
      <c r="AG246" t="s">
        <v>76</v>
      </c>
      <c r="AH246" t="s">
        <v>69</v>
      </c>
      <c r="AI246" t="s">
        <v>58</v>
      </c>
    </row>
    <row r="247" spans="1:35" x14ac:dyDescent="0.25">
      <c r="A247" s="67">
        <v>44616.73730893519</v>
      </c>
      <c r="B247" t="s">
        <v>102</v>
      </c>
      <c r="C247" t="s">
        <v>36</v>
      </c>
      <c r="D247" t="s">
        <v>60</v>
      </c>
      <c r="E247">
        <v>1</v>
      </c>
      <c r="F247">
        <v>2</v>
      </c>
      <c r="G247" t="s">
        <v>38</v>
      </c>
      <c r="H247" t="s">
        <v>39</v>
      </c>
      <c r="I247" t="s">
        <v>62</v>
      </c>
      <c r="J247" t="s">
        <v>160</v>
      </c>
      <c r="K247" t="s">
        <v>71</v>
      </c>
      <c r="L247">
        <v>5</v>
      </c>
      <c r="M247">
        <v>5</v>
      </c>
      <c r="N247">
        <v>5</v>
      </c>
      <c r="O247">
        <v>5</v>
      </c>
      <c r="P247">
        <v>5</v>
      </c>
      <c r="Q247">
        <v>3</v>
      </c>
      <c r="R247" t="s">
        <v>207</v>
      </c>
      <c r="S247" t="s">
        <v>143</v>
      </c>
      <c r="T247" t="s">
        <v>143</v>
      </c>
      <c r="U247" t="s">
        <v>143</v>
      </c>
      <c r="V247" t="s">
        <v>143</v>
      </c>
      <c r="W247" t="s">
        <v>143</v>
      </c>
      <c r="X247" t="s">
        <v>143</v>
      </c>
      <c r="Y247" t="s">
        <v>148</v>
      </c>
      <c r="Z247" t="s">
        <v>49</v>
      </c>
      <c r="AA247" t="s">
        <v>98</v>
      </c>
      <c r="AB247" t="s">
        <v>164</v>
      </c>
      <c r="AC247" t="s">
        <v>143</v>
      </c>
      <c r="AD247" t="s">
        <v>73</v>
      </c>
      <c r="AE247" t="s">
        <v>246</v>
      </c>
      <c r="AF247" t="s">
        <v>75</v>
      </c>
      <c r="AG247" t="s">
        <v>76</v>
      </c>
      <c r="AH247" t="s">
        <v>232</v>
      </c>
      <c r="AI247" t="s">
        <v>630</v>
      </c>
    </row>
    <row r="248" spans="1:35" x14ac:dyDescent="0.25">
      <c r="A248" s="67">
        <v>44616.743638900458</v>
      </c>
      <c r="B248" t="s">
        <v>59</v>
      </c>
      <c r="C248" t="s">
        <v>36</v>
      </c>
      <c r="D248" t="s">
        <v>60</v>
      </c>
      <c r="E248">
        <v>1</v>
      </c>
      <c r="F248">
        <v>4</v>
      </c>
      <c r="G248" t="s">
        <v>181</v>
      </c>
      <c r="H248" t="s">
        <v>61</v>
      </c>
      <c r="I248" t="s">
        <v>62</v>
      </c>
      <c r="J248" t="s">
        <v>381</v>
      </c>
      <c r="K248" t="s">
        <v>71</v>
      </c>
      <c r="L248">
        <v>1</v>
      </c>
      <c r="M248">
        <v>3</v>
      </c>
      <c r="N248">
        <v>5</v>
      </c>
      <c r="O248">
        <v>2</v>
      </c>
      <c r="P248">
        <v>5</v>
      </c>
      <c r="Q248">
        <v>1</v>
      </c>
      <c r="R248" t="s">
        <v>66</v>
      </c>
      <c r="S248" t="s">
        <v>66</v>
      </c>
      <c r="T248" t="s">
        <v>91</v>
      </c>
      <c r="U248" t="s">
        <v>67</v>
      </c>
      <c r="V248" t="s">
        <v>91</v>
      </c>
      <c r="W248" t="s">
        <v>66</v>
      </c>
      <c r="X248" t="s">
        <v>91</v>
      </c>
      <c r="Y248" t="s">
        <v>92</v>
      </c>
      <c r="Z248" t="s">
        <v>146</v>
      </c>
      <c r="AA248" t="s">
        <v>71</v>
      </c>
      <c r="AB248" t="s">
        <v>72</v>
      </c>
      <c r="AC248" t="s">
        <v>66</v>
      </c>
      <c r="AD248" t="s">
        <v>73</v>
      </c>
      <c r="AE248" t="s">
        <v>108</v>
      </c>
      <c r="AF248" t="s">
        <v>75</v>
      </c>
      <c r="AG248" t="s">
        <v>76</v>
      </c>
      <c r="AH248" t="s">
        <v>100</v>
      </c>
      <c r="AI248" t="s">
        <v>78</v>
      </c>
    </row>
    <row r="249" spans="1:35" x14ac:dyDescent="0.25">
      <c r="A249" s="67">
        <v>44616.745346747688</v>
      </c>
      <c r="B249" t="s">
        <v>59</v>
      </c>
      <c r="C249" t="s">
        <v>36</v>
      </c>
      <c r="D249" t="s">
        <v>60</v>
      </c>
      <c r="E249">
        <v>2</v>
      </c>
      <c r="F249">
        <v>3</v>
      </c>
      <c r="G249" t="s">
        <v>88</v>
      </c>
      <c r="H249" t="s">
        <v>39</v>
      </c>
      <c r="I249" t="s">
        <v>62</v>
      </c>
      <c r="J249" t="s">
        <v>198</v>
      </c>
      <c r="K249" t="s">
        <v>71</v>
      </c>
      <c r="L249">
        <v>3</v>
      </c>
      <c r="M249">
        <v>5</v>
      </c>
      <c r="N249">
        <v>5</v>
      </c>
      <c r="O249">
        <v>3</v>
      </c>
      <c r="P249">
        <v>5</v>
      </c>
      <c r="Q249">
        <v>5</v>
      </c>
      <c r="R249" t="s">
        <v>91</v>
      </c>
      <c r="S249" t="s">
        <v>91</v>
      </c>
      <c r="T249" t="s">
        <v>91</v>
      </c>
      <c r="U249" t="s">
        <v>66</v>
      </c>
      <c r="V249" t="s">
        <v>66</v>
      </c>
      <c r="W249" t="s">
        <v>65</v>
      </c>
      <c r="X249" t="s">
        <v>91</v>
      </c>
      <c r="Y249" t="s">
        <v>216</v>
      </c>
      <c r="Z249" t="s">
        <v>70</v>
      </c>
      <c r="AA249" t="s">
        <v>71</v>
      </c>
      <c r="AB249" t="s">
        <v>72</v>
      </c>
      <c r="AC249" t="s">
        <v>93</v>
      </c>
      <c r="AD249" t="s">
        <v>73</v>
      </c>
      <c r="AE249" t="s">
        <v>74</v>
      </c>
      <c r="AF249" t="s">
        <v>75</v>
      </c>
      <c r="AG249" t="s">
        <v>76</v>
      </c>
      <c r="AH249" t="s">
        <v>100</v>
      </c>
      <c r="AI249" t="s">
        <v>408</v>
      </c>
    </row>
    <row r="250" spans="1:35" x14ac:dyDescent="0.25">
      <c r="A250" s="67">
        <v>44616.751690509263</v>
      </c>
      <c r="B250" t="s">
        <v>35</v>
      </c>
      <c r="C250" t="s">
        <v>36</v>
      </c>
      <c r="D250" t="s">
        <v>60</v>
      </c>
      <c r="E250">
        <v>1</v>
      </c>
      <c r="F250">
        <v>5</v>
      </c>
      <c r="G250" t="s">
        <v>633</v>
      </c>
      <c r="H250" t="s">
        <v>39</v>
      </c>
      <c r="I250" t="s">
        <v>62</v>
      </c>
      <c r="J250" t="s">
        <v>486</v>
      </c>
      <c r="K250" t="s">
        <v>71</v>
      </c>
      <c r="L250">
        <v>5</v>
      </c>
      <c r="M250">
        <v>4</v>
      </c>
      <c r="N250">
        <v>5</v>
      </c>
      <c r="O250">
        <v>1</v>
      </c>
      <c r="P250">
        <v>5</v>
      </c>
      <c r="Q250">
        <v>4</v>
      </c>
      <c r="R250" t="s">
        <v>91</v>
      </c>
      <c r="S250" t="s">
        <v>67</v>
      </c>
      <c r="T250" t="s">
        <v>91</v>
      </c>
      <c r="U250" t="s">
        <v>91</v>
      </c>
      <c r="V250" t="s">
        <v>91</v>
      </c>
      <c r="W250" t="s">
        <v>91</v>
      </c>
      <c r="X250" t="s">
        <v>91</v>
      </c>
      <c r="Y250" t="s">
        <v>113</v>
      </c>
      <c r="Z250" t="s">
        <v>124</v>
      </c>
      <c r="AA250" t="s">
        <v>71</v>
      </c>
      <c r="AB250" t="s">
        <v>72</v>
      </c>
      <c r="AC250" t="s">
        <v>67</v>
      </c>
      <c r="AD250" t="s">
        <v>73</v>
      </c>
      <c r="AE250" t="s">
        <v>128</v>
      </c>
      <c r="AF250" t="s">
        <v>75</v>
      </c>
      <c r="AG250" t="s">
        <v>76</v>
      </c>
      <c r="AH250" t="s">
        <v>214</v>
      </c>
      <c r="AI250" t="s">
        <v>215</v>
      </c>
    </row>
    <row r="251" spans="1:35" x14ac:dyDescent="0.25">
      <c r="A251" s="67">
        <v>44616.752073506941</v>
      </c>
      <c r="B251" t="s">
        <v>59</v>
      </c>
      <c r="C251" t="s">
        <v>36</v>
      </c>
      <c r="D251" t="s">
        <v>60</v>
      </c>
      <c r="E251">
        <v>1</v>
      </c>
      <c r="F251" t="s">
        <v>79</v>
      </c>
      <c r="G251" t="s">
        <v>181</v>
      </c>
      <c r="H251" t="s">
        <v>39</v>
      </c>
      <c r="I251" t="s">
        <v>111</v>
      </c>
      <c r="J251" t="s">
        <v>176</v>
      </c>
      <c r="K251" t="s">
        <v>71</v>
      </c>
      <c r="L251">
        <v>4</v>
      </c>
      <c r="M251">
        <v>5</v>
      </c>
      <c r="N251">
        <v>2</v>
      </c>
      <c r="O251">
        <v>1</v>
      </c>
      <c r="P251">
        <v>2</v>
      </c>
      <c r="Q251">
        <v>1</v>
      </c>
      <c r="R251" t="s">
        <v>67</v>
      </c>
      <c r="S251" t="s">
        <v>66</v>
      </c>
      <c r="T251" t="s">
        <v>91</v>
      </c>
      <c r="U251" t="s">
        <v>65</v>
      </c>
      <c r="V251" t="s">
        <v>91</v>
      </c>
      <c r="W251" t="s">
        <v>67</v>
      </c>
      <c r="X251" t="s">
        <v>91</v>
      </c>
      <c r="Y251" t="s">
        <v>131</v>
      </c>
      <c r="Z251" t="s">
        <v>49</v>
      </c>
      <c r="AA251" t="s">
        <v>71</v>
      </c>
      <c r="AB251" t="s">
        <v>72</v>
      </c>
      <c r="AC251" t="s">
        <v>93</v>
      </c>
      <c r="AD251" t="s">
        <v>73</v>
      </c>
      <c r="AE251" t="s">
        <v>114</v>
      </c>
      <c r="AF251" t="s">
        <v>75</v>
      </c>
      <c r="AG251" t="s">
        <v>76</v>
      </c>
      <c r="AH251" t="s">
        <v>69</v>
      </c>
      <c r="AI251" t="s">
        <v>215</v>
      </c>
    </row>
    <row r="252" spans="1:35" x14ac:dyDescent="0.25">
      <c r="A252" s="67">
        <v>44616.754836435182</v>
      </c>
      <c r="B252" t="s">
        <v>102</v>
      </c>
      <c r="C252" t="s">
        <v>36</v>
      </c>
      <c r="D252" t="s">
        <v>60</v>
      </c>
      <c r="E252">
        <v>1</v>
      </c>
      <c r="F252" t="s">
        <v>79</v>
      </c>
      <c r="G252" t="s">
        <v>634</v>
      </c>
      <c r="H252" t="s">
        <v>39</v>
      </c>
      <c r="I252" t="s">
        <v>111</v>
      </c>
      <c r="J252" t="s">
        <v>210</v>
      </c>
      <c r="K252" t="s">
        <v>71</v>
      </c>
      <c r="L252">
        <v>4</v>
      </c>
      <c r="M252">
        <v>5</v>
      </c>
      <c r="N252">
        <v>5</v>
      </c>
      <c r="O252">
        <v>3</v>
      </c>
      <c r="P252">
        <v>4</v>
      </c>
      <c r="Q252">
        <v>4</v>
      </c>
      <c r="R252" t="s">
        <v>66</v>
      </c>
      <c r="S252" t="s">
        <v>91</v>
      </c>
      <c r="T252" t="s">
        <v>91</v>
      </c>
      <c r="U252" t="s">
        <v>66</v>
      </c>
      <c r="V252" t="s">
        <v>66</v>
      </c>
      <c r="W252" t="s">
        <v>91</v>
      </c>
      <c r="X252" t="s">
        <v>68</v>
      </c>
      <c r="Y252" t="s">
        <v>69</v>
      </c>
      <c r="Z252" t="s">
        <v>107</v>
      </c>
      <c r="AA252" t="s">
        <v>71</v>
      </c>
      <c r="AB252" t="s">
        <v>72</v>
      </c>
      <c r="AC252" t="s">
        <v>93</v>
      </c>
      <c r="AD252" t="s">
        <v>73</v>
      </c>
      <c r="AE252" t="s">
        <v>108</v>
      </c>
      <c r="AF252" t="s">
        <v>75</v>
      </c>
      <c r="AG252" t="s">
        <v>76</v>
      </c>
      <c r="AH252" t="s">
        <v>69</v>
      </c>
      <c r="AI252" t="s">
        <v>243</v>
      </c>
    </row>
    <row r="253" spans="1:35" x14ac:dyDescent="0.25">
      <c r="A253" s="67">
        <v>44616.781167361114</v>
      </c>
      <c r="B253" t="s">
        <v>35</v>
      </c>
      <c r="C253" t="s">
        <v>36</v>
      </c>
      <c r="D253" t="s">
        <v>60</v>
      </c>
      <c r="E253">
        <v>2</v>
      </c>
      <c r="F253">
        <v>4</v>
      </c>
      <c r="G253" t="s">
        <v>38</v>
      </c>
      <c r="H253" t="s">
        <v>39</v>
      </c>
      <c r="I253" t="s">
        <v>62</v>
      </c>
      <c r="J253" t="s">
        <v>381</v>
      </c>
      <c r="K253" t="s">
        <v>64</v>
      </c>
      <c r="L253">
        <v>5</v>
      </c>
      <c r="M253">
        <v>5</v>
      </c>
      <c r="N253">
        <v>5</v>
      </c>
      <c r="O253">
        <v>4</v>
      </c>
      <c r="P253">
        <v>4</v>
      </c>
      <c r="Q253">
        <v>5</v>
      </c>
      <c r="R253" t="s">
        <v>66</v>
      </c>
      <c r="S253" t="s">
        <v>68</v>
      </c>
      <c r="T253" t="s">
        <v>91</v>
      </c>
      <c r="U253" t="s">
        <v>68</v>
      </c>
      <c r="V253" t="s">
        <v>91</v>
      </c>
      <c r="W253" t="s">
        <v>68</v>
      </c>
      <c r="X253" t="s">
        <v>91</v>
      </c>
      <c r="Y253" t="s">
        <v>131</v>
      </c>
      <c r="Z253" t="s">
        <v>83</v>
      </c>
      <c r="AA253" t="s">
        <v>98</v>
      </c>
      <c r="AB253" t="s">
        <v>72</v>
      </c>
      <c r="AC253" t="s">
        <v>93</v>
      </c>
      <c r="AD253" t="s">
        <v>73</v>
      </c>
      <c r="AE253" t="s">
        <v>114</v>
      </c>
      <c r="AF253" t="s">
        <v>75</v>
      </c>
      <c r="AG253" t="s">
        <v>76</v>
      </c>
      <c r="AH253" t="s">
        <v>69</v>
      </c>
      <c r="AI253" t="s">
        <v>58</v>
      </c>
    </row>
    <row r="254" spans="1:35" x14ac:dyDescent="0.25">
      <c r="A254" s="67">
        <v>44616.788374548611</v>
      </c>
      <c r="B254" t="s">
        <v>59</v>
      </c>
      <c r="C254" t="s">
        <v>36</v>
      </c>
      <c r="D254" t="s">
        <v>60</v>
      </c>
      <c r="E254">
        <v>2</v>
      </c>
      <c r="F254">
        <v>3</v>
      </c>
      <c r="G254" t="s">
        <v>38</v>
      </c>
      <c r="H254" t="s">
        <v>61</v>
      </c>
      <c r="I254" t="s">
        <v>62</v>
      </c>
      <c r="J254" t="s">
        <v>81</v>
      </c>
      <c r="K254" t="s">
        <v>302</v>
      </c>
      <c r="L254">
        <v>4</v>
      </c>
      <c r="M254">
        <v>5</v>
      </c>
      <c r="N254">
        <v>5</v>
      </c>
      <c r="O254">
        <v>5</v>
      </c>
      <c r="P254">
        <v>5</v>
      </c>
      <c r="Q254">
        <v>1</v>
      </c>
      <c r="R254" t="s">
        <v>67</v>
      </c>
      <c r="S254" t="s">
        <v>91</v>
      </c>
      <c r="T254" t="s">
        <v>91</v>
      </c>
      <c r="U254" t="s">
        <v>66</v>
      </c>
      <c r="V254" t="s">
        <v>67</v>
      </c>
      <c r="W254" t="s">
        <v>67</v>
      </c>
      <c r="X254" t="s">
        <v>91</v>
      </c>
      <c r="Y254" t="s">
        <v>189</v>
      </c>
      <c r="Z254" t="s">
        <v>158</v>
      </c>
      <c r="AA254" t="s">
        <v>98</v>
      </c>
      <c r="AB254" t="s">
        <v>55</v>
      </c>
      <c r="AC254" t="s">
        <v>66</v>
      </c>
      <c r="AD254" t="s">
        <v>73</v>
      </c>
      <c r="AE254" t="s">
        <v>246</v>
      </c>
      <c r="AF254" t="s">
        <v>75</v>
      </c>
      <c r="AG254" t="s">
        <v>76</v>
      </c>
      <c r="AH254" t="s">
        <v>191</v>
      </c>
      <c r="AI254" t="s">
        <v>467</v>
      </c>
    </row>
    <row r="255" spans="1:35" x14ac:dyDescent="0.25">
      <c r="A255" s="67">
        <v>44616.791542175924</v>
      </c>
      <c r="B255" t="s">
        <v>35</v>
      </c>
      <c r="C255" t="s">
        <v>36</v>
      </c>
      <c r="D255" t="s">
        <v>60</v>
      </c>
      <c r="E255">
        <v>1</v>
      </c>
      <c r="F255">
        <v>3</v>
      </c>
      <c r="G255" t="s">
        <v>262</v>
      </c>
      <c r="H255" t="s">
        <v>61</v>
      </c>
      <c r="I255" t="s">
        <v>104</v>
      </c>
      <c r="J255" t="s">
        <v>384</v>
      </c>
      <c r="K255" t="s">
        <v>71</v>
      </c>
      <c r="L255">
        <v>4</v>
      </c>
      <c r="M255">
        <v>4</v>
      </c>
      <c r="N255">
        <v>4</v>
      </c>
      <c r="O255">
        <v>3</v>
      </c>
      <c r="P255">
        <v>3</v>
      </c>
      <c r="Q255">
        <v>4</v>
      </c>
      <c r="R255" t="s">
        <v>91</v>
      </c>
      <c r="S255" t="s">
        <v>67</v>
      </c>
      <c r="T255" t="s">
        <v>66</v>
      </c>
      <c r="U255" t="s">
        <v>67</v>
      </c>
      <c r="V255" t="s">
        <v>65</v>
      </c>
      <c r="W255" t="s">
        <v>65</v>
      </c>
      <c r="X255" t="s">
        <v>66</v>
      </c>
      <c r="Y255" t="s">
        <v>82</v>
      </c>
      <c r="Z255" t="s">
        <v>83</v>
      </c>
      <c r="AA255" t="s">
        <v>149</v>
      </c>
      <c r="AB255" t="s">
        <v>72</v>
      </c>
      <c r="AC255" t="s">
        <v>67</v>
      </c>
      <c r="AD255" t="s">
        <v>73</v>
      </c>
      <c r="AE255" t="s">
        <v>180</v>
      </c>
      <c r="AF255" t="s">
        <v>75</v>
      </c>
      <c r="AG255" t="s">
        <v>76</v>
      </c>
      <c r="AH255" t="s">
        <v>267</v>
      </c>
      <c r="AI255" t="s">
        <v>94</v>
      </c>
    </row>
    <row r="256" spans="1:35" x14ac:dyDescent="0.25">
      <c r="A256" s="67">
        <v>44616.791822210653</v>
      </c>
      <c r="B256" t="s">
        <v>59</v>
      </c>
      <c r="C256" t="s">
        <v>36</v>
      </c>
      <c r="D256" t="s">
        <v>60</v>
      </c>
      <c r="E256">
        <v>2</v>
      </c>
      <c r="F256">
        <v>4</v>
      </c>
      <c r="G256" t="s">
        <v>38</v>
      </c>
      <c r="H256" t="s">
        <v>39</v>
      </c>
      <c r="I256" t="s">
        <v>89</v>
      </c>
      <c r="J256" t="s">
        <v>155</v>
      </c>
      <c r="K256" t="s">
        <v>260</v>
      </c>
      <c r="L256">
        <v>5</v>
      </c>
      <c r="M256">
        <v>5</v>
      </c>
      <c r="N256">
        <v>5</v>
      </c>
      <c r="O256">
        <v>5</v>
      </c>
      <c r="P256">
        <v>5</v>
      </c>
      <c r="Q256">
        <v>1</v>
      </c>
      <c r="R256" t="s">
        <v>65</v>
      </c>
      <c r="S256" t="s">
        <v>67</v>
      </c>
      <c r="T256" t="s">
        <v>66</v>
      </c>
      <c r="U256" t="s">
        <v>67</v>
      </c>
      <c r="V256" t="s">
        <v>65</v>
      </c>
      <c r="W256" t="s">
        <v>65</v>
      </c>
      <c r="X256" t="s">
        <v>143</v>
      </c>
      <c r="Y256" t="s">
        <v>392</v>
      </c>
      <c r="Z256" t="s">
        <v>124</v>
      </c>
      <c r="AA256" t="s">
        <v>203</v>
      </c>
      <c r="AB256" t="s">
        <v>55</v>
      </c>
      <c r="AC256" t="s">
        <v>93</v>
      </c>
      <c r="AD256" t="s">
        <v>85</v>
      </c>
      <c r="AE256" t="s">
        <v>165</v>
      </c>
      <c r="AF256" t="s">
        <v>75</v>
      </c>
      <c r="AG256" t="s">
        <v>76</v>
      </c>
      <c r="AH256" t="s">
        <v>163</v>
      </c>
      <c r="AI256" t="s">
        <v>101</v>
      </c>
    </row>
    <row r="257" spans="1:35" x14ac:dyDescent="0.25">
      <c r="A257" s="67">
        <v>44616.815028842597</v>
      </c>
      <c r="B257" t="s">
        <v>102</v>
      </c>
      <c r="C257" t="s">
        <v>36</v>
      </c>
      <c r="D257" t="s">
        <v>60</v>
      </c>
      <c r="E257">
        <v>1</v>
      </c>
      <c r="F257">
        <v>5</v>
      </c>
      <c r="G257" t="s">
        <v>639</v>
      </c>
      <c r="H257" t="s">
        <v>39</v>
      </c>
      <c r="I257" t="s">
        <v>89</v>
      </c>
      <c r="J257" t="s">
        <v>63</v>
      </c>
      <c r="K257" t="s">
        <v>71</v>
      </c>
      <c r="L257">
        <v>2</v>
      </c>
      <c r="M257">
        <v>4</v>
      </c>
      <c r="N257">
        <v>5</v>
      </c>
      <c r="O257">
        <v>5</v>
      </c>
      <c r="P257">
        <v>5</v>
      </c>
      <c r="Q257">
        <v>3</v>
      </c>
      <c r="R257" t="s">
        <v>66</v>
      </c>
      <c r="S257" t="s">
        <v>91</v>
      </c>
      <c r="T257" t="s">
        <v>91</v>
      </c>
      <c r="U257" t="s">
        <v>66</v>
      </c>
      <c r="V257" t="s">
        <v>91</v>
      </c>
      <c r="W257" t="s">
        <v>91</v>
      </c>
      <c r="X257" t="s">
        <v>91</v>
      </c>
      <c r="Y257" t="s">
        <v>92</v>
      </c>
      <c r="Z257" t="s">
        <v>298</v>
      </c>
      <c r="AA257" t="s">
        <v>98</v>
      </c>
      <c r="AB257" t="s">
        <v>72</v>
      </c>
      <c r="AC257" t="s">
        <v>93</v>
      </c>
      <c r="AD257" t="s">
        <v>73</v>
      </c>
      <c r="AE257" t="s">
        <v>74</v>
      </c>
      <c r="AF257" t="s">
        <v>75</v>
      </c>
      <c r="AG257" t="s">
        <v>76</v>
      </c>
      <c r="AH257" t="s">
        <v>640</v>
      </c>
      <c r="AI257" t="s">
        <v>323</v>
      </c>
    </row>
    <row r="258" spans="1:35" x14ac:dyDescent="0.25">
      <c r="A258" s="67">
        <v>44616.816318368059</v>
      </c>
      <c r="B258" t="s">
        <v>59</v>
      </c>
      <c r="C258" t="s">
        <v>36</v>
      </c>
      <c r="D258" t="s">
        <v>60</v>
      </c>
      <c r="E258">
        <v>1</v>
      </c>
      <c r="F258">
        <v>3</v>
      </c>
      <c r="G258" t="s">
        <v>38</v>
      </c>
      <c r="H258" t="s">
        <v>115</v>
      </c>
      <c r="I258" t="s">
        <v>62</v>
      </c>
      <c r="J258" t="s">
        <v>176</v>
      </c>
      <c r="K258" t="s">
        <v>71</v>
      </c>
      <c r="L258">
        <v>1</v>
      </c>
      <c r="M258">
        <v>5</v>
      </c>
      <c r="N258">
        <v>2</v>
      </c>
      <c r="O258">
        <v>4</v>
      </c>
      <c r="P258">
        <v>3</v>
      </c>
      <c r="Q258">
        <v>1</v>
      </c>
      <c r="R258" t="s">
        <v>67</v>
      </c>
      <c r="S258" t="s">
        <v>91</v>
      </c>
      <c r="T258" t="s">
        <v>91</v>
      </c>
      <c r="U258" t="s">
        <v>91</v>
      </c>
      <c r="V258" t="s">
        <v>91</v>
      </c>
      <c r="W258" t="s">
        <v>91</v>
      </c>
      <c r="X258" t="s">
        <v>91</v>
      </c>
      <c r="Y258" t="s">
        <v>82</v>
      </c>
      <c r="Z258" t="s">
        <v>127</v>
      </c>
      <c r="AA258" t="s">
        <v>71</v>
      </c>
      <c r="AB258" t="s">
        <v>55</v>
      </c>
      <c r="AC258" t="s">
        <v>93</v>
      </c>
      <c r="AD258" t="s">
        <v>168</v>
      </c>
      <c r="AE258" t="s">
        <v>54</v>
      </c>
      <c r="AF258" t="s">
        <v>213</v>
      </c>
      <c r="AG258" t="s">
        <v>85</v>
      </c>
      <c r="AH258" t="s">
        <v>109</v>
      </c>
      <c r="AI258" t="s">
        <v>101</v>
      </c>
    </row>
    <row r="259" spans="1:35" x14ac:dyDescent="0.25">
      <c r="A259" s="67">
        <v>44616.817093645834</v>
      </c>
      <c r="B259" t="s">
        <v>35</v>
      </c>
      <c r="C259" t="s">
        <v>36</v>
      </c>
      <c r="D259" t="s">
        <v>60</v>
      </c>
      <c r="E259">
        <v>1</v>
      </c>
      <c r="F259">
        <v>5</v>
      </c>
      <c r="G259" t="s">
        <v>641</v>
      </c>
      <c r="H259" t="s">
        <v>61</v>
      </c>
      <c r="I259" t="s">
        <v>111</v>
      </c>
      <c r="J259" t="s">
        <v>160</v>
      </c>
      <c r="K259" t="s">
        <v>71</v>
      </c>
      <c r="L259">
        <v>4</v>
      </c>
      <c r="M259">
        <v>5</v>
      </c>
      <c r="N259">
        <v>1</v>
      </c>
      <c r="O259">
        <v>4</v>
      </c>
      <c r="P259">
        <v>5</v>
      </c>
      <c r="Q259">
        <v>1</v>
      </c>
      <c r="R259" t="s">
        <v>67</v>
      </c>
      <c r="S259" t="s">
        <v>67</v>
      </c>
      <c r="T259" t="s">
        <v>66</v>
      </c>
      <c r="U259" t="s">
        <v>67</v>
      </c>
      <c r="V259" t="s">
        <v>67</v>
      </c>
      <c r="W259" t="s">
        <v>91</v>
      </c>
      <c r="X259" t="s">
        <v>91</v>
      </c>
      <c r="Y259" t="s">
        <v>156</v>
      </c>
      <c r="Z259" t="s">
        <v>70</v>
      </c>
      <c r="AA259" t="s">
        <v>71</v>
      </c>
      <c r="AB259" t="s">
        <v>72</v>
      </c>
      <c r="AC259" t="s">
        <v>93</v>
      </c>
      <c r="AD259" t="s">
        <v>73</v>
      </c>
      <c r="AE259" t="s">
        <v>128</v>
      </c>
      <c r="AF259" t="s">
        <v>75</v>
      </c>
      <c r="AG259" t="s">
        <v>76</v>
      </c>
      <c r="AH259" t="s">
        <v>312</v>
      </c>
      <c r="AI259" t="s">
        <v>87</v>
      </c>
    </row>
    <row r="260" spans="1:35" x14ac:dyDescent="0.25">
      <c r="A260" s="67">
        <v>44616.830285474542</v>
      </c>
      <c r="B260" t="s">
        <v>35</v>
      </c>
      <c r="C260" t="s">
        <v>36</v>
      </c>
      <c r="D260" t="s">
        <v>60</v>
      </c>
      <c r="E260">
        <v>3</v>
      </c>
      <c r="F260">
        <v>4</v>
      </c>
      <c r="G260" t="s">
        <v>262</v>
      </c>
      <c r="H260" t="s">
        <v>39</v>
      </c>
      <c r="I260" t="s">
        <v>62</v>
      </c>
      <c r="J260" t="s">
        <v>381</v>
      </c>
      <c r="K260" t="s">
        <v>71</v>
      </c>
      <c r="L260">
        <v>4</v>
      </c>
      <c r="M260">
        <v>4</v>
      </c>
      <c r="N260">
        <v>2</v>
      </c>
      <c r="O260">
        <v>4</v>
      </c>
      <c r="P260">
        <v>4</v>
      </c>
      <c r="Q260">
        <v>4</v>
      </c>
      <c r="R260" t="s">
        <v>65</v>
      </c>
      <c r="S260" t="s">
        <v>65</v>
      </c>
      <c r="T260" t="s">
        <v>91</v>
      </c>
      <c r="U260" t="s">
        <v>65</v>
      </c>
      <c r="V260" t="s">
        <v>65</v>
      </c>
      <c r="W260" t="s">
        <v>65</v>
      </c>
      <c r="X260" t="s">
        <v>91</v>
      </c>
      <c r="Y260" t="s">
        <v>421</v>
      </c>
      <c r="Z260" t="s">
        <v>83</v>
      </c>
      <c r="AA260" t="s">
        <v>98</v>
      </c>
      <c r="AB260" t="s">
        <v>72</v>
      </c>
      <c r="AC260" t="s">
        <v>642</v>
      </c>
      <c r="AD260" t="s">
        <v>53</v>
      </c>
      <c r="AE260" t="s">
        <v>165</v>
      </c>
      <c r="AF260" t="s">
        <v>75</v>
      </c>
      <c r="AG260" t="s">
        <v>76</v>
      </c>
      <c r="AH260" t="s">
        <v>643</v>
      </c>
      <c r="AI260" t="s">
        <v>101</v>
      </c>
    </row>
    <row r="261" spans="1:35" x14ac:dyDescent="0.25">
      <c r="A261" s="67">
        <v>44616.832469097222</v>
      </c>
      <c r="B261" t="s">
        <v>35</v>
      </c>
      <c r="C261" t="s">
        <v>36</v>
      </c>
      <c r="D261" t="s">
        <v>60</v>
      </c>
      <c r="E261">
        <v>1</v>
      </c>
      <c r="F261" t="s">
        <v>79</v>
      </c>
      <c r="G261" t="s">
        <v>644</v>
      </c>
      <c r="H261" t="s">
        <v>39</v>
      </c>
      <c r="I261" t="s">
        <v>40</v>
      </c>
      <c r="J261" t="s">
        <v>182</v>
      </c>
      <c r="K261" t="s">
        <v>71</v>
      </c>
      <c r="L261">
        <v>5</v>
      </c>
      <c r="M261">
        <v>5</v>
      </c>
      <c r="N261">
        <v>5</v>
      </c>
      <c r="O261">
        <v>5</v>
      </c>
      <c r="P261">
        <v>5</v>
      </c>
      <c r="Q261">
        <v>5</v>
      </c>
      <c r="R261" t="s">
        <v>122</v>
      </c>
      <c r="S261" t="s">
        <v>67</v>
      </c>
      <c r="T261" t="s">
        <v>65</v>
      </c>
      <c r="U261" t="s">
        <v>67</v>
      </c>
      <c r="V261" t="s">
        <v>65</v>
      </c>
      <c r="W261" t="s">
        <v>91</v>
      </c>
      <c r="X261" t="s">
        <v>91</v>
      </c>
      <c r="Y261" t="s">
        <v>216</v>
      </c>
      <c r="Z261" t="s">
        <v>83</v>
      </c>
      <c r="AA261" t="s">
        <v>71</v>
      </c>
      <c r="AB261" t="s">
        <v>72</v>
      </c>
      <c r="AC261" t="s">
        <v>67</v>
      </c>
      <c r="AD261" t="s">
        <v>85</v>
      </c>
      <c r="AE261" t="s">
        <v>128</v>
      </c>
      <c r="AF261" t="s">
        <v>75</v>
      </c>
      <c r="AG261" t="s">
        <v>76</v>
      </c>
      <c r="AH261" t="s">
        <v>69</v>
      </c>
      <c r="AI261" t="s">
        <v>169</v>
      </c>
    </row>
    <row r="262" spans="1:35" x14ac:dyDescent="0.25">
      <c r="A262" s="67">
        <v>44616.836710821764</v>
      </c>
      <c r="B262" t="s">
        <v>102</v>
      </c>
      <c r="C262" t="s">
        <v>36</v>
      </c>
      <c r="D262" t="s">
        <v>60</v>
      </c>
      <c r="E262">
        <v>1</v>
      </c>
      <c r="F262">
        <v>5</v>
      </c>
      <c r="G262" t="s">
        <v>38</v>
      </c>
      <c r="H262" t="s">
        <v>61</v>
      </c>
      <c r="I262" t="s">
        <v>111</v>
      </c>
      <c r="J262" t="s">
        <v>105</v>
      </c>
      <c r="K262" t="s">
        <v>71</v>
      </c>
      <c r="L262">
        <v>4</v>
      </c>
      <c r="M262">
        <v>5</v>
      </c>
      <c r="N262">
        <v>5</v>
      </c>
      <c r="O262">
        <v>4</v>
      </c>
      <c r="P262">
        <v>5</v>
      </c>
      <c r="Q262">
        <v>5</v>
      </c>
      <c r="R262" t="s">
        <v>67</v>
      </c>
      <c r="S262" t="s">
        <v>68</v>
      </c>
      <c r="T262" t="s">
        <v>91</v>
      </c>
      <c r="U262" t="s">
        <v>68</v>
      </c>
      <c r="V262" t="s">
        <v>91</v>
      </c>
      <c r="W262" t="s">
        <v>91</v>
      </c>
      <c r="X262" t="s">
        <v>91</v>
      </c>
      <c r="Y262" t="s">
        <v>131</v>
      </c>
      <c r="Z262" t="s">
        <v>158</v>
      </c>
      <c r="AA262" t="s">
        <v>98</v>
      </c>
      <c r="AB262" t="s">
        <v>72</v>
      </c>
      <c r="AC262" t="s">
        <v>67</v>
      </c>
      <c r="AD262" t="s">
        <v>73</v>
      </c>
      <c r="AE262" t="s">
        <v>114</v>
      </c>
      <c r="AF262" t="s">
        <v>75</v>
      </c>
      <c r="AG262" t="s">
        <v>76</v>
      </c>
      <c r="AH262" t="s">
        <v>100</v>
      </c>
      <c r="AI262" t="s">
        <v>646</v>
      </c>
    </row>
    <row r="263" spans="1:35" x14ac:dyDescent="0.25">
      <c r="A263" s="67">
        <v>44616.8487555787</v>
      </c>
      <c r="B263" t="s">
        <v>59</v>
      </c>
      <c r="C263" t="s">
        <v>36</v>
      </c>
      <c r="D263" t="s">
        <v>60</v>
      </c>
      <c r="E263">
        <v>2</v>
      </c>
      <c r="F263">
        <v>3</v>
      </c>
      <c r="G263" t="s">
        <v>88</v>
      </c>
      <c r="H263" t="s">
        <v>61</v>
      </c>
      <c r="I263" t="s">
        <v>62</v>
      </c>
      <c r="J263" t="s">
        <v>182</v>
      </c>
      <c r="K263" t="s">
        <v>71</v>
      </c>
      <c r="L263">
        <v>4</v>
      </c>
      <c r="M263">
        <v>5</v>
      </c>
      <c r="N263">
        <v>2</v>
      </c>
      <c r="O263">
        <v>2</v>
      </c>
      <c r="P263">
        <v>2</v>
      </c>
      <c r="Q263">
        <v>1</v>
      </c>
      <c r="R263" t="s">
        <v>67</v>
      </c>
      <c r="S263" t="s">
        <v>65</v>
      </c>
      <c r="T263" t="s">
        <v>91</v>
      </c>
      <c r="U263" t="s">
        <v>91</v>
      </c>
      <c r="V263" t="s">
        <v>91</v>
      </c>
      <c r="W263" t="s">
        <v>91</v>
      </c>
      <c r="X263" t="s">
        <v>91</v>
      </c>
      <c r="Y263" t="s">
        <v>511</v>
      </c>
      <c r="Z263" t="s">
        <v>202</v>
      </c>
      <c r="AA263" t="s">
        <v>71</v>
      </c>
      <c r="AB263" t="s">
        <v>72</v>
      </c>
      <c r="AC263" t="s">
        <v>93</v>
      </c>
      <c r="AD263" t="s">
        <v>73</v>
      </c>
      <c r="AE263" t="s">
        <v>114</v>
      </c>
      <c r="AF263" t="s">
        <v>75</v>
      </c>
      <c r="AG263" t="s">
        <v>76</v>
      </c>
      <c r="AH263" t="s">
        <v>318</v>
      </c>
      <c r="AI263" t="s">
        <v>94</v>
      </c>
    </row>
    <row r="264" spans="1:35" x14ac:dyDescent="0.25">
      <c r="A264" s="67">
        <v>44616.851390104166</v>
      </c>
      <c r="B264" t="s">
        <v>35</v>
      </c>
      <c r="C264" t="s">
        <v>36</v>
      </c>
      <c r="D264" t="s">
        <v>60</v>
      </c>
      <c r="E264">
        <v>2</v>
      </c>
      <c r="F264">
        <v>3</v>
      </c>
      <c r="G264" t="s">
        <v>567</v>
      </c>
      <c r="H264" t="s">
        <v>39</v>
      </c>
      <c r="I264" t="s">
        <v>62</v>
      </c>
      <c r="J264" t="s">
        <v>130</v>
      </c>
      <c r="K264" t="s">
        <v>71</v>
      </c>
      <c r="L264">
        <v>2</v>
      </c>
      <c r="M264">
        <v>3</v>
      </c>
      <c r="N264">
        <v>3</v>
      </c>
      <c r="O264">
        <v>2</v>
      </c>
      <c r="P264">
        <v>3</v>
      </c>
      <c r="Q264">
        <v>2</v>
      </c>
      <c r="R264" t="s">
        <v>67</v>
      </c>
      <c r="S264" t="s">
        <v>91</v>
      </c>
      <c r="T264" t="s">
        <v>91</v>
      </c>
      <c r="U264" t="s">
        <v>67</v>
      </c>
      <c r="V264" t="s">
        <v>91</v>
      </c>
      <c r="W264" t="s">
        <v>67</v>
      </c>
      <c r="X264" t="s">
        <v>91</v>
      </c>
      <c r="Y264" t="s">
        <v>119</v>
      </c>
      <c r="Z264" t="s">
        <v>107</v>
      </c>
      <c r="AA264" t="s">
        <v>71</v>
      </c>
      <c r="AB264" t="s">
        <v>72</v>
      </c>
      <c r="AC264" t="s">
        <v>67</v>
      </c>
      <c r="AD264" t="s">
        <v>85</v>
      </c>
      <c r="AE264" t="s">
        <v>128</v>
      </c>
      <c r="AF264" t="s">
        <v>75</v>
      </c>
      <c r="AG264" t="s">
        <v>76</v>
      </c>
      <c r="AH264" t="s">
        <v>556</v>
      </c>
      <c r="AI264" t="s">
        <v>171</v>
      </c>
    </row>
    <row r="265" spans="1:35" x14ac:dyDescent="0.25">
      <c r="A265" s="67">
        <v>44616.855478935184</v>
      </c>
      <c r="B265" t="s">
        <v>59</v>
      </c>
      <c r="C265" t="s">
        <v>36</v>
      </c>
      <c r="D265" t="s">
        <v>60</v>
      </c>
      <c r="E265">
        <v>2</v>
      </c>
      <c r="F265">
        <v>3</v>
      </c>
      <c r="G265" t="s">
        <v>38</v>
      </c>
      <c r="H265" t="s">
        <v>39</v>
      </c>
      <c r="I265" t="s">
        <v>62</v>
      </c>
      <c r="J265" t="s">
        <v>176</v>
      </c>
      <c r="K265" t="s">
        <v>71</v>
      </c>
      <c r="L265">
        <v>3</v>
      </c>
      <c r="M265">
        <v>5</v>
      </c>
      <c r="N265">
        <v>2</v>
      </c>
      <c r="O265">
        <v>1</v>
      </c>
      <c r="P265">
        <v>1</v>
      </c>
      <c r="Q265">
        <v>1</v>
      </c>
      <c r="R265" t="s">
        <v>67</v>
      </c>
      <c r="S265" t="s">
        <v>65</v>
      </c>
      <c r="T265" t="s">
        <v>91</v>
      </c>
      <c r="U265" t="s">
        <v>65</v>
      </c>
      <c r="V265" t="s">
        <v>91</v>
      </c>
      <c r="W265" t="s">
        <v>67</v>
      </c>
      <c r="X265" t="s">
        <v>91</v>
      </c>
      <c r="Y265" t="s">
        <v>119</v>
      </c>
      <c r="Z265" t="s">
        <v>107</v>
      </c>
      <c r="AA265" t="s">
        <v>149</v>
      </c>
      <c r="AB265" t="s">
        <v>72</v>
      </c>
      <c r="AC265" t="s">
        <v>67</v>
      </c>
      <c r="AD265" t="s">
        <v>168</v>
      </c>
      <c r="AE265" t="s">
        <v>74</v>
      </c>
      <c r="AF265" t="s">
        <v>75</v>
      </c>
      <c r="AG265" t="s">
        <v>76</v>
      </c>
      <c r="AH265" t="s">
        <v>119</v>
      </c>
      <c r="AI265" t="s">
        <v>94</v>
      </c>
    </row>
    <row r="266" spans="1:35" x14ac:dyDescent="0.25">
      <c r="A266" s="67">
        <v>44616.857696342588</v>
      </c>
      <c r="B266" t="s">
        <v>35</v>
      </c>
      <c r="C266" t="s">
        <v>36</v>
      </c>
      <c r="D266" t="s">
        <v>60</v>
      </c>
      <c r="E266">
        <v>3</v>
      </c>
      <c r="F266">
        <v>3</v>
      </c>
      <c r="G266" t="s">
        <v>647</v>
      </c>
      <c r="H266" t="s">
        <v>61</v>
      </c>
      <c r="I266" t="s">
        <v>89</v>
      </c>
      <c r="J266" t="s">
        <v>175</v>
      </c>
      <c r="K266" t="s">
        <v>71</v>
      </c>
      <c r="L266">
        <v>3</v>
      </c>
      <c r="M266">
        <v>5</v>
      </c>
      <c r="N266">
        <v>5</v>
      </c>
      <c r="O266">
        <v>5</v>
      </c>
      <c r="P266">
        <v>5</v>
      </c>
      <c r="Q266">
        <v>3</v>
      </c>
      <c r="R266" t="s">
        <v>143</v>
      </c>
      <c r="S266" t="s">
        <v>91</v>
      </c>
      <c r="T266" t="s">
        <v>207</v>
      </c>
      <c r="U266" t="s">
        <v>207</v>
      </c>
      <c r="V266" t="s">
        <v>91</v>
      </c>
      <c r="W266" t="s">
        <v>143</v>
      </c>
      <c r="X266" t="s">
        <v>91</v>
      </c>
      <c r="Y266" t="s">
        <v>82</v>
      </c>
      <c r="Z266" t="s">
        <v>107</v>
      </c>
      <c r="AA266" t="s">
        <v>149</v>
      </c>
      <c r="AB266" t="s">
        <v>72</v>
      </c>
      <c r="AC266" t="s">
        <v>67</v>
      </c>
      <c r="AD266" t="s">
        <v>73</v>
      </c>
      <c r="AE266" t="s">
        <v>165</v>
      </c>
      <c r="AF266" t="s">
        <v>75</v>
      </c>
      <c r="AG266" t="s">
        <v>76</v>
      </c>
      <c r="AH266" t="s">
        <v>648</v>
      </c>
      <c r="AI266" t="s">
        <v>87</v>
      </c>
    </row>
    <row r="267" spans="1:35" x14ac:dyDescent="0.25">
      <c r="A267" s="67">
        <v>44616.86196545139</v>
      </c>
      <c r="B267" t="s">
        <v>150</v>
      </c>
      <c r="C267" t="s">
        <v>151</v>
      </c>
      <c r="D267" t="s">
        <v>60</v>
      </c>
      <c r="E267">
        <v>2</v>
      </c>
      <c r="F267">
        <v>2</v>
      </c>
      <c r="G267" t="s">
        <v>262</v>
      </c>
      <c r="H267" t="s">
        <v>61</v>
      </c>
      <c r="I267" t="s">
        <v>62</v>
      </c>
      <c r="J267" t="s">
        <v>231</v>
      </c>
      <c r="K267" t="s">
        <v>71</v>
      </c>
      <c r="L267">
        <v>1</v>
      </c>
      <c r="M267">
        <v>5</v>
      </c>
      <c r="N267">
        <v>5</v>
      </c>
      <c r="O267">
        <v>3</v>
      </c>
      <c r="P267">
        <v>4</v>
      </c>
      <c r="Q267">
        <v>1</v>
      </c>
      <c r="R267" t="s">
        <v>67</v>
      </c>
      <c r="S267" t="s">
        <v>91</v>
      </c>
      <c r="T267" t="s">
        <v>66</v>
      </c>
      <c r="U267" t="s">
        <v>66</v>
      </c>
      <c r="V267" t="s">
        <v>66</v>
      </c>
      <c r="W267" t="s">
        <v>66</v>
      </c>
      <c r="X267" t="s">
        <v>91</v>
      </c>
      <c r="Y267" t="s">
        <v>156</v>
      </c>
      <c r="Z267" t="s">
        <v>124</v>
      </c>
      <c r="AA267" t="s">
        <v>71</v>
      </c>
      <c r="AB267" t="s">
        <v>72</v>
      </c>
      <c r="AC267" t="s">
        <v>93</v>
      </c>
      <c r="AD267" t="s">
        <v>73</v>
      </c>
      <c r="AE267" t="s">
        <v>74</v>
      </c>
      <c r="AF267" t="s">
        <v>75</v>
      </c>
      <c r="AG267" t="s">
        <v>76</v>
      </c>
      <c r="AH267" t="s">
        <v>199</v>
      </c>
      <c r="AI267" t="s">
        <v>94</v>
      </c>
    </row>
    <row r="268" spans="1:35" x14ac:dyDescent="0.25">
      <c r="A268" s="67">
        <v>44616.884096273148</v>
      </c>
      <c r="B268" t="s">
        <v>35</v>
      </c>
      <c r="C268" t="s">
        <v>151</v>
      </c>
      <c r="D268" t="s">
        <v>60</v>
      </c>
      <c r="E268">
        <v>1</v>
      </c>
      <c r="F268">
        <v>5</v>
      </c>
      <c r="G268" t="s">
        <v>649</v>
      </c>
      <c r="H268" t="s">
        <v>39</v>
      </c>
      <c r="I268" t="s">
        <v>40</v>
      </c>
      <c r="J268" t="s">
        <v>325</v>
      </c>
      <c r="K268" t="s">
        <v>71</v>
      </c>
      <c r="L268">
        <v>4</v>
      </c>
      <c r="M268">
        <v>5</v>
      </c>
      <c r="N268">
        <v>5</v>
      </c>
      <c r="O268">
        <v>5</v>
      </c>
      <c r="P268">
        <v>4</v>
      </c>
      <c r="Q268">
        <v>4</v>
      </c>
      <c r="R268" t="s">
        <v>66</v>
      </c>
      <c r="S268" t="s">
        <v>66</v>
      </c>
      <c r="T268" t="s">
        <v>66</v>
      </c>
      <c r="U268" t="s">
        <v>66</v>
      </c>
      <c r="V268" t="s">
        <v>66</v>
      </c>
      <c r="W268" t="s">
        <v>68</v>
      </c>
      <c r="X268" t="s">
        <v>66</v>
      </c>
      <c r="Y268" t="s">
        <v>189</v>
      </c>
      <c r="Z268" t="s">
        <v>83</v>
      </c>
      <c r="AA268" t="s">
        <v>98</v>
      </c>
      <c r="AB268" t="s">
        <v>72</v>
      </c>
      <c r="AC268" t="s">
        <v>93</v>
      </c>
      <c r="AD268" t="s">
        <v>139</v>
      </c>
      <c r="AE268" t="s">
        <v>128</v>
      </c>
      <c r="AF268" t="s">
        <v>75</v>
      </c>
      <c r="AG268" t="s">
        <v>76</v>
      </c>
      <c r="AH268" t="s">
        <v>640</v>
      </c>
      <c r="AI268" t="s">
        <v>87</v>
      </c>
    </row>
    <row r="269" spans="1:35" x14ac:dyDescent="0.25">
      <c r="A269" s="67">
        <v>44616.889190324073</v>
      </c>
      <c r="B269" t="s">
        <v>150</v>
      </c>
      <c r="C269" t="s">
        <v>183</v>
      </c>
      <c r="D269" t="s">
        <v>60</v>
      </c>
      <c r="E269">
        <v>4</v>
      </c>
      <c r="F269">
        <v>5</v>
      </c>
      <c r="G269" t="s">
        <v>262</v>
      </c>
      <c r="H269" t="s">
        <v>39</v>
      </c>
      <c r="I269" t="s">
        <v>62</v>
      </c>
      <c r="J269" t="s">
        <v>310</v>
      </c>
      <c r="K269" t="s">
        <v>302</v>
      </c>
      <c r="L269">
        <v>4</v>
      </c>
      <c r="M269">
        <v>4</v>
      </c>
      <c r="N269">
        <v>4</v>
      </c>
      <c r="O269">
        <v>4</v>
      </c>
      <c r="P269">
        <v>5</v>
      </c>
      <c r="Q269">
        <v>3</v>
      </c>
      <c r="R269" t="s">
        <v>65</v>
      </c>
      <c r="S269" t="s">
        <v>67</v>
      </c>
      <c r="T269" t="s">
        <v>122</v>
      </c>
      <c r="U269" t="s">
        <v>122</v>
      </c>
      <c r="V269" t="s">
        <v>65</v>
      </c>
      <c r="W269" t="s">
        <v>122</v>
      </c>
      <c r="X269" t="s">
        <v>67</v>
      </c>
      <c r="Y269" t="s">
        <v>82</v>
      </c>
      <c r="Z269" t="s">
        <v>107</v>
      </c>
      <c r="AA269" t="s">
        <v>206</v>
      </c>
      <c r="AB269" t="s">
        <v>55</v>
      </c>
      <c r="AC269" t="s">
        <v>66</v>
      </c>
      <c r="AD269" t="s">
        <v>85</v>
      </c>
      <c r="AE269" t="s">
        <v>114</v>
      </c>
      <c r="AF269" t="s">
        <v>117</v>
      </c>
      <c r="AG269" t="s">
        <v>137</v>
      </c>
      <c r="AH269" t="s">
        <v>650</v>
      </c>
      <c r="AI269" t="s">
        <v>101</v>
      </c>
    </row>
    <row r="270" spans="1:35" x14ac:dyDescent="0.25">
      <c r="A270" s="67">
        <v>44616.890212418977</v>
      </c>
      <c r="B270" t="s">
        <v>35</v>
      </c>
      <c r="C270" t="s">
        <v>36</v>
      </c>
      <c r="D270" t="s">
        <v>60</v>
      </c>
      <c r="E270">
        <v>3</v>
      </c>
      <c r="F270">
        <v>5</v>
      </c>
      <c r="G270" t="s">
        <v>38</v>
      </c>
      <c r="H270" t="s">
        <v>61</v>
      </c>
      <c r="I270" t="s">
        <v>104</v>
      </c>
      <c r="J270" t="s">
        <v>290</v>
      </c>
      <c r="K270" t="s">
        <v>71</v>
      </c>
      <c r="L270">
        <v>5</v>
      </c>
      <c r="M270">
        <v>5</v>
      </c>
      <c r="N270">
        <v>4</v>
      </c>
      <c r="O270">
        <v>4</v>
      </c>
      <c r="P270">
        <v>5</v>
      </c>
      <c r="Q270">
        <v>4</v>
      </c>
      <c r="R270" t="s">
        <v>67</v>
      </c>
      <c r="S270" t="s">
        <v>65</v>
      </c>
      <c r="T270" t="s">
        <v>66</v>
      </c>
      <c r="U270" t="s">
        <v>67</v>
      </c>
      <c r="V270" t="s">
        <v>65</v>
      </c>
      <c r="W270" t="s">
        <v>65</v>
      </c>
      <c r="X270" t="s">
        <v>66</v>
      </c>
      <c r="Y270" t="s">
        <v>92</v>
      </c>
      <c r="Z270" t="s">
        <v>146</v>
      </c>
      <c r="AA270" t="s">
        <v>71</v>
      </c>
      <c r="AB270" t="s">
        <v>72</v>
      </c>
      <c r="AC270" t="s">
        <v>93</v>
      </c>
      <c r="AD270" t="s">
        <v>73</v>
      </c>
      <c r="AE270" t="s">
        <v>54</v>
      </c>
      <c r="AF270" t="s">
        <v>75</v>
      </c>
      <c r="AG270" t="s">
        <v>76</v>
      </c>
      <c r="AH270" t="s">
        <v>247</v>
      </c>
      <c r="AI270" t="s">
        <v>651</v>
      </c>
    </row>
    <row r="271" spans="1:35" x14ac:dyDescent="0.25">
      <c r="A271" s="67">
        <v>44616.891813055554</v>
      </c>
      <c r="B271" t="s">
        <v>102</v>
      </c>
      <c r="C271" t="s">
        <v>134</v>
      </c>
      <c r="D271" t="s">
        <v>60</v>
      </c>
      <c r="E271">
        <v>2</v>
      </c>
      <c r="F271">
        <v>3</v>
      </c>
      <c r="G271" t="s">
        <v>360</v>
      </c>
      <c r="H271" t="s">
        <v>61</v>
      </c>
      <c r="I271" t="s">
        <v>62</v>
      </c>
      <c r="J271" t="s">
        <v>105</v>
      </c>
      <c r="K271" t="s">
        <v>71</v>
      </c>
      <c r="L271">
        <v>3</v>
      </c>
      <c r="M271">
        <v>4</v>
      </c>
      <c r="N271">
        <v>4</v>
      </c>
      <c r="O271">
        <v>4</v>
      </c>
      <c r="P271">
        <v>4</v>
      </c>
      <c r="Q271">
        <v>2</v>
      </c>
      <c r="R271" t="s">
        <v>65</v>
      </c>
      <c r="S271" t="s">
        <v>67</v>
      </c>
      <c r="T271" t="s">
        <v>91</v>
      </c>
      <c r="U271" t="s">
        <v>91</v>
      </c>
      <c r="V271" t="s">
        <v>91</v>
      </c>
      <c r="W271" t="s">
        <v>91</v>
      </c>
      <c r="X271" t="s">
        <v>91</v>
      </c>
      <c r="Y271" t="s">
        <v>106</v>
      </c>
      <c r="Z271" t="s">
        <v>298</v>
      </c>
      <c r="AA271" t="s">
        <v>370</v>
      </c>
      <c r="AB271" t="s">
        <v>164</v>
      </c>
      <c r="AC271" t="s">
        <v>67</v>
      </c>
      <c r="AD271" t="s">
        <v>85</v>
      </c>
      <c r="AE271" t="s">
        <v>114</v>
      </c>
      <c r="AF271" t="s">
        <v>213</v>
      </c>
      <c r="AG271" t="s">
        <v>76</v>
      </c>
      <c r="AH271" t="s">
        <v>214</v>
      </c>
      <c r="AI271" t="s">
        <v>101</v>
      </c>
    </row>
    <row r="272" spans="1:35" x14ac:dyDescent="0.25">
      <c r="A272" s="67">
        <v>44616.901800763888</v>
      </c>
      <c r="B272" t="s">
        <v>59</v>
      </c>
      <c r="C272" t="s">
        <v>36</v>
      </c>
      <c r="D272" t="s">
        <v>60</v>
      </c>
      <c r="E272">
        <v>4</v>
      </c>
      <c r="F272">
        <v>1</v>
      </c>
      <c r="G272" t="s">
        <v>88</v>
      </c>
      <c r="H272" t="s">
        <v>115</v>
      </c>
      <c r="I272" t="s">
        <v>62</v>
      </c>
      <c r="J272" t="s">
        <v>167</v>
      </c>
      <c r="K272" t="s">
        <v>653</v>
      </c>
      <c r="L272">
        <v>1</v>
      </c>
      <c r="M272">
        <v>5</v>
      </c>
      <c r="N272">
        <v>4</v>
      </c>
      <c r="O272">
        <v>3</v>
      </c>
      <c r="P272">
        <v>5</v>
      </c>
      <c r="Q272">
        <v>1</v>
      </c>
      <c r="R272" t="s">
        <v>91</v>
      </c>
      <c r="S272" t="s">
        <v>66</v>
      </c>
      <c r="T272" t="s">
        <v>67</v>
      </c>
      <c r="U272" t="s">
        <v>66</v>
      </c>
      <c r="V272" t="s">
        <v>91</v>
      </c>
      <c r="W272" t="s">
        <v>91</v>
      </c>
      <c r="X272" t="s">
        <v>91</v>
      </c>
      <c r="Y272" t="s">
        <v>654</v>
      </c>
      <c r="Z272" t="s">
        <v>124</v>
      </c>
      <c r="AA272" t="s">
        <v>84</v>
      </c>
      <c r="AB272" t="s">
        <v>137</v>
      </c>
      <c r="AC272" t="s">
        <v>67</v>
      </c>
      <c r="AD272" t="s">
        <v>281</v>
      </c>
      <c r="AE272" t="s">
        <v>74</v>
      </c>
      <c r="AF272" t="s">
        <v>86</v>
      </c>
      <c r="AG272" t="s">
        <v>137</v>
      </c>
      <c r="AH272" t="s">
        <v>199</v>
      </c>
      <c r="AI272" t="s">
        <v>101</v>
      </c>
    </row>
    <row r="273" spans="1:35" x14ac:dyDescent="0.25">
      <c r="A273" s="67">
        <v>44616.907457245368</v>
      </c>
      <c r="B273" t="s">
        <v>133</v>
      </c>
      <c r="C273" t="s">
        <v>151</v>
      </c>
      <c r="D273" t="s">
        <v>60</v>
      </c>
      <c r="E273">
        <v>2</v>
      </c>
      <c r="F273">
        <v>2</v>
      </c>
      <c r="G273" t="s">
        <v>262</v>
      </c>
      <c r="H273" t="s">
        <v>61</v>
      </c>
      <c r="I273" t="s">
        <v>62</v>
      </c>
      <c r="J273" t="s">
        <v>440</v>
      </c>
      <c r="K273" t="s">
        <v>71</v>
      </c>
      <c r="L273">
        <v>4</v>
      </c>
      <c r="M273">
        <v>4</v>
      </c>
      <c r="N273">
        <v>3</v>
      </c>
      <c r="O273">
        <v>3</v>
      </c>
      <c r="P273">
        <v>5</v>
      </c>
      <c r="Q273">
        <v>1</v>
      </c>
      <c r="R273" t="s">
        <v>66</v>
      </c>
      <c r="S273" t="s">
        <v>68</v>
      </c>
      <c r="T273" t="s">
        <v>68</v>
      </c>
      <c r="U273" t="s">
        <v>68</v>
      </c>
      <c r="V273" t="s">
        <v>66</v>
      </c>
      <c r="W273" t="s">
        <v>66</v>
      </c>
      <c r="X273" t="s">
        <v>67</v>
      </c>
      <c r="Y273" t="s">
        <v>148</v>
      </c>
      <c r="Z273" t="s">
        <v>83</v>
      </c>
      <c r="AA273" t="s">
        <v>98</v>
      </c>
      <c r="AB273" t="s">
        <v>72</v>
      </c>
      <c r="AC273" t="s">
        <v>67</v>
      </c>
      <c r="AD273" t="s">
        <v>73</v>
      </c>
      <c r="AE273" t="s">
        <v>246</v>
      </c>
      <c r="AF273" t="s">
        <v>75</v>
      </c>
      <c r="AG273" t="s">
        <v>76</v>
      </c>
      <c r="AH273" t="s">
        <v>191</v>
      </c>
      <c r="AI273" t="s">
        <v>228</v>
      </c>
    </row>
    <row r="274" spans="1:35" x14ac:dyDescent="0.25">
      <c r="A274" s="67">
        <v>44616.916161956018</v>
      </c>
      <c r="B274" t="s">
        <v>59</v>
      </c>
      <c r="C274" t="s">
        <v>36</v>
      </c>
      <c r="D274" t="s">
        <v>60</v>
      </c>
      <c r="E274">
        <v>1</v>
      </c>
      <c r="F274">
        <v>4</v>
      </c>
      <c r="G274" t="s">
        <v>88</v>
      </c>
      <c r="H274" t="s">
        <v>61</v>
      </c>
      <c r="I274" t="s">
        <v>89</v>
      </c>
      <c r="J274" t="s">
        <v>193</v>
      </c>
      <c r="K274" t="s">
        <v>64</v>
      </c>
      <c r="L274">
        <v>5</v>
      </c>
      <c r="M274">
        <v>5</v>
      </c>
      <c r="N274">
        <v>5</v>
      </c>
      <c r="O274">
        <v>5</v>
      </c>
      <c r="P274">
        <v>5</v>
      </c>
      <c r="Q274">
        <v>4</v>
      </c>
      <c r="R274" t="s">
        <v>66</v>
      </c>
      <c r="S274" t="s">
        <v>66</v>
      </c>
      <c r="T274" t="s">
        <v>67</v>
      </c>
      <c r="U274" t="s">
        <v>66</v>
      </c>
      <c r="V274" t="s">
        <v>66</v>
      </c>
      <c r="W274" t="s">
        <v>66</v>
      </c>
      <c r="X274" t="s">
        <v>91</v>
      </c>
      <c r="Y274" t="s">
        <v>131</v>
      </c>
      <c r="Z274" t="s">
        <v>158</v>
      </c>
      <c r="AA274" t="s">
        <v>149</v>
      </c>
      <c r="AB274" t="s">
        <v>72</v>
      </c>
      <c r="AC274" t="s">
        <v>66</v>
      </c>
      <c r="AD274" t="s">
        <v>73</v>
      </c>
      <c r="AE274" t="s">
        <v>128</v>
      </c>
      <c r="AF274" t="s">
        <v>75</v>
      </c>
      <c r="AG274" t="s">
        <v>76</v>
      </c>
      <c r="AH274" t="s">
        <v>100</v>
      </c>
      <c r="AI274" t="s">
        <v>101</v>
      </c>
    </row>
    <row r="275" spans="1:35" x14ac:dyDescent="0.25">
      <c r="A275" s="67">
        <v>44616.916872222224</v>
      </c>
      <c r="B275" t="s">
        <v>59</v>
      </c>
      <c r="C275" t="s">
        <v>36</v>
      </c>
      <c r="D275" t="s">
        <v>60</v>
      </c>
      <c r="E275">
        <v>1</v>
      </c>
      <c r="F275">
        <v>4</v>
      </c>
      <c r="G275" t="s">
        <v>38</v>
      </c>
      <c r="H275" t="s">
        <v>39</v>
      </c>
      <c r="I275" t="s">
        <v>104</v>
      </c>
      <c r="J275" t="s">
        <v>155</v>
      </c>
      <c r="K275" t="s">
        <v>71</v>
      </c>
      <c r="L275">
        <v>4</v>
      </c>
      <c r="M275">
        <v>4</v>
      </c>
      <c r="N275">
        <v>4</v>
      </c>
      <c r="O275">
        <v>4</v>
      </c>
      <c r="P275">
        <v>5</v>
      </c>
      <c r="Q275">
        <v>3</v>
      </c>
      <c r="R275" t="s">
        <v>68</v>
      </c>
      <c r="S275" t="s">
        <v>68</v>
      </c>
      <c r="T275" t="s">
        <v>68</v>
      </c>
      <c r="U275" t="s">
        <v>68</v>
      </c>
      <c r="V275" t="s">
        <v>91</v>
      </c>
      <c r="W275" t="s">
        <v>91</v>
      </c>
      <c r="X275" t="s">
        <v>91</v>
      </c>
      <c r="Y275" t="s">
        <v>92</v>
      </c>
      <c r="Z275" t="s">
        <v>158</v>
      </c>
      <c r="AA275" t="s">
        <v>71</v>
      </c>
      <c r="AB275" t="s">
        <v>72</v>
      </c>
      <c r="AC275" t="s">
        <v>66</v>
      </c>
      <c r="AD275" t="s">
        <v>73</v>
      </c>
      <c r="AE275" t="s">
        <v>74</v>
      </c>
      <c r="AF275" t="s">
        <v>75</v>
      </c>
      <c r="AG275" t="s">
        <v>76</v>
      </c>
      <c r="AH275" t="s">
        <v>191</v>
      </c>
      <c r="AI275" t="s">
        <v>154</v>
      </c>
    </row>
    <row r="276" spans="1:35" x14ac:dyDescent="0.25">
      <c r="A276" s="67">
        <v>44616.919928680552</v>
      </c>
      <c r="B276" t="s">
        <v>102</v>
      </c>
      <c r="C276" t="s">
        <v>134</v>
      </c>
      <c r="D276" t="s">
        <v>60</v>
      </c>
      <c r="E276">
        <v>1</v>
      </c>
      <c r="F276">
        <v>6</v>
      </c>
      <c r="G276" t="s">
        <v>38</v>
      </c>
      <c r="H276" t="s">
        <v>39</v>
      </c>
      <c r="I276" t="s">
        <v>111</v>
      </c>
      <c r="J276" t="s">
        <v>656</v>
      </c>
      <c r="K276" t="s">
        <v>260</v>
      </c>
      <c r="L276">
        <v>5</v>
      </c>
      <c r="M276">
        <v>5</v>
      </c>
      <c r="N276">
        <v>2</v>
      </c>
      <c r="O276">
        <v>2</v>
      </c>
      <c r="P276">
        <v>4</v>
      </c>
      <c r="Q276">
        <v>1</v>
      </c>
      <c r="R276" t="s">
        <v>66</v>
      </c>
      <c r="S276" t="s">
        <v>67</v>
      </c>
      <c r="T276" t="s">
        <v>66</v>
      </c>
      <c r="U276" t="s">
        <v>67</v>
      </c>
      <c r="V276" t="s">
        <v>91</v>
      </c>
      <c r="W276" t="s">
        <v>91</v>
      </c>
      <c r="X276" t="s">
        <v>91</v>
      </c>
      <c r="Y276" t="s">
        <v>113</v>
      </c>
      <c r="Z276" t="s">
        <v>83</v>
      </c>
      <c r="AA276" t="s">
        <v>71</v>
      </c>
      <c r="AB276" t="s">
        <v>117</v>
      </c>
      <c r="AC276" t="s">
        <v>93</v>
      </c>
      <c r="AD276" t="s">
        <v>73</v>
      </c>
      <c r="AE276" t="s">
        <v>128</v>
      </c>
      <c r="AF276" t="s">
        <v>75</v>
      </c>
      <c r="AG276" t="s">
        <v>76</v>
      </c>
      <c r="AH276" t="s">
        <v>100</v>
      </c>
      <c r="AI276" t="s">
        <v>87</v>
      </c>
    </row>
    <row r="277" spans="1:35" x14ac:dyDescent="0.25">
      <c r="A277" s="67">
        <v>44616.932166354163</v>
      </c>
      <c r="B277" t="s">
        <v>133</v>
      </c>
      <c r="C277" t="s">
        <v>134</v>
      </c>
      <c r="D277" t="s">
        <v>60</v>
      </c>
      <c r="E277">
        <v>3</v>
      </c>
      <c r="F277">
        <v>4</v>
      </c>
      <c r="G277" t="s">
        <v>488</v>
      </c>
      <c r="H277" t="s">
        <v>39</v>
      </c>
      <c r="I277" t="s">
        <v>89</v>
      </c>
      <c r="J277" t="s">
        <v>494</v>
      </c>
      <c r="K277" t="s">
        <v>71</v>
      </c>
      <c r="L277">
        <v>1</v>
      </c>
      <c r="M277">
        <v>1</v>
      </c>
      <c r="N277">
        <v>5</v>
      </c>
      <c r="O277">
        <v>5</v>
      </c>
      <c r="P277">
        <v>5</v>
      </c>
      <c r="Q277">
        <v>1</v>
      </c>
      <c r="R277" t="s">
        <v>66</v>
      </c>
      <c r="S277" t="s">
        <v>66</v>
      </c>
      <c r="T277" t="s">
        <v>66</v>
      </c>
      <c r="U277" t="s">
        <v>66</v>
      </c>
      <c r="V277" t="s">
        <v>91</v>
      </c>
      <c r="W277" t="s">
        <v>66</v>
      </c>
      <c r="X277" t="s">
        <v>66</v>
      </c>
      <c r="Y277" t="s">
        <v>119</v>
      </c>
      <c r="Z277" t="s">
        <v>70</v>
      </c>
      <c r="AA277" t="s">
        <v>71</v>
      </c>
      <c r="AB277" t="s">
        <v>72</v>
      </c>
      <c r="AC277" t="s">
        <v>66</v>
      </c>
      <c r="AD277" t="s">
        <v>73</v>
      </c>
      <c r="AE277" t="s">
        <v>114</v>
      </c>
      <c r="AF277" t="s">
        <v>75</v>
      </c>
      <c r="AG277" t="s">
        <v>76</v>
      </c>
      <c r="AH277" t="s">
        <v>119</v>
      </c>
      <c r="AI277" t="s">
        <v>101</v>
      </c>
    </row>
    <row r="278" spans="1:35" x14ac:dyDescent="0.25">
      <c r="A278" s="67">
        <v>44616.942558518524</v>
      </c>
      <c r="B278" t="s">
        <v>59</v>
      </c>
      <c r="C278" t="s">
        <v>36</v>
      </c>
      <c r="D278" t="s">
        <v>60</v>
      </c>
      <c r="E278">
        <v>1</v>
      </c>
      <c r="F278">
        <v>3</v>
      </c>
      <c r="G278" t="s">
        <v>181</v>
      </c>
      <c r="H278" t="s">
        <v>39</v>
      </c>
      <c r="I278" t="s">
        <v>89</v>
      </c>
      <c r="J278" t="s">
        <v>81</v>
      </c>
      <c r="K278" t="s">
        <v>71</v>
      </c>
      <c r="L278">
        <v>3</v>
      </c>
      <c r="M278">
        <v>4</v>
      </c>
      <c r="N278">
        <v>3</v>
      </c>
      <c r="O278">
        <v>5</v>
      </c>
      <c r="P278">
        <v>5</v>
      </c>
      <c r="Q278">
        <v>2</v>
      </c>
      <c r="R278" t="s">
        <v>659</v>
      </c>
      <c r="S278" t="s">
        <v>91</v>
      </c>
      <c r="T278" t="s">
        <v>91</v>
      </c>
      <c r="U278" t="s">
        <v>659</v>
      </c>
      <c r="V278" t="s">
        <v>659</v>
      </c>
      <c r="W278" t="s">
        <v>659</v>
      </c>
      <c r="X278" t="s">
        <v>91</v>
      </c>
      <c r="Y278" t="s">
        <v>92</v>
      </c>
      <c r="Z278" t="s">
        <v>146</v>
      </c>
      <c r="AA278" t="s">
        <v>211</v>
      </c>
      <c r="AB278" t="s">
        <v>72</v>
      </c>
      <c r="AC278" t="s">
        <v>93</v>
      </c>
      <c r="AD278" t="s">
        <v>73</v>
      </c>
      <c r="AE278" t="s">
        <v>108</v>
      </c>
      <c r="AF278" t="s">
        <v>75</v>
      </c>
      <c r="AG278" t="s">
        <v>76</v>
      </c>
      <c r="AH278" t="s">
        <v>191</v>
      </c>
      <c r="AI278" t="s">
        <v>87</v>
      </c>
    </row>
    <row r="279" spans="1:35" x14ac:dyDescent="0.25">
      <c r="A279" s="67">
        <v>44616.958146921301</v>
      </c>
      <c r="B279" t="s">
        <v>35</v>
      </c>
      <c r="C279" t="s">
        <v>36</v>
      </c>
      <c r="D279" t="s">
        <v>60</v>
      </c>
      <c r="E279">
        <v>1</v>
      </c>
      <c r="F279">
        <v>2</v>
      </c>
      <c r="G279" t="s">
        <v>88</v>
      </c>
      <c r="H279" t="s">
        <v>115</v>
      </c>
      <c r="I279" t="s">
        <v>62</v>
      </c>
      <c r="J279" t="s">
        <v>384</v>
      </c>
      <c r="K279" t="s">
        <v>71</v>
      </c>
      <c r="L279">
        <v>3</v>
      </c>
      <c r="M279">
        <v>5</v>
      </c>
      <c r="N279">
        <v>2</v>
      </c>
      <c r="O279">
        <v>5</v>
      </c>
      <c r="P279">
        <v>4</v>
      </c>
      <c r="Q279">
        <v>1</v>
      </c>
      <c r="R279" t="s">
        <v>91</v>
      </c>
      <c r="S279" t="s">
        <v>91</v>
      </c>
      <c r="T279" t="s">
        <v>91</v>
      </c>
      <c r="U279" t="s">
        <v>91</v>
      </c>
      <c r="V279" t="s">
        <v>91</v>
      </c>
      <c r="W279" t="s">
        <v>66</v>
      </c>
      <c r="X279" t="s">
        <v>91</v>
      </c>
      <c r="Y279" t="s">
        <v>131</v>
      </c>
      <c r="Z279" t="s">
        <v>298</v>
      </c>
      <c r="AA279" t="s">
        <v>71</v>
      </c>
      <c r="AB279" t="s">
        <v>72</v>
      </c>
      <c r="AC279" t="s">
        <v>66</v>
      </c>
      <c r="AD279" t="s">
        <v>73</v>
      </c>
      <c r="AE279" t="s">
        <v>165</v>
      </c>
      <c r="AF279" t="s">
        <v>75</v>
      </c>
      <c r="AG279" t="s">
        <v>76</v>
      </c>
      <c r="AH279" t="s">
        <v>100</v>
      </c>
      <c r="AI279" t="s">
        <v>78</v>
      </c>
    </row>
    <row r="280" spans="1:35" x14ac:dyDescent="0.25">
      <c r="A280" s="67">
        <v>44616.968030543983</v>
      </c>
      <c r="B280" t="s">
        <v>35</v>
      </c>
      <c r="C280" t="s">
        <v>36</v>
      </c>
      <c r="D280" t="s">
        <v>60</v>
      </c>
      <c r="E280">
        <v>2</v>
      </c>
      <c r="F280">
        <v>6</v>
      </c>
      <c r="G280" t="s">
        <v>38</v>
      </c>
      <c r="H280" t="s">
        <v>39</v>
      </c>
      <c r="I280" t="s">
        <v>89</v>
      </c>
      <c r="J280" t="s">
        <v>63</v>
      </c>
      <c r="K280" t="s">
        <v>71</v>
      </c>
      <c r="L280">
        <v>3</v>
      </c>
      <c r="M280">
        <v>5</v>
      </c>
      <c r="N280">
        <v>5</v>
      </c>
      <c r="O280">
        <v>4</v>
      </c>
      <c r="P280">
        <v>5</v>
      </c>
      <c r="Q280">
        <v>4</v>
      </c>
      <c r="R280" t="s">
        <v>65</v>
      </c>
      <c r="S280" t="s">
        <v>91</v>
      </c>
      <c r="T280" t="s">
        <v>65</v>
      </c>
      <c r="U280" t="s">
        <v>122</v>
      </c>
      <c r="V280" t="s">
        <v>91</v>
      </c>
      <c r="W280" t="s">
        <v>91</v>
      </c>
      <c r="X280" t="s">
        <v>91</v>
      </c>
      <c r="Y280" t="s">
        <v>92</v>
      </c>
      <c r="Z280" t="s">
        <v>107</v>
      </c>
      <c r="AA280" t="s">
        <v>98</v>
      </c>
      <c r="AB280" t="s">
        <v>72</v>
      </c>
      <c r="AC280" t="s">
        <v>67</v>
      </c>
      <c r="AD280" t="s">
        <v>73</v>
      </c>
      <c r="AE280" t="s">
        <v>114</v>
      </c>
      <c r="AF280" t="s">
        <v>75</v>
      </c>
      <c r="AG280" t="s">
        <v>76</v>
      </c>
      <c r="AH280" t="s">
        <v>100</v>
      </c>
      <c r="AI280" t="s">
        <v>87</v>
      </c>
    </row>
    <row r="281" spans="1:35" x14ac:dyDescent="0.25">
      <c r="A281" s="67">
        <v>44616.98351288194</v>
      </c>
      <c r="B281" t="s">
        <v>150</v>
      </c>
      <c r="C281" t="s">
        <v>183</v>
      </c>
      <c r="D281" t="s">
        <v>60</v>
      </c>
      <c r="E281">
        <v>1</v>
      </c>
      <c r="F281">
        <v>2</v>
      </c>
      <c r="G281" t="s">
        <v>592</v>
      </c>
      <c r="H281" t="s">
        <v>61</v>
      </c>
      <c r="I281" t="s">
        <v>62</v>
      </c>
      <c r="J281" t="s">
        <v>81</v>
      </c>
      <c r="K281" t="s">
        <v>71</v>
      </c>
      <c r="L281">
        <v>5</v>
      </c>
      <c r="M281">
        <v>5</v>
      </c>
      <c r="N281">
        <v>5</v>
      </c>
      <c r="O281">
        <v>3</v>
      </c>
      <c r="P281">
        <v>5</v>
      </c>
      <c r="Q281">
        <v>1</v>
      </c>
      <c r="R281" t="s">
        <v>68</v>
      </c>
      <c r="S281" t="s">
        <v>68</v>
      </c>
      <c r="T281" t="s">
        <v>91</v>
      </c>
      <c r="U281" t="s">
        <v>68</v>
      </c>
      <c r="V281" t="s">
        <v>68</v>
      </c>
      <c r="W281" t="s">
        <v>68</v>
      </c>
      <c r="X281" t="s">
        <v>91</v>
      </c>
      <c r="Y281" t="s">
        <v>131</v>
      </c>
      <c r="Z281" t="s">
        <v>70</v>
      </c>
      <c r="AA281" t="s">
        <v>71</v>
      </c>
      <c r="AB281" t="s">
        <v>72</v>
      </c>
      <c r="AC281" t="s">
        <v>93</v>
      </c>
      <c r="AD281" t="s">
        <v>73</v>
      </c>
      <c r="AE281" t="s">
        <v>128</v>
      </c>
      <c r="AF281" t="s">
        <v>75</v>
      </c>
      <c r="AG281" t="s">
        <v>76</v>
      </c>
      <c r="AH281" t="s">
        <v>100</v>
      </c>
      <c r="AI281" t="s">
        <v>58</v>
      </c>
    </row>
    <row r="282" spans="1:35" x14ac:dyDescent="0.25">
      <c r="A282" s="67">
        <v>44617.012928842596</v>
      </c>
      <c r="B282" t="s">
        <v>59</v>
      </c>
      <c r="C282" t="s">
        <v>36</v>
      </c>
      <c r="D282" t="s">
        <v>60</v>
      </c>
      <c r="E282">
        <v>3</v>
      </c>
      <c r="F282">
        <v>2</v>
      </c>
      <c r="G282" t="s">
        <v>319</v>
      </c>
      <c r="H282" t="s">
        <v>39</v>
      </c>
      <c r="I282" t="s">
        <v>62</v>
      </c>
      <c r="J282" t="s">
        <v>160</v>
      </c>
      <c r="K282" t="s">
        <v>64</v>
      </c>
      <c r="L282">
        <v>4</v>
      </c>
      <c r="M282">
        <v>5</v>
      </c>
      <c r="N282">
        <v>4</v>
      </c>
      <c r="O282">
        <v>5</v>
      </c>
      <c r="P282">
        <v>5</v>
      </c>
      <c r="Q282">
        <v>3</v>
      </c>
      <c r="R282" t="s">
        <v>66</v>
      </c>
      <c r="S282" t="s">
        <v>66</v>
      </c>
      <c r="T282" t="s">
        <v>66</v>
      </c>
      <c r="U282" t="s">
        <v>91</v>
      </c>
      <c r="V282" t="s">
        <v>91</v>
      </c>
      <c r="W282" t="s">
        <v>91</v>
      </c>
      <c r="X282" t="s">
        <v>91</v>
      </c>
      <c r="Y282" t="s">
        <v>342</v>
      </c>
      <c r="Z282" t="s">
        <v>49</v>
      </c>
      <c r="AA282" t="s">
        <v>98</v>
      </c>
      <c r="AB282" t="s">
        <v>72</v>
      </c>
      <c r="AC282" t="s">
        <v>93</v>
      </c>
      <c r="AD282" t="s">
        <v>73</v>
      </c>
      <c r="AE282" t="s">
        <v>114</v>
      </c>
      <c r="AF282" t="s">
        <v>75</v>
      </c>
      <c r="AG282" t="s">
        <v>76</v>
      </c>
      <c r="AH282" t="s">
        <v>191</v>
      </c>
      <c r="AI282" t="s">
        <v>660</v>
      </c>
    </row>
    <row r="283" spans="1:35" x14ac:dyDescent="0.25">
      <c r="A283" s="67">
        <v>44617.244264016204</v>
      </c>
      <c r="B283" t="s">
        <v>35</v>
      </c>
      <c r="C283" t="s">
        <v>134</v>
      </c>
      <c r="D283" t="s">
        <v>60</v>
      </c>
      <c r="E283">
        <v>2</v>
      </c>
      <c r="F283">
        <v>4</v>
      </c>
      <c r="G283" t="s">
        <v>661</v>
      </c>
      <c r="H283" t="s">
        <v>39</v>
      </c>
      <c r="I283" t="s">
        <v>89</v>
      </c>
      <c r="J283" t="s">
        <v>81</v>
      </c>
      <c r="K283" t="s">
        <v>126</v>
      </c>
      <c r="L283">
        <v>4</v>
      </c>
      <c r="M283">
        <v>5</v>
      </c>
      <c r="N283">
        <v>5</v>
      </c>
      <c r="O283">
        <v>4</v>
      </c>
      <c r="P283">
        <v>5</v>
      </c>
      <c r="Q283">
        <v>1</v>
      </c>
      <c r="R283" t="s">
        <v>66</v>
      </c>
      <c r="S283" t="s">
        <v>91</v>
      </c>
      <c r="T283" t="s">
        <v>91</v>
      </c>
      <c r="U283" t="s">
        <v>66</v>
      </c>
      <c r="V283" t="s">
        <v>66</v>
      </c>
      <c r="W283" t="s">
        <v>68</v>
      </c>
      <c r="X283" t="s">
        <v>91</v>
      </c>
      <c r="Y283" t="s">
        <v>92</v>
      </c>
      <c r="Z283" t="s">
        <v>49</v>
      </c>
      <c r="AA283" t="s">
        <v>126</v>
      </c>
      <c r="AB283" t="s">
        <v>72</v>
      </c>
      <c r="AC283" t="s">
        <v>67</v>
      </c>
      <c r="AD283" t="s">
        <v>53</v>
      </c>
      <c r="AE283" t="s">
        <v>99</v>
      </c>
      <c r="AF283" t="s">
        <v>75</v>
      </c>
      <c r="AG283" t="s">
        <v>76</v>
      </c>
      <c r="AH283" t="s">
        <v>191</v>
      </c>
      <c r="AI283" t="s">
        <v>87</v>
      </c>
    </row>
    <row r="284" spans="1:35" x14ac:dyDescent="0.25">
      <c r="A284" s="67">
        <v>44617.250470648149</v>
      </c>
      <c r="B284" t="s">
        <v>102</v>
      </c>
      <c r="C284" t="s">
        <v>36</v>
      </c>
      <c r="D284" t="s">
        <v>60</v>
      </c>
      <c r="E284">
        <v>1</v>
      </c>
      <c r="F284">
        <v>2</v>
      </c>
      <c r="G284" t="s">
        <v>662</v>
      </c>
      <c r="H284" t="s">
        <v>39</v>
      </c>
      <c r="I284" t="s">
        <v>62</v>
      </c>
      <c r="J284" t="s">
        <v>90</v>
      </c>
      <c r="K284" t="s">
        <v>64</v>
      </c>
      <c r="L284">
        <v>5</v>
      </c>
      <c r="M284">
        <v>5</v>
      </c>
      <c r="N284">
        <v>5</v>
      </c>
      <c r="O284">
        <v>5</v>
      </c>
      <c r="P284">
        <v>5</v>
      </c>
      <c r="Q284">
        <v>5</v>
      </c>
      <c r="R284" t="s">
        <v>67</v>
      </c>
      <c r="S284" t="s">
        <v>66</v>
      </c>
      <c r="T284" t="s">
        <v>91</v>
      </c>
      <c r="U284" t="s">
        <v>66</v>
      </c>
      <c r="V284" t="s">
        <v>91</v>
      </c>
      <c r="W284" t="s">
        <v>67</v>
      </c>
      <c r="X284" t="s">
        <v>91</v>
      </c>
      <c r="Y284" t="s">
        <v>113</v>
      </c>
      <c r="Z284" t="s">
        <v>83</v>
      </c>
      <c r="AA284" t="s">
        <v>71</v>
      </c>
      <c r="AB284" t="s">
        <v>72</v>
      </c>
      <c r="AC284" t="s">
        <v>67</v>
      </c>
      <c r="AD284" t="s">
        <v>73</v>
      </c>
      <c r="AE284" t="s">
        <v>54</v>
      </c>
      <c r="AF284" t="s">
        <v>75</v>
      </c>
      <c r="AG284" t="s">
        <v>76</v>
      </c>
      <c r="AH284" t="s">
        <v>191</v>
      </c>
      <c r="AI284" t="s">
        <v>87</v>
      </c>
    </row>
    <row r="285" spans="1:35" x14ac:dyDescent="0.25">
      <c r="A285" s="67">
        <v>44617.306434872684</v>
      </c>
      <c r="B285" t="s">
        <v>59</v>
      </c>
      <c r="C285" t="s">
        <v>36</v>
      </c>
      <c r="D285" t="s">
        <v>60</v>
      </c>
      <c r="E285">
        <v>1</v>
      </c>
      <c r="F285">
        <v>4</v>
      </c>
      <c r="G285" t="s">
        <v>38</v>
      </c>
      <c r="H285" t="s">
        <v>61</v>
      </c>
      <c r="I285" t="s">
        <v>111</v>
      </c>
      <c r="J285" t="s">
        <v>147</v>
      </c>
      <c r="K285" t="s">
        <v>71</v>
      </c>
      <c r="L285">
        <v>5</v>
      </c>
      <c r="M285">
        <v>5</v>
      </c>
      <c r="N285">
        <v>4</v>
      </c>
      <c r="O285">
        <v>4</v>
      </c>
      <c r="P285">
        <v>5</v>
      </c>
      <c r="Q285">
        <v>5</v>
      </c>
      <c r="R285" t="s">
        <v>91</v>
      </c>
      <c r="S285" t="s">
        <v>207</v>
      </c>
      <c r="T285" t="s">
        <v>143</v>
      </c>
      <c r="U285" t="s">
        <v>143</v>
      </c>
      <c r="V285" t="s">
        <v>91</v>
      </c>
      <c r="W285" t="s">
        <v>91</v>
      </c>
      <c r="X285" t="s">
        <v>91</v>
      </c>
      <c r="Y285" t="s">
        <v>113</v>
      </c>
      <c r="Z285" t="s">
        <v>107</v>
      </c>
      <c r="AA285" t="s">
        <v>71</v>
      </c>
      <c r="AB285" t="s">
        <v>72</v>
      </c>
      <c r="AC285" t="s">
        <v>93</v>
      </c>
      <c r="AD285" t="s">
        <v>73</v>
      </c>
      <c r="AE285" t="s">
        <v>108</v>
      </c>
      <c r="AF285" t="s">
        <v>75</v>
      </c>
      <c r="AG285" t="s">
        <v>76</v>
      </c>
      <c r="AH285" t="s">
        <v>214</v>
      </c>
      <c r="AI285" t="s">
        <v>101</v>
      </c>
    </row>
    <row r="286" spans="1:35" x14ac:dyDescent="0.25">
      <c r="A286" s="67">
        <v>44617.317012557869</v>
      </c>
      <c r="B286" t="s">
        <v>133</v>
      </c>
      <c r="C286" t="s">
        <v>134</v>
      </c>
      <c r="D286" t="s">
        <v>60</v>
      </c>
      <c r="E286">
        <v>2</v>
      </c>
      <c r="F286">
        <v>3</v>
      </c>
      <c r="G286" t="s">
        <v>666</v>
      </c>
      <c r="H286" t="s">
        <v>61</v>
      </c>
      <c r="I286" t="s">
        <v>62</v>
      </c>
      <c r="J286" t="s">
        <v>63</v>
      </c>
      <c r="K286" t="s">
        <v>71</v>
      </c>
      <c r="L286">
        <v>3</v>
      </c>
      <c r="M286">
        <v>3</v>
      </c>
      <c r="N286">
        <v>3</v>
      </c>
      <c r="O286">
        <v>3</v>
      </c>
      <c r="P286">
        <v>5</v>
      </c>
      <c r="Q286">
        <v>3</v>
      </c>
      <c r="R286" t="s">
        <v>67</v>
      </c>
      <c r="S286" t="s">
        <v>91</v>
      </c>
      <c r="T286" t="s">
        <v>91</v>
      </c>
      <c r="U286" t="s">
        <v>68</v>
      </c>
      <c r="V286" t="s">
        <v>91</v>
      </c>
      <c r="W286" t="s">
        <v>91</v>
      </c>
      <c r="X286" t="s">
        <v>91</v>
      </c>
      <c r="Y286" t="s">
        <v>113</v>
      </c>
      <c r="Z286" t="s">
        <v>70</v>
      </c>
      <c r="AA286" t="s">
        <v>71</v>
      </c>
      <c r="AB286" t="s">
        <v>72</v>
      </c>
      <c r="AC286" t="s">
        <v>67</v>
      </c>
      <c r="AD286" t="s">
        <v>73</v>
      </c>
      <c r="AE286" t="s">
        <v>74</v>
      </c>
      <c r="AF286" t="s">
        <v>75</v>
      </c>
      <c r="AG286" t="s">
        <v>76</v>
      </c>
      <c r="AH286" t="s">
        <v>199</v>
      </c>
      <c r="AI286" t="s">
        <v>101</v>
      </c>
    </row>
    <row r="287" spans="1:35" x14ac:dyDescent="0.25">
      <c r="A287" s="67">
        <v>44617.323239212958</v>
      </c>
      <c r="B287" t="s">
        <v>35</v>
      </c>
      <c r="C287" t="s">
        <v>36</v>
      </c>
      <c r="D287" t="s">
        <v>60</v>
      </c>
      <c r="E287">
        <v>3</v>
      </c>
      <c r="F287">
        <v>4</v>
      </c>
      <c r="G287" t="s">
        <v>667</v>
      </c>
      <c r="H287" t="s">
        <v>39</v>
      </c>
      <c r="I287" t="s">
        <v>62</v>
      </c>
      <c r="J287" t="s">
        <v>527</v>
      </c>
      <c r="K287" t="s">
        <v>126</v>
      </c>
      <c r="L287">
        <v>5</v>
      </c>
      <c r="M287">
        <v>5</v>
      </c>
      <c r="N287">
        <v>5</v>
      </c>
      <c r="O287">
        <v>5</v>
      </c>
      <c r="P287">
        <v>5</v>
      </c>
      <c r="Q287">
        <v>3</v>
      </c>
      <c r="R287" t="s">
        <v>66</v>
      </c>
      <c r="S287" t="s">
        <v>66</v>
      </c>
      <c r="T287" t="s">
        <v>67</v>
      </c>
      <c r="U287" t="s">
        <v>67</v>
      </c>
      <c r="V287" t="s">
        <v>65</v>
      </c>
      <c r="W287" t="s">
        <v>65</v>
      </c>
      <c r="X287" t="s">
        <v>67</v>
      </c>
      <c r="Y287" t="s">
        <v>131</v>
      </c>
      <c r="Z287" t="s">
        <v>124</v>
      </c>
      <c r="AA287" t="s">
        <v>98</v>
      </c>
      <c r="AB287" t="s">
        <v>137</v>
      </c>
      <c r="AC287" t="s">
        <v>122</v>
      </c>
      <c r="AD287" t="s">
        <v>168</v>
      </c>
      <c r="AE287" t="s">
        <v>165</v>
      </c>
      <c r="AF287" t="s">
        <v>75</v>
      </c>
      <c r="AG287" t="s">
        <v>76</v>
      </c>
      <c r="AH287" t="s">
        <v>221</v>
      </c>
      <c r="AI287" t="s">
        <v>78</v>
      </c>
    </row>
    <row r="288" spans="1:35" x14ac:dyDescent="0.25">
      <c r="A288" s="67">
        <v>44617.361166597228</v>
      </c>
      <c r="B288" t="s">
        <v>133</v>
      </c>
      <c r="C288" t="s">
        <v>36</v>
      </c>
      <c r="D288" t="s">
        <v>60</v>
      </c>
      <c r="E288">
        <v>1</v>
      </c>
      <c r="F288">
        <v>2</v>
      </c>
      <c r="G288" t="s">
        <v>38</v>
      </c>
      <c r="H288" t="s">
        <v>320</v>
      </c>
      <c r="I288" t="s">
        <v>62</v>
      </c>
      <c r="J288" t="s">
        <v>673</v>
      </c>
      <c r="K288" t="s">
        <v>71</v>
      </c>
      <c r="L288">
        <v>3</v>
      </c>
      <c r="M288">
        <v>4</v>
      </c>
      <c r="N288">
        <v>3</v>
      </c>
      <c r="O288">
        <v>3</v>
      </c>
      <c r="P288">
        <v>4</v>
      </c>
      <c r="Q288">
        <v>3</v>
      </c>
      <c r="R288" t="s">
        <v>66</v>
      </c>
      <c r="S288" t="s">
        <v>66</v>
      </c>
      <c r="T288" t="s">
        <v>67</v>
      </c>
      <c r="U288" t="s">
        <v>68</v>
      </c>
      <c r="V288" t="s">
        <v>68</v>
      </c>
      <c r="W288" t="s">
        <v>67</v>
      </c>
      <c r="X288" t="s">
        <v>66</v>
      </c>
      <c r="Y288" t="s">
        <v>113</v>
      </c>
      <c r="Z288" t="s">
        <v>158</v>
      </c>
      <c r="AA288" t="s">
        <v>71</v>
      </c>
      <c r="AB288" t="s">
        <v>72</v>
      </c>
      <c r="AC288" t="s">
        <v>67</v>
      </c>
      <c r="AD288" t="s">
        <v>73</v>
      </c>
      <c r="AE288" t="s">
        <v>246</v>
      </c>
      <c r="AF288" t="s">
        <v>75</v>
      </c>
      <c r="AG288" t="s">
        <v>76</v>
      </c>
      <c r="AH288" t="s">
        <v>100</v>
      </c>
      <c r="AI288" t="s">
        <v>120</v>
      </c>
    </row>
    <row r="289" spans="1:35" x14ac:dyDescent="0.25">
      <c r="A289" s="67">
        <v>44617.371789560188</v>
      </c>
      <c r="B289" t="s">
        <v>59</v>
      </c>
      <c r="C289" t="s">
        <v>36</v>
      </c>
      <c r="D289" t="s">
        <v>60</v>
      </c>
      <c r="E289">
        <v>1</v>
      </c>
      <c r="F289">
        <v>5</v>
      </c>
      <c r="G289" t="s">
        <v>38</v>
      </c>
      <c r="H289" t="s">
        <v>61</v>
      </c>
      <c r="I289" t="s">
        <v>104</v>
      </c>
      <c r="J289" t="s">
        <v>121</v>
      </c>
      <c r="K289" t="s">
        <v>71</v>
      </c>
      <c r="L289">
        <v>5</v>
      </c>
      <c r="M289">
        <v>5</v>
      </c>
      <c r="N289">
        <v>4</v>
      </c>
      <c r="O289">
        <v>4</v>
      </c>
      <c r="P289">
        <v>5</v>
      </c>
      <c r="Q289">
        <v>3</v>
      </c>
      <c r="R289" t="s">
        <v>65</v>
      </c>
      <c r="S289" t="s">
        <v>207</v>
      </c>
      <c r="T289" t="s">
        <v>91</v>
      </c>
      <c r="U289" t="s">
        <v>207</v>
      </c>
      <c r="V289" t="s">
        <v>91</v>
      </c>
      <c r="W289" t="s">
        <v>91</v>
      </c>
      <c r="X289" t="s">
        <v>91</v>
      </c>
      <c r="Y289" t="s">
        <v>156</v>
      </c>
      <c r="Z289" t="s">
        <v>70</v>
      </c>
      <c r="AA289" t="s">
        <v>71</v>
      </c>
      <c r="AB289" t="s">
        <v>72</v>
      </c>
      <c r="AC289" t="s">
        <v>122</v>
      </c>
      <c r="AD289" t="s">
        <v>73</v>
      </c>
      <c r="AE289" t="s">
        <v>99</v>
      </c>
      <c r="AF289" t="s">
        <v>75</v>
      </c>
      <c r="AG289" t="s">
        <v>137</v>
      </c>
      <c r="AH289" t="s">
        <v>163</v>
      </c>
      <c r="AI289" t="s">
        <v>87</v>
      </c>
    </row>
    <row r="290" spans="1:35" x14ac:dyDescent="0.25">
      <c r="A290" s="67">
        <v>44617.376352939813</v>
      </c>
      <c r="B290" t="s">
        <v>133</v>
      </c>
      <c r="C290" t="s">
        <v>134</v>
      </c>
      <c r="D290" t="s">
        <v>60</v>
      </c>
      <c r="E290">
        <v>2</v>
      </c>
      <c r="F290">
        <v>2</v>
      </c>
      <c r="G290" t="s">
        <v>488</v>
      </c>
      <c r="H290" t="s">
        <v>61</v>
      </c>
      <c r="I290" t="s">
        <v>62</v>
      </c>
      <c r="J290" t="s">
        <v>559</v>
      </c>
      <c r="K290" t="s">
        <v>71</v>
      </c>
      <c r="L290">
        <v>5</v>
      </c>
      <c r="M290">
        <v>5</v>
      </c>
      <c r="N290">
        <v>5</v>
      </c>
      <c r="O290">
        <v>5</v>
      </c>
      <c r="P290">
        <v>5</v>
      </c>
      <c r="Q290">
        <v>1</v>
      </c>
      <c r="R290" t="s">
        <v>68</v>
      </c>
      <c r="S290" t="s">
        <v>66</v>
      </c>
      <c r="T290" t="s">
        <v>66</v>
      </c>
      <c r="U290" t="s">
        <v>66</v>
      </c>
      <c r="V290" t="s">
        <v>91</v>
      </c>
      <c r="W290" t="s">
        <v>91</v>
      </c>
      <c r="X290" t="s">
        <v>91</v>
      </c>
      <c r="Y290" t="s">
        <v>113</v>
      </c>
      <c r="Z290" t="s">
        <v>124</v>
      </c>
      <c r="AA290" t="s">
        <v>71</v>
      </c>
      <c r="AB290" t="s">
        <v>72</v>
      </c>
      <c r="AC290" t="s">
        <v>93</v>
      </c>
      <c r="AD290">
        <v>3000</v>
      </c>
      <c r="AE290" t="s">
        <v>74</v>
      </c>
      <c r="AF290" t="s">
        <v>75</v>
      </c>
      <c r="AG290" t="s">
        <v>76</v>
      </c>
      <c r="AH290" t="s">
        <v>214</v>
      </c>
      <c r="AI290" t="s">
        <v>87</v>
      </c>
    </row>
    <row r="291" spans="1:35" x14ac:dyDescent="0.25">
      <c r="A291" s="67">
        <v>44617.395849502311</v>
      </c>
      <c r="B291" t="s">
        <v>133</v>
      </c>
      <c r="C291" t="s">
        <v>183</v>
      </c>
      <c r="D291" t="s">
        <v>60</v>
      </c>
      <c r="E291">
        <v>4</v>
      </c>
      <c r="F291">
        <v>2</v>
      </c>
      <c r="G291" t="s">
        <v>676</v>
      </c>
      <c r="H291" t="s">
        <v>301</v>
      </c>
      <c r="I291" t="s">
        <v>62</v>
      </c>
      <c r="J291" t="s">
        <v>105</v>
      </c>
      <c r="K291" t="s">
        <v>71</v>
      </c>
      <c r="L291">
        <v>2</v>
      </c>
      <c r="M291">
        <v>1</v>
      </c>
      <c r="N291">
        <v>5</v>
      </c>
      <c r="O291">
        <v>3</v>
      </c>
      <c r="P291">
        <v>5</v>
      </c>
      <c r="Q291">
        <v>3</v>
      </c>
      <c r="R291" t="s">
        <v>68</v>
      </c>
      <c r="S291" t="s">
        <v>68</v>
      </c>
      <c r="T291" t="s">
        <v>68</v>
      </c>
      <c r="U291" t="s">
        <v>68</v>
      </c>
      <c r="V291" t="s">
        <v>68</v>
      </c>
      <c r="W291" t="s">
        <v>68</v>
      </c>
      <c r="X291" t="s">
        <v>68</v>
      </c>
      <c r="Y291" t="s">
        <v>113</v>
      </c>
      <c r="Z291" t="s">
        <v>107</v>
      </c>
      <c r="AA291" t="s">
        <v>71</v>
      </c>
      <c r="AB291" t="s">
        <v>72</v>
      </c>
      <c r="AC291" t="s">
        <v>66</v>
      </c>
      <c r="AD291" t="s">
        <v>73</v>
      </c>
      <c r="AE291" t="s">
        <v>165</v>
      </c>
      <c r="AF291" t="s">
        <v>75</v>
      </c>
      <c r="AG291" t="s">
        <v>76</v>
      </c>
      <c r="AH291" t="s">
        <v>69</v>
      </c>
      <c r="AI291" t="s">
        <v>171</v>
      </c>
    </row>
    <row r="292" spans="1:35" x14ac:dyDescent="0.25">
      <c r="A292" s="67">
        <v>44617.408157928236</v>
      </c>
      <c r="B292" t="s">
        <v>35</v>
      </c>
      <c r="C292" t="s">
        <v>183</v>
      </c>
      <c r="D292" t="s">
        <v>60</v>
      </c>
      <c r="E292">
        <v>4</v>
      </c>
      <c r="F292">
        <v>2</v>
      </c>
      <c r="G292" t="s">
        <v>135</v>
      </c>
      <c r="H292" t="s">
        <v>39</v>
      </c>
      <c r="I292" t="s">
        <v>62</v>
      </c>
      <c r="J292" t="s">
        <v>41</v>
      </c>
      <c r="K292" t="s">
        <v>161</v>
      </c>
      <c r="L292">
        <v>5</v>
      </c>
      <c r="M292">
        <v>1</v>
      </c>
      <c r="N292">
        <v>5</v>
      </c>
      <c r="O292">
        <v>5</v>
      </c>
      <c r="P292">
        <v>5</v>
      </c>
      <c r="Q292">
        <v>4</v>
      </c>
      <c r="R292" t="s">
        <v>68</v>
      </c>
      <c r="S292" t="s">
        <v>68</v>
      </c>
      <c r="T292" t="s">
        <v>68</v>
      </c>
      <c r="U292" t="s">
        <v>68</v>
      </c>
      <c r="V292" t="s">
        <v>68</v>
      </c>
      <c r="W292" t="s">
        <v>68</v>
      </c>
      <c r="X292" t="s">
        <v>68</v>
      </c>
      <c r="Y292" t="s">
        <v>292</v>
      </c>
      <c r="Z292" t="s">
        <v>70</v>
      </c>
      <c r="AA292" t="s">
        <v>678</v>
      </c>
      <c r="AB292" t="s">
        <v>72</v>
      </c>
      <c r="AC292" t="s">
        <v>93</v>
      </c>
      <c r="AD292" t="s">
        <v>85</v>
      </c>
      <c r="AE292" t="s">
        <v>74</v>
      </c>
      <c r="AF292" t="s">
        <v>117</v>
      </c>
      <c r="AG292" t="s">
        <v>137</v>
      </c>
      <c r="AH292" t="s">
        <v>679</v>
      </c>
      <c r="AI292" t="s">
        <v>58</v>
      </c>
    </row>
    <row r="293" spans="1:35" x14ac:dyDescent="0.25">
      <c r="A293" s="67">
        <v>44617.411381319442</v>
      </c>
      <c r="B293" t="s">
        <v>59</v>
      </c>
      <c r="C293" t="s">
        <v>36</v>
      </c>
      <c r="D293" t="s">
        <v>60</v>
      </c>
      <c r="E293">
        <v>2</v>
      </c>
      <c r="F293" t="s">
        <v>79</v>
      </c>
      <c r="G293" t="s">
        <v>88</v>
      </c>
      <c r="H293" t="s">
        <v>39</v>
      </c>
      <c r="I293" t="s">
        <v>62</v>
      </c>
      <c r="J293" t="s">
        <v>680</v>
      </c>
      <c r="K293" t="s">
        <v>64</v>
      </c>
      <c r="L293">
        <v>3</v>
      </c>
      <c r="M293">
        <v>5</v>
      </c>
      <c r="N293">
        <v>4</v>
      </c>
      <c r="O293">
        <v>3</v>
      </c>
      <c r="P293">
        <v>5</v>
      </c>
      <c r="Q293">
        <v>4</v>
      </c>
      <c r="R293" t="s">
        <v>91</v>
      </c>
      <c r="S293" t="s">
        <v>67</v>
      </c>
      <c r="T293" t="s">
        <v>91</v>
      </c>
      <c r="U293" t="s">
        <v>67</v>
      </c>
      <c r="V293" t="s">
        <v>67</v>
      </c>
      <c r="W293" t="s">
        <v>65</v>
      </c>
      <c r="X293" t="s">
        <v>91</v>
      </c>
      <c r="Y293" t="s">
        <v>227</v>
      </c>
      <c r="Z293" t="s">
        <v>158</v>
      </c>
      <c r="AA293" t="s">
        <v>681</v>
      </c>
      <c r="AB293" t="s">
        <v>55</v>
      </c>
      <c r="AC293" t="s">
        <v>65</v>
      </c>
      <c r="AD293" t="s">
        <v>85</v>
      </c>
      <c r="AE293" t="s">
        <v>99</v>
      </c>
      <c r="AF293" t="s">
        <v>117</v>
      </c>
      <c r="AG293" t="s">
        <v>76</v>
      </c>
      <c r="AH293" t="s">
        <v>191</v>
      </c>
      <c r="AI293" t="s">
        <v>101</v>
      </c>
    </row>
    <row r="294" spans="1:35" x14ac:dyDescent="0.25">
      <c r="A294" s="67">
        <v>44617.421953634257</v>
      </c>
      <c r="B294" t="s">
        <v>59</v>
      </c>
      <c r="C294" t="s">
        <v>36</v>
      </c>
      <c r="D294" t="s">
        <v>60</v>
      </c>
      <c r="E294">
        <v>3</v>
      </c>
      <c r="F294">
        <v>5</v>
      </c>
      <c r="G294" t="s">
        <v>38</v>
      </c>
      <c r="H294" t="s">
        <v>39</v>
      </c>
      <c r="I294" t="s">
        <v>104</v>
      </c>
      <c r="J294" t="s">
        <v>258</v>
      </c>
      <c r="K294" t="s">
        <v>71</v>
      </c>
      <c r="L294">
        <v>5</v>
      </c>
      <c r="M294">
        <v>5</v>
      </c>
      <c r="N294">
        <v>5</v>
      </c>
      <c r="O294">
        <v>5</v>
      </c>
      <c r="P294">
        <v>5</v>
      </c>
      <c r="Q294">
        <v>5</v>
      </c>
      <c r="R294" t="s">
        <v>67</v>
      </c>
      <c r="S294" t="s">
        <v>68</v>
      </c>
      <c r="T294" t="s">
        <v>67</v>
      </c>
      <c r="U294" t="s">
        <v>68</v>
      </c>
      <c r="V294" t="s">
        <v>66</v>
      </c>
      <c r="W294" t="s">
        <v>67</v>
      </c>
      <c r="X294" t="s">
        <v>68</v>
      </c>
      <c r="Y294" t="s">
        <v>69</v>
      </c>
      <c r="Z294" t="s">
        <v>235</v>
      </c>
      <c r="AA294" t="s">
        <v>71</v>
      </c>
      <c r="AB294" t="s">
        <v>72</v>
      </c>
      <c r="AC294" t="s">
        <v>93</v>
      </c>
      <c r="AD294" t="s">
        <v>73</v>
      </c>
      <c r="AE294" t="s">
        <v>128</v>
      </c>
      <c r="AF294" t="s">
        <v>75</v>
      </c>
      <c r="AG294" t="s">
        <v>76</v>
      </c>
      <c r="AH294" t="s">
        <v>69</v>
      </c>
      <c r="AI294" t="s">
        <v>467</v>
      </c>
    </row>
    <row r="295" spans="1:35" x14ac:dyDescent="0.25">
      <c r="A295" s="67">
        <v>44617.425411122684</v>
      </c>
      <c r="B295" t="s">
        <v>150</v>
      </c>
      <c r="C295" t="s">
        <v>151</v>
      </c>
      <c r="D295" t="s">
        <v>60</v>
      </c>
      <c r="E295">
        <v>4</v>
      </c>
      <c r="F295">
        <v>3</v>
      </c>
      <c r="G295" t="s">
        <v>683</v>
      </c>
      <c r="H295" t="s">
        <v>61</v>
      </c>
      <c r="I295" t="s">
        <v>62</v>
      </c>
      <c r="J295" t="s">
        <v>63</v>
      </c>
      <c r="K295" t="s">
        <v>71</v>
      </c>
      <c r="L295">
        <v>5</v>
      </c>
      <c r="M295">
        <v>4</v>
      </c>
      <c r="N295">
        <v>1</v>
      </c>
      <c r="O295">
        <v>1</v>
      </c>
      <c r="P295">
        <v>5</v>
      </c>
      <c r="Q295">
        <v>1</v>
      </c>
      <c r="R295" t="s">
        <v>66</v>
      </c>
      <c r="S295" t="s">
        <v>91</v>
      </c>
      <c r="T295" t="s">
        <v>91</v>
      </c>
      <c r="U295" t="s">
        <v>67</v>
      </c>
      <c r="V295" t="s">
        <v>91</v>
      </c>
      <c r="W295" t="s">
        <v>91</v>
      </c>
      <c r="X295" t="s">
        <v>91</v>
      </c>
      <c r="Y295" t="s">
        <v>369</v>
      </c>
      <c r="Z295" t="s">
        <v>107</v>
      </c>
      <c r="AA295" t="s">
        <v>98</v>
      </c>
      <c r="AB295" t="s">
        <v>72</v>
      </c>
      <c r="AC295" t="s">
        <v>66</v>
      </c>
      <c r="AD295" t="s">
        <v>73</v>
      </c>
      <c r="AE295" t="s">
        <v>165</v>
      </c>
      <c r="AF295" t="s">
        <v>75</v>
      </c>
      <c r="AG295" t="s">
        <v>76</v>
      </c>
      <c r="AH295" t="s">
        <v>187</v>
      </c>
      <c r="AI295" t="s">
        <v>101</v>
      </c>
    </row>
    <row r="296" spans="1:35" x14ac:dyDescent="0.25">
      <c r="A296" s="67">
        <v>44617.428308194445</v>
      </c>
      <c r="B296" t="s">
        <v>35</v>
      </c>
      <c r="C296" t="s">
        <v>183</v>
      </c>
      <c r="D296" t="s">
        <v>60</v>
      </c>
      <c r="E296">
        <v>3</v>
      </c>
      <c r="F296">
        <v>4</v>
      </c>
      <c r="G296" t="s">
        <v>686</v>
      </c>
      <c r="H296" t="s">
        <v>39</v>
      </c>
      <c r="I296" t="s">
        <v>111</v>
      </c>
      <c r="J296" t="s">
        <v>41</v>
      </c>
      <c r="K296" t="s">
        <v>145</v>
      </c>
      <c r="L296">
        <v>5</v>
      </c>
      <c r="M296">
        <v>5</v>
      </c>
      <c r="N296">
        <v>5</v>
      </c>
      <c r="O296">
        <v>5</v>
      </c>
      <c r="P296">
        <v>5</v>
      </c>
      <c r="Q296">
        <v>5</v>
      </c>
      <c r="R296" t="s">
        <v>122</v>
      </c>
      <c r="S296" t="s">
        <v>65</v>
      </c>
      <c r="T296" t="s">
        <v>65</v>
      </c>
      <c r="U296" t="s">
        <v>122</v>
      </c>
      <c r="V296" t="s">
        <v>122</v>
      </c>
      <c r="W296" t="s">
        <v>65</v>
      </c>
      <c r="X296" t="s">
        <v>122</v>
      </c>
      <c r="Y296" t="s">
        <v>238</v>
      </c>
      <c r="Z296" t="s">
        <v>127</v>
      </c>
      <c r="AA296" t="s">
        <v>149</v>
      </c>
      <c r="AB296" t="s">
        <v>72</v>
      </c>
      <c r="AC296" t="s">
        <v>65</v>
      </c>
      <c r="AD296" t="s">
        <v>73</v>
      </c>
      <c r="AE296" t="s">
        <v>246</v>
      </c>
      <c r="AF296" t="s">
        <v>75</v>
      </c>
      <c r="AG296" t="s">
        <v>76</v>
      </c>
      <c r="AH296" t="s">
        <v>650</v>
      </c>
      <c r="AI296" t="s">
        <v>120</v>
      </c>
    </row>
    <row r="297" spans="1:35" x14ac:dyDescent="0.25">
      <c r="A297" s="67">
        <v>44617.452637893519</v>
      </c>
      <c r="B297" t="s">
        <v>35</v>
      </c>
      <c r="C297" t="s">
        <v>36</v>
      </c>
      <c r="D297" t="s">
        <v>60</v>
      </c>
      <c r="E297">
        <v>2</v>
      </c>
      <c r="F297">
        <v>5</v>
      </c>
      <c r="G297" t="s">
        <v>38</v>
      </c>
      <c r="H297" t="s">
        <v>39</v>
      </c>
      <c r="I297" t="s">
        <v>89</v>
      </c>
      <c r="J297" t="s">
        <v>175</v>
      </c>
      <c r="K297" t="s">
        <v>71</v>
      </c>
      <c r="L297">
        <v>3</v>
      </c>
      <c r="M297">
        <v>5</v>
      </c>
      <c r="N297">
        <v>5</v>
      </c>
      <c r="O297">
        <v>4</v>
      </c>
      <c r="P297">
        <v>5</v>
      </c>
      <c r="Q297">
        <v>3</v>
      </c>
      <c r="R297" t="s">
        <v>67</v>
      </c>
      <c r="S297" t="s">
        <v>91</v>
      </c>
      <c r="T297" t="s">
        <v>91</v>
      </c>
      <c r="U297" t="s">
        <v>91</v>
      </c>
      <c r="V297" t="s">
        <v>67</v>
      </c>
      <c r="W297" t="s">
        <v>67</v>
      </c>
      <c r="X297" t="s">
        <v>65</v>
      </c>
      <c r="Y297" t="s">
        <v>92</v>
      </c>
      <c r="Z297" t="s">
        <v>127</v>
      </c>
      <c r="AA297" t="s">
        <v>71</v>
      </c>
      <c r="AB297" t="s">
        <v>72</v>
      </c>
      <c r="AC297" t="s">
        <v>66</v>
      </c>
      <c r="AD297" t="s">
        <v>85</v>
      </c>
      <c r="AE297" t="s">
        <v>128</v>
      </c>
      <c r="AF297" t="s">
        <v>75</v>
      </c>
      <c r="AG297" t="s">
        <v>76</v>
      </c>
      <c r="AH297" t="s">
        <v>100</v>
      </c>
      <c r="AI297" t="s">
        <v>87</v>
      </c>
    </row>
    <row r="298" spans="1:35" x14ac:dyDescent="0.25">
      <c r="A298" s="67">
        <v>44617.466021400462</v>
      </c>
      <c r="B298" t="s">
        <v>102</v>
      </c>
      <c r="C298" t="s">
        <v>36</v>
      </c>
      <c r="D298" t="s">
        <v>60</v>
      </c>
      <c r="E298">
        <v>2</v>
      </c>
      <c r="F298">
        <v>4</v>
      </c>
      <c r="G298" t="s">
        <v>181</v>
      </c>
      <c r="H298" t="s">
        <v>61</v>
      </c>
      <c r="I298" t="s">
        <v>62</v>
      </c>
      <c r="J298" t="s">
        <v>688</v>
      </c>
      <c r="K298" t="s">
        <v>64</v>
      </c>
      <c r="L298">
        <v>5</v>
      </c>
      <c r="M298">
        <v>5</v>
      </c>
      <c r="N298">
        <v>5</v>
      </c>
      <c r="O298">
        <v>3</v>
      </c>
      <c r="P298">
        <v>5</v>
      </c>
      <c r="Q298">
        <v>5</v>
      </c>
      <c r="R298" t="s">
        <v>65</v>
      </c>
      <c r="S298" t="s">
        <v>66</v>
      </c>
      <c r="T298" t="s">
        <v>65</v>
      </c>
      <c r="U298" t="s">
        <v>66</v>
      </c>
      <c r="V298" t="s">
        <v>67</v>
      </c>
      <c r="W298" t="s">
        <v>66</v>
      </c>
      <c r="X298" t="s">
        <v>68</v>
      </c>
      <c r="Y298" t="s">
        <v>148</v>
      </c>
      <c r="Z298" t="s">
        <v>70</v>
      </c>
      <c r="AA298" t="s">
        <v>98</v>
      </c>
      <c r="AB298" t="s">
        <v>72</v>
      </c>
      <c r="AC298" t="s">
        <v>93</v>
      </c>
      <c r="AD298" t="s">
        <v>85</v>
      </c>
      <c r="AE298" t="s">
        <v>114</v>
      </c>
      <c r="AF298" t="s">
        <v>75</v>
      </c>
      <c r="AG298" t="s">
        <v>76</v>
      </c>
      <c r="AH298" t="s">
        <v>191</v>
      </c>
      <c r="AI298" t="s">
        <v>120</v>
      </c>
    </row>
    <row r="299" spans="1:35" x14ac:dyDescent="0.25">
      <c r="A299" s="67">
        <v>44617.471063749996</v>
      </c>
      <c r="B299" t="s">
        <v>102</v>
      </c>
      <c r="C299" t="s">
        <v>36</v>
      </c>
      <c r="D299" t="s">
        <v>60</v>
      </c>
      <c r="E299">
        <v>2</v>
      </c>
      <c r="F299">
        <v>4</v>
      </c>
      <c r="G299" t="s">
        <v>38</v>
      </c>
      <c r="H299" t="s">
        <v>61</v>
      </c>
      <c r="I299" t="s">
        <v>62</v>
      </c>
      <c r="J299" t="s">
        <v>63</v>
      </c>
      <c r="K299" t="s">
        <v>71</v>
      </c>
      <c r="L299">
        <v>3</v>
      </c>
      <c r="M299">
        <v>5</v>
      </c>
      <c r="N299">
        <v>5</v>
      </c>
      <c r="O299">
        <v>3</v>
      </c>
      <c r="P299">
        <v>4</v>
      </c>
      <c r="Q299">
        <v>4</v>
      </c>
      <c r="R299" t="s">
        <v>68</v>
      </c>
      <c r="S299" t="s">
        <v>66</v>
      </c>
      <c r="T299" t="s">
        <v>91</v>
      </c>
      <c r="U299" t="s">
        <v>66</v>
      </c>
      <c r="V299" t="s">
        <v>91</v>
      </c>
      <c r="W299" t="s">
        <v>68</v>
      </c>
      <c r="X299" t="s">
        <v>91</v>
      </c>
      <c r="Y299" t="s">
        <v>92</v>
      </c>
      <c r="Z299" t="s">
        <v>70</v>
      </c>
      <c r="AA299" t="s">
        <v>98</v>
      </c>
      <c r="AB299" t="s">
        <v>72</v>
      </c>
      <c r="AC299" t="s">
        <v>66</v>
      </c>
      <c r="AD299" t="s">
        <v>85</v>
      </c>
      <c r="AE299" t="s">
        <v>165</v>
      </c>
      <c r="AF299" t="s">
        <v>213</v>
      </c>
      <c r="AG299" t="s">
        <v>137</v>
      </c>
      <c r="AH299" t="s">
        <v>100</v>
      </c>
      <c r="AI299" t="s">
        <v>87</v>
      </c>
    </row>
    <row r="300" spans="1:35" x14ac:dyDescent="0.25">
      <c r="A300" s="67">
        <v>44617.495073773149</v>
      </c>
      <c r="B300" t="s">
        <v>59</v>
      </c>
      <c r="C300" t="s">
        <v>36</v>
      </c>
      <c r="D300" t="s">
        <v>60</v>
      </c>
      <c r="E300">
        <v>1</v>
      </c>
      <c r="F300">
        <v>3</v>
      </c>
      <c r="G300" t="s">
        <v>38</v>
      </c>
      <c r="H300" t="s">
        <v>61</v>
      </c>
      <c r="I300" t="s">
        <v>111</v>
      </c>
      <c r="J300" t="s">
        <v>245</v>
      </c>
      <c r="K300" t="s">
        <v>71</v>
      </c>
      <c r="L300">
        <v>4</v>
      </c>
      <c r="M300">
        <v>5</v>
      </c>
      <c r="N300">
        <v>4</v>
      </c>
      <c r="O300">
        <v>4</v>
      </c>
      <c r="P300">
        <v>4</v>
      </c>
      <c r="Q300">
        <v>1</v>
      </c>
      <c r="R300" t="s">
        <v>65</v>
      </c>
      <c r="S300" t="s">
        <v>122</v>
      </c>
      <c r="T300" t="s">
        <v>122</v>
      </c>
      <c r="U300" t="s">
        <v>122</v>
      </c>
      <c r="V300" t="s">
        <v>65</v>
      </c>
      <c r="W300" t="s">
        <v>91</v>
      </c>
      <c r="X300" t="s">
        <v>91</v>
      </c>
      <c r="Y300" t="s">
        <v>92</v>
      </c>
      <c r="Z300" t="s">
        <v>83</v>
      </c>
      <c r="AA300" t="s">
        <v>71</v>
      </c>
      <c r="AB300" t="s">
        <v>72</v>
      </c>
      <c r="AC300" t="s">
        <v>122</v>
      </c>
      <c r="AD300" t="s">
        <v>73</v>
      </c>
      <c r="AE300" t="s">
        <v>74</v>
      </c>
      <c r="AF300" t="s">
        <v>75</v>
      </c>
      <c r="AG300" t="s">
        <v>76</v>
      </c>
      <c r="AH300" t="s">
        <v>69</v>
      </c>
      <c r="AI300" t="s">
        <v>58</v>
      </c>
    </row>
    <row r="301" spans="1:35" x14ac:dyDescent="0.25">
      <c r="A301" s="67">
        <v>44617.503132638885</v>
      </c>
      <c r="B301" t="s">
        <v>133</v>
      </c>
      <c r="C301" t="s">
        <v>151</v>
      </c>
      <c r="D301" t="s">
        <v>60</v>
      </c>
      <c r="E301">
        <v>4</v>
      </c>
      <c r="F301">
        <v>1</v>
      </c>
      <c r="G301" t="s">
        <v>463</v>
      </c>
      <c r="H301" t="s">
        <v>61</v>
      </c>
      <c r="I301" t="s">
        <v>62</v>
      </c>
      <c r="J301" t="s">
        <v>597</v>
      </c>
      <c r="K301" t="s">
        <v>64</v>
      </c>
      <c r="L301">
        <v>4</v>
      </c>
      <c r="M301">
        <v>2</v>
      </c>
      <c r="N301">
        <v>5</v>
      </c>
      <c r="O301">
        <v>4</v>
      </c>
      <c r="P301">
        <v>5</v>
      </c>
      <c r="Q301">
        <v>1</v>
      </c>
      <c r="R301" t="s">
        <v>689</v>
      </c>
      <c r="S301" t="s">
        <v>690</v>
      </c>
      <c r="T301" t="s">
        <v>66</v>
      </c>
      <c r="U301" t="s">
        <v>68</v>
      </c>
      <c r="V301" t="s">
        <v>66</v>
      </c>
      <c r="W301" t="s">
        <v>66</v>
      </c>
      <c r="X301" t="s">
        <v>66</v>
      </c>
      <c r="Y301" t="s">
        <v>172</v>
      </c>
      <c r="Z301" t="s">
        <v>124</v>
      </c>
      <c r="AA301" t="s">
        <v>149</v>
      </c>
      <c r="AB301" t="s">
        <v>72</v>
      </c>
      <c r="AC301" t="s">
        <v>66</v>
      </c>
      <c r="AD301" t="s">
        <v>73</v>
      </c>
      <c r="AE301" t="s">
        <v>114</v>
      </c>
      <c r="AF301" t="s">
        <v>75</v>
      </c>
      <c r="AG301" t="s">
        <v>76</v>
      </c>
      <c r="AH301" t="s">
        <v>187</v>
      </c>
      <c r="AI301" t="s">
        <v>78</v>
      </c>
    </row>
    <row r="302" spans="1:35" x14ac:dyDescent="0.25">
      <c r="A302" s="67">
        <v>44617.545195243059</v>
      </c>
      <c r="B302" t="s">
        <v>35</v>
      </c>
      <c r="C302" t="s">
        <v>36</v>
      </c>
      <c r="D302" t="s">
        <v>60</v>
      </c>
      <c r="E302">
        <v>1</v>
      </c>
      <c r="F302">
        <v>3</v>
      </c>
      <c r="G302" t="s">
        <v>692</v>
      </c>
      <c r="H302" t="s">
        <v>39</v>
      </c>
      <c r="I302" t="s">
        <v>104</v>
      </c>
      <c r="J302" t="s">
        <v>693</v>
      </c>
      <c r="K302" t="s">
        <v>71</v>
      </c>
      <c r="L302">
        <v>5</v>
      </c>
      <c r="M302">
        <v>3</v>
      </c>
      <c r="N302">
        <v>5</v>
      </c>
      <c r="O302">
        <v>4</v>
      </c>
      <c r="P302">
        <v>5</v>
      </c>
      <c r="Q302">
        <v>1</v>
      </c>
      <c r="R302" t="s">
        <v>91</v>
      </c>
      <c r="S302" t="s">
        <v>694</v>
      </c>
      <c r="T302" t="s">
        <v>91</v>
      </c>
      <c r="U302" t="s">
        <v>66</v>
      </c>
      <c r="V302" t="s">
        <v>695</v>
      </c>
      <c r="W302" t="s">
        <v>67</v>
      </c>
      <c r="X302" t="s">
        <v>67</v>
      </c>
      <c r="Y302" t="s">
        <v>156</v>
      </c>
      <c r="Z302" t="s">
        <v>158</v>
      </c>
      <c r="AA302" t="s">
        <v>98</v>
      </c>
      <c r="AB302" t="s">
        <v>72</v>
      </c>
      <c r="AC302" t="s">
        <v>122</v>
      </c>
      <c r="AD302" t="s">
        <v>73</v>
      </c>
      <c r="AE302" t="s">
        <v>74</v>
      </c>
      <c r="AF302" t="s">
        <v>75</v>
      </c>
      <c r="AG302" t="s">
        <v>76</v>
      </c>
      <c r="AH302" t="s">
        <v>178</v>
      </c>
      <c r="AI302" t="s">
        <v>171</v>
      </c>
    </row>
    <row r="303" spans="1:35" x14ac:dyDescent="0.25">
      <c r="A303" s="67">
        <v>44617.552616041663</v>
      </c>
      <c r="B303" t="s">
        <v>35</v>
      </c>
      <c r="C303" t="s">
        <v>151</v>
      </c>
      <c r="D303" t="s">
        <v>60</v>
      </c>
      <c r="E303">
        <v>2</v>
      </c>
      <c r="F303">
        <v>4</v>
      </c>
      <c r="G303" t="s">
        <v>696</v>
      </c>
      <c r="H303" t="s">
        <v>39</v>
      </c>
      <c r="I303" t="s">
        <v>104</v>
      </c>
      <c r="J303" t="s">
        <v>476</v>
      </c>
      <c r="K303" t="s">
        <v>64</v>
      </c>
      <c r="L303">
        <v>5</v>
      </c>
      <c r="M303">
        <v>5</v>
      </c>
      <c r="N303">
        <v>5</v>
      </c>
      <c r="O303">
        <v>5</v>
      </c>
      <c r="P303">
        <v>5</v>
      </c>
      <c r="Q303">
        <v>5</v>
      </c>
      <c r="R303" t="s">
        <v>67</v>
      </c>
      <c r="S303" t="s">
        <v>68</v>
      </c>
      <c r="T303" t="s">
        <v>91</v>
      </c>
      <c r="U303" t="s">
        <v>68</v>
      </c>
      <c r="V303" t="s">
        <v>68</v>
      </c>
      <c r="W303" t="s">
        <v>67</v>
      </c>
      <c r="X303" t="s">
        <v>68</v>
      </c>
      <c r="Y303" t="s">
        <v>113</v>
      </c>
      <c r="Z303" t="s">
        <v>141</v>
      </c>
      <c r="AA303" t="s">
        <v>149</v>
      </c>
      <c r="AB303" t="s">
        <v>72</v>
      </c>
      <c r="AC303" t="s">
        <v>66</v>
      </c>
      <c r="AD303" t="s">
        <v>73</v>
      </c>
      <c r="AE303" t="s">
        <v>99</v>
      </c>
      <c r="AF303" t="s">
        <v>75</v>
      </c>
      <c r="AG303" t="s">
        <v>76</v>
      </c>
      <c r="AH303" t="s">
        <v>77</v>
      </c>
      <c r="AI303" t="s">
        <v>94</v>
      </c>
    </row>
    <row r="304" spans="1:35" x14ac:dyDescent="0.25">
      <c r="A304" s="67">
        <v>44617.573799027778</v>
      </c>
      <c r="B304" t="s">
        <v>35</v>
      </c>
      <c r="C304" t="s">
        <v>36</v>
      </c>
      <c r="D304" t="s">
        <v>60</v>
      </c>
      <c r="E304">
        <v>1</v>
      </c>
      <c r="F304">
        <v>2</v>
      </c>
      <c r="G304" t="s">
        <v>38</v>
      </c>
      <c r="H304" t="s">
        <v>61</v>
      </c>
      <c r="I304" t="s">
        <v>62</v>
      </c>
      <c r="J304" t="s">
        <v>175</v>
      </c>
      <c r="K304" t="s">
        <v>145</v>
      </c>
      <c r="L304">
        <v>3</v>
      </c>
      <c r="M304">
        <v>5</v>
      </c>
      <c r="N304">
        <v>4</v>
      </c>
      <c r="O304">
        <v>4</v>
      </c>
      <c r="P304">
        <v>4</v>
      </c>
      <c r="Q304">
        <v>1</v>
      </c>
      <c r="R304" t="s">
        <v>67</v>
      </c>
      <c r="S304" t="s">
        <v>91</v>
      </c>
      <c r="T304" t="s">
        <v>91</v>
      </c>
      <c r="U304" t="s">
        <v>91</v>
      </c>
      <c r="V304" t="s">
        <v>67</v>
      </c>
      <c r="W304" t="s">
        <v>67</v>
      </c>
      <c r="X304" t="s">
        <v>91</v>
      </c>
      <c r="Y304" t="s">
        <v>295</v>
      </c>
      <c r="Z304" t="s">
        <v>83</v>
      </c>
      <c r="AA304" t="s">
        <v>344</v>
      </c>
      <c r="AB304" t="s">
        <v>72</v>
      </c>
      <c r="AC304" t="s">
        <v>67</v>
      </c>
      <c r="AD304" t="s">
        <v>73</v>
      </c>
      <c r="AE304" t="s">
        <v>74</v>
      </c>
      <c r="AF304" t="s">
        <v>75</v>
      </c>
      <c r="AG304" t="s">
        <v>51</v>
      </c>
      <c r="AH304" t="s">
        <v>119</v>
      </c>
      <c r="AI304" t="s">
        <v>87</v>
      </c>
    </row>
    <row r="305" spans="1:35" x14ac:dyDescent="0.25">
      <c r="A305" s="67">
        <v>44617.602409687504</v>
      </c>
      <c r="B305" t="s">
        <v>35</v>
      </c>
      <c r="C305" t="s">
        <v>151</v>
      </c>
      <c r="D305" t="s">
        <v>60</v>
      </c>
      <c r="E305">
        <v>3</v>
      </c>
      <c r="F305">
        <v>4</v>
      </c>
      <c r="G305" t="s">
        <v>697</v>
      </c>
      <c r="H305" t="s">
        <v>115</v>
      </c>
      <c r="I305" t="s">
        <v>89</v>
      </c>
      <c r="J305" t="s">
        <v>440</v>
      </c>
      <c r="K305" t="s">
        <v>71</v>
      </c>
      <c r="L305">
        <v>5</v>
      </c>
      <c r="M305">
        <v>5</v>
      </c>
      <c r="N305">
        <v>5</v>
      </c>
      <c r="O305">
        <v>5</v>
      </c>
      <c r="P305">
        <v>5</v>
      </c>
      <c r="Q305">
        <v>5</v>
      </c>
      <c r="R305" t="s">
        <v>91</v>
      </c>
      <c r="S305" t="s">
        <v>91</v>
      </c>
      <c r="T305" t="s">
        <v>91</v>
      </c>
      <c r="U305" t="s">
        <v>66</v>
      </c>
      <c r="V305" t="s">
        <v>66</v>
      </c>
      <c r="W305" t="s">
        <v>68</v>
      </c>
      <c r="X305" t="s">
        <v>66</v>
      </c>
      <c r="Y305" t="s">
        <v>212</v>
      </c>
      <c r="Z305" t="s">
        <v>70</v>
      </c>
      <c r="AA305" t="s">
        <v>71</v>
      </c>
      <c r="AB305" t="s">
        <v>72</v>
      </c>
      <c r="AC305" t="s">
        <v>67</v>
      </c>
      <c r="AD305" t="s">
        <v>73</v>
      </c>
      <c r="AE305" t="s">
        <v>128</v>
      </c>
      <c r="AF305" t="s">
        <v>75</v>
      </c>
      <c r="AG305" t="s">
        <v>76</v>
      </c>
      <c r="AH305" t="s">
        <v>77</v>
      </c>
      <c r="AI305" t="s">
        <v>78</v>
      </c>
    </row>
    <row r="306" spans="1:35" x14ac:dyDescent="0.25">
      <c r="A306" s="67">
        <v>44617.606524490737</v>
      </c>
      <c r="B306" t="s">
        <v>102</v>
      </c>
      <c r="C306" t="s">
        <v>183</v>
      </c>
      <c r="D306" t="s">
        <v>60</v>
      </c>
      <c r="E306">
        <v>2</v>
      </c>
      <c r="F306">
        <v>5</v>
      </c>
      <c r="G306" t="s">
        <v>278</v>
      </c>
      <c r="H306" t="s">
        <v>61</v>
      </c>
      <c r="I306" t="s">
        <v>62</v>
      </c>
      <c r="J306" t="s">
        <v>223</v>
      </c>
      <c r="K306" t="s">
        <v>64</v>
      </c>
      <c r="L306">
        <v>4</v>
      </c>
      <c r="M306">
        <v>4</v>
      </c>
      <c r="N306">
        <v>4</v>
      </c>
      <c r="O306">
        <v>5</v>
      </c>
      <c r="P306">
        <v>5</v>
      </c>
      <c r="Q306">
        <v>4</v>
      </c>
      <c r="R306" t="s">
        <v>143</v>
      </c>
      <c r="S306" t="s">
        <v>122</v>
      </c>
      <c r="T306" t="s">
        <v>91</v>
      </c>
      <c r="U306" t="s">
        <v>122</v>
      </c>
      <c r="V306" t="s">
        <v>122</v>
      </c>
      <c r="W306" t="s">
        <v>143</v>
      </c>
      <c r="X306" t="s">
        <v>91</v>
      </c>
      <c r="Y306" t="s">
        <v>148</v>
      </c>
      <c r="Z306" t="s">
        <v>83</v>
      </c>
      <c r="AA306" t="s">
        <v>149</v>
      </c>
      <c r="AB306" t="s">
        <v>72</v>
      </c>
      <c r="AC306" t="s">
        <v>122</v>
      </c>
      <c r="AD306" t="s">
        <v>85</v>
      </c>
      <c r="AE306" t="s">
        <v>74</v>
      </c>
      <c r="AF306" t="s">
        <v>75</v>
      </c>
      <c r="AG306" t="s">
        <v>76</v>
      </c>
      <c r="AH306" t="s">
        <v>196</v>
      </c>
      <c r="AI306" t="s">
        <v>58</v>
      </c>
    </row>
    <row r="307" spans="1:35" x14ac:dyDescent="0.25">
      <c r="A307" s="67">
        <v>44617.621749108795</v>
      </c>
      <c r="B307" t="s">
        <v>133</v>
      </c>
      <c r="C307" t="s">
        <v>151</v>
      </c>
      <c r="D307" t="s">
        <v>60</v>
      </c>
      <c r="E307">
        <v>1</v>
      </c>
      <c r="F307">
        <v>5</v>
      </c>
      <c r="G307" t="s">
        <v>262</v>
      </c>
      <c r="H307" t="s">
        <v>39</v>
      </c>
      <c r="I307" t="s">
        <v>104</v>
      </c>
      <c r="J307" t="s">
        <v>234</v>
      </c>
      <c r="K307" t="s">
        <v>64</v>
      </c>
      <c r="L307">
        <v>5</v>
      </c>
      <c r="M307">
        <v>3</v>
      </c>
      <c r="N307">
        <v>3</v>
      </c>
      <c r="O307">
        <v>5</v>
      </c>
      <c r="P307">
        <v>5</v>
      </c>
      <c r="Q307">
        <v>1</v>
      </c>
      <c r="R307" t="s">
        <v>91</v>
      </c>
      <c r="S307" t="s">
        <v>91</v>
      </c>
      <c r="T307" t="s">
        <v>91</v>
      </c>
      <c r="U307" t="s">
        <v>66</v>
      </c>
      <c r="V307" t="s">
        <v>91</v>
      </c>
      <c r="W307" t="s">
        <v>67</v>
      </c>
      <c r="X307" t="s">
        <v>68</v>
      </c>
      <c r="Y307" t="s">
        <v>172</v>
      </c>
      <c r="Z307" t="s">
        <v>83</v>
      </c>
      <c r="AA307" t="s">
        <v>98</v>
      </c>
      <c r="AB307" t="s">
        <v>72</v>
      </c>
      <c r="AC307" t="s">
        <v>66</v>
      </c>
      <c r="AD307" t="s">
        <v>73</v>
      </c>
      <c r="AE307" t="s">
        <v>108</v>
      </c>
      <c r="AF307" t="s">
        <v>75</v>
      </c>
      <c r="AG307" t="s">
        <v>76</v>
      </c>
      <c r="AH307" t="s">
        <v>191</v>
      </c>
      <c r="AI307" t="s">
        <v>94</v>
      </c>
    </row>
    <row r="308" spans="1:35" x14ac:dyDescent="0.25">
      <c r="A308" s="67">
        <v>44617.702010324079</v>
      </c>
      <c r="B308" t="s">
        <v>35</v>
      </c>
      <c r="C308" t="s">
        <v>36</v>
      </c>
      <c r="D308" t="s">
        <v>60</v>
      </c>
      <c r="E308">
        <v>2</v>
      </c>
      <c r="F308">
        <v>2</v>
      </c>
      <c r="G308" t="s">
        <v>698</v>
      </c>
      <c r="H308" t="s">
        <v>39</v>
      </c>
      <c r="I308" t="s">
        <v>62</v>
      </c>
      <c r="J308" t="s">
        <v>205</v>
      </c>
      <c r="K308" t="s">
        <v>71</v>
      </c>
      <c r="L308">
        <v>5</v>
      </c>
      <c r="M308">
        <v>5</v>
      </c>
      <c r="N308">
        <v>5</v>
      </c>
      <c r="O308">
        <v>5</v>
      </c>
      <c r="P308">
        <v>5</v>
      </c>
      <c r="Q308">
        <v>3</v>
      </c>
      <c r="R308" t="s">
        <v>68</v>
      </c>
      <c r="S308" t="s">
        <v>91</v>
      </c>
      <c r="T308" t="s">
        <v>91</v>
      </c>
      <c r="U308" t="s">
        <v>68</v>
      </c>
      <c r="V308" t="s">
        <v>91</v>
      </c>
      <c r="W308" t="s">
        <v>66</v>
      </c>
      <c r="X308" t="s">
        <v>91</v>
      </c>
      <c r="Y308" t="s">
        <v>92</v>
      </c>
      <c r="Z308" t="s">
        <v>127</v>
      </c>
      <c r="AA308" t="s">
        <v>98</v>
      </c>
      <c r="AB308" t="s">
        <v>72</v>
      </c>
      <c r="AC308" t="s">
        <v>66</v>
      </c>
      <c r="AD308" t="s">
        <v>73</v>
      </c>
      <c r="AE308" t="s">
        <v>128</v>
      </c>
      <c r="AF308" t="s">
        <v>75</v>
      </c>
      <c r="AG308" t="s">
        <v>76</v>
      </c>
      <c r="AH308" t="s">
        <v>69</v>
      </c>
      <c r="AI308" t="s">
        <v>87</v>
      </c>
    </row>
    <row r="309" spans="1:35" x14ac:dyDescent="0.25">
      <c r="A309" s="67">
        <v>44617.714470243052</v>
      </c>
      <c r="B309" t="s">
        <v>35</v>
      </c>
      <c r="C309" t="s">
        <v>36</v>
      </c>
      <c r="D309" t="s">
        <v>60</v>
      </c>
      <c r="E309">
        <v>1</v>
      </c>
      <c r="F309">
        <v>6</v>
      </c>
      <c r="G309" t="s">
        <v>38</v>
      </c>
      <c r="H309" t="s">
        <v>115</v>
      </c>
      <c r="I309" t="s">
        <v>89</v>
      </c>
      <c r="J309" t="s">
        <v>155</v>
      </c>
      <c r="K309" t="s">
        <v>126</v>
      </c>
      <c r="L309">
        <v>2</v>
      </c>
      <c r="M309">
        <v>4</v>
      </c>
      <c r="N309">
        <v>4</v>
      </c>
      <c r="O309">
        <v>4</v>
      </c>
      <c r="P309">
        <v>5</v>
      </c>
      <c r="Q309">
        <v>2</v>
      </c>
      <c r="R309" t="s">
        <v>65</v>
      </c>
      <c r="S309" t="s">
        <v>67</v>
      </c>
      <c r="T309" t="s">
        <v>67</v>
      </c>
      <c r="U309" t="s">
        <v>66</v>
      </c>
      <c r="V309" t="s">
        <v>65</v>
      </c>
      <c r="W309" t="s">
        <v>65</v>
      </c>
      <c r="X309" t="s">
        <v>65</v>
      </c>
      <c r="Y309" t="s">
        <v>119</v>
      </c>
      <c r="Z309" t="s">
        <v>107</v>
      </c>
      <c r="AA309" t="s">
        <v>71</v>
      </c>
      <c r="AB309" t="s">
        <v>55</v>
      </c>
      <c r="AC309" t="s">
        <v>65</v>
      </c>
      <c r="AD309" t="s">
        <v>85</v>
      </c>
      <c r="AE309" t="s">
        <v>99</v>
      </c>
      <c r="AF309" t="s">
        <v>117</v>
      </c>
      <c r="AG309" t="s">
        <v>137</v>
      </c>
      <c r="AH309" t="s">
        <v>69</v>
      </c>
      <c r="AI309" t="s">
        <v>101</v>
      </c>
    </row>
    <row r="310" spans="1:35" x14ac:dyDescent="0.25">
      <c r="A310" s="67">
        <v>44617.755874270835</v>
      </c>
      <c r="B310" t="s">
        <v>35</v>
      </c>
      <c r="C310" t="s">
        <v>36</v>
      </c>
      <c r="D310" t="s">
        <v>60</v>
      </c>
      <c r="E310">
        <v>1</v>
      </c>
      <c r="F310" t="s">
        <v>79</v>
      </c>
      <c r="G310" t="s">
        <v>699</v>
      </c>
      <c r="H310" t="s">
        <v>39</v>
      </c>
      <c r="I310" t="s">
        <v>104</v>
      </c>
      <c r="J310" t="s">
        <v>193</v>
      </c>
      <c r="K310" t="s">
        <v>71</v>
      </c>
      <c r="L310">
        <v>5</v>
      </c>
      <c r="M310">
        <v>5</v>
      </c>
      <c r="N310">
        <v>5</v>
      </c>
      <c r="O310">
        <v>5</v>
      </c>
      <c r="P310">
        <v>5</v>
      </c>
      <c r="Q310">
        <v>5</v>
      </c>
      <c r="R310" t="s">
        <v>68</v>
      </c>
      <c r="S310" t="s">
        <v>68</v>
      </c>
      <c r="T310" t="s">
        <v>68</v>
      </c>
      <c r="U310" t="s">
        <v>68</v>
      </c>
      <c r="V310" t="s">
        <v>68</v>
      </c>
      <c r="W310" t="s">
        <v>68</v>
      </c>
      <c r="X310" t="s">
        <v>68</v>
      </c>
      <c r="Y310" t="s">
        <v>156</v>
      </c>
      <c r="Z310" t="s">
        <v>83</v>
      </c>
      <c r="AA310" t="s">
        <v>149</v>
      </c>
      <c r="AB310" t="s">
        <v>72</v>
      </c>
      <c r="AC310" t="s">
        <v>66</v>
      </c>
      <c r="AD310" t="s">
        <v>85</v>
      </c>
      <c r="AE310" t="s">
        <v>246</v>
      </c>
      <c r="AF310" t="s">
        <v>75</v>
      </c>
      <c r="AG310" t="s">
        <v>76</v>
      </c>
      <c r="AH310" t="s">
        <v>312</v>
      </c>
      <c r="AI310" t="s">
        <v>94</v>
      </c>
    </row>
    <row r="311" spans="1:35" x14ac:dyDescent="0.25">
      <c r="A311" s="67">
        <v>44617.804356747685</v>
      </c>
      <c r="B311" t="s">
        <v>150</v>
      </c>
      <c r="C311" t="s">
        <v>183</v>
      </c>
      <c r="D311" t="s">
        <v>60</v>
      </c>
      <c r="E311">
        <v>4</v>
      </c>
      <c r="F311">
        <v>4</v>
      </c>
      <c r="G311" t="s">
        <v>528</v>
      </c>
      <c r="H311" t="s">
        <v>39</v>
      </c>
      <c r="I311" t="s">
        <v>62</v>
      </c>
      <c r="J311" t="s">
        <v>160</v>
      </c>
      <c r="K311" t="s">
        <v>329</v>
      </c>
      <c r="L311">
        <v>1</v>
      </c>
      <c r="M311">
        <v>2</v>
      </c>
      <c r="N311">
        <v>3</v>
      </c>
      <c r="O311">
        <v>3</v>
      </c>
      <c r="P311">
        <v>4</v>
      </c>
      <c r="Q311">
        <v>4</v>
      </c>
      <c r="R311" t="s">
        <v>122</v>
      </c>
      <c r="S311" t="s">
        <v>143</v>
      </c>
      <c r="T311" t="s">
        <v>122</v>
      </c>
      <c r="U311" t="s">
        <v>91</v>
      </c>
      <c r="V311" t="s">
        <v>91</v>
      </c>
      <c r="W311" t="s">
        <v>91</v>
      </c>
      <c r="X311" t="s">
        <v>91</v>
      </c>
      <c r="Y311" t="s">
        <v>113</v>
      </c>
      <c r="Z311" t="s">
        <v>70</v>
      </c>
      <c r="AA311" t="s">
        <v>98</v>
      </c>
      <c r="AB311" t="s">
        <v>137</v>
      </c>
      <c r="AC311" t="s">
        <v>122</v>
      </c>
      <c r="AD311" t="s">
        <v>73</v>
      </c>
      <c r="AE311" t="s">
        <v>246</v>
      </c>
      <c r="AF311" t="s">
        <v>75</v>
      </c>
      <c r="AG311" t="s">
        <v>76</v>
      </c>
      <c r="AH311" t="s">
        <v>199</v>
      </c>
      <c r="AI311" t="s">
        <v>169</v>
      </c>
    </row>
    <row r="312" spans="1:35" x14ac:dyDescent="0.25">
      <c r="A312" s="67">
        <v>44617.810367847225</v>
      </c>
      <c r="B312" t="s">
        <v>133</v>
      </c>
      <c r="C312" t="s">
        <v>183</v>
      </c>
      <c r="D312" t="s">
        <v>60</v>
      </c>
      <c r="E312">
        <v>5</v>
      </c>
      <c r="F312">
        <v>3</v>
      </c>
      <c r="G312" t="s">
        <v>700</v>
      </c>
      <c r="H312" t="s">
        <v>61</v>
      </c>
      <c r="I312" t="s">
        <v>62</v>
      </c>
      <c r="J312" t="s">
        <v>90</v>
      </c>
      <c r="K312" t="s">
        <v>260</v>
      </c>
      <c r="L312">
        <v>5</v>
      </c>
      <c r="M312">
        <v>5</v>
      </c>
      <c r="N312">
        <v>5</v>
      </c>
      <c r="O312">
        <v>5</v>
      </c>
      <c r="P312">
        <v>5</v>
      </c>
      <c r="Q312">
        <v>4</v>
      </c>
      <c r="R312" t="s">
        <v>91</v>
      </c>
      <c r="S312" t="s">
        <v>91</v>
      </c>
      <c r="T312" t="s">
        <v>91</v>
      </c>
      <c r="U312" t="s">
        <v>66</v>
      </c>
      <c r="V312" t="s">
        <v>91</v>
      </c>
      <c r="W312" t="s">
        <v>68</v>
      </c>
      <c r="X312" t="s">
        <v>91</v>
      </c>
      <c r="Y312" t="s">
        <v>82</v>
      </c>
      <c r="Z312" t="s">
        <v>83</v>
      </c>
      <c r="AA312" t="s">
        <v>211</v>
      </c>
      <c r="AB312" t="s">
        <v>55</v>
      </c>
      <c r="AC312" t="s">
        <v>93</v>
      </c>
      <c r="AD312" t="s">
        <v>85</v>
      </c>
      <c r="AE312" t="s">
        <v>74</v>
      </c>
      <c r="AF312" t="s">
        <v>117</v>
      </c>
      <c r="AG312" t="s">
        <v>76</v>
      </c>
      <c r="AH312" t="s">
        <v>187</v>
      </c>
      <c r="AI312" t="s">
        <v>228</v>
      </c>
    </row>
    <row r="313" spans="1:35" x14ac:dyDescent="0.25">
      <c r="A313" s="67">
        <v>44617.820271365737</v>
      </c>
      <c r="B313" t="s">
        <v>35</v>
      </c>
      <c r="C313" t="s">
        <v>134</v>
      </c>
      <c r="D313" t="s">
        <v>60</v>
      </c>
      <c r="E313">
        <v>1</v>
      </c>
      <c r="F313" t="s">
        <v>79</v>
      </c>
      <c r="G313" t="s">
        <v>475</v>
      </c>
      <c r="H313" t="s">
        <v>39</v>
      </c>
      <c r="I313" t="s">
        <v>111</v>
      </c>
      <c r="J313" t="s">
        <v>155</v>
      </c>
      <c r="K313" t="s">
        <v>64</v>
      </c>
      <c r="L313">
        <v>5</v>
      </c>
      <c r="M313">
        <v>3</v>
      </c>
      <c r="N313">
        <v>4</v>
      </c>
      <c r="O313">
        <v>4</v>
      </c>
      <c r="P313">
        <v>3</v>
      </c>
      <c r="Q313">
        <v>2</v>
      </c>
      <c r="R313" t="s">
        <v>207</v>
      </c>
      <c r="S313" t="s">
        <v>67</v>
      </c>
      <c r="T313" t="s">
        <v>207</v>
      </c>
      <c r="U313" t="s">
        <v>67</v>
      </c>
      <c r="V313" t="s">
        <v>293</v>
      </c>
      <c r="W313" t="s">
        <v>91</v>
      </c>
      <c r="X313" t="s">
        <v>91</v>
      </c>
      <c r="Y313" t="s">
        <v>212</v>
      </c>
      <c r="Z313" t="s">
        <v>512</v>
      </c>
      <c r="AA313" t="s">
        <v>71</v>
      </c>
      <c r="AB313" t="s">
        <v>72</v>
      </c>
      <c r="AC313" t="s">
        <v>66</v>
      </c>
      <c r="AD313" t="s">
        <v>73</v>
      </c>
      <c r="AE313" t="s">
        <v>128</v>
      </c>
      <c r="AF313" t="s">
        <v>75</v>
      </c>
      <c r="AG313" t="s">
        <v>76</v>
      </c>
      <c r="AH313" t="s">
        <v>109</v>
      </c>
      <c r="AI313" t="s">
        <v>87</v>
      </c>
    </row>
    <row r="314" spans="1:35" x14ac:dyDescent="0.25">
      <c r="A314" s="67">
        <v>44617.834339317131</v>
      </c>
      <c r="B314" t="s">
        <v>35</v>
      </c>
      <c r="C314" t="s">
        <v>36</v>
      </c>
      <c r="D314" t="s">
        <v>60</v>
      </c>
      <c r="E314">
        <v>2</v>
      </c>
      <c r="F314">
        <v>4</v>
      </c>
      <c r="G314" t="s">
        <v>701</v>
      </c>
      <c r="H314" t="s">
        <v>39</v>
      </c>
      <c r="I314" t="s">
        <v>89</v>
      </c>
      <c r="J314" t="s">
        <v>185</v>
      </c>
      <c r="K314" t="s">
        <v>64</v>
      </c>
      <c r="L314">
        <v>3</v>
      </c>
      <c r="M314">
        <v>5</v>
      </c>
      <c r="N314">
        <v>3</v>
      </c>
      <c r="O314">
        <v>3</v>
      </c>
      <c r="P314">
        <v>3</v>
      </c>
      <c r="Q314">
        <v>1</v>
      </c>
      <c r="R314" t="s">
        <v>67</v>
      </c>
      <c r="S314" t="s">
        <v>66</v>
      </c>
      <c r="T314" t="s">
        <v>65</v>
      </c>
      <c r="U314" t="s">
        <v>67</v>
      </c>
      <c r="V314" t="s">
        <v>67</v>
      </c>
      <c r="W314" t="s">
        <v>67</v>
      </c>
      <c r="X314" t="s">
        <v>91</v>
      </c>
      <c r="Y314" t="s">
        <v>131</v>
      </c>
      <c r="Z314" t="s">
        <v>158</v>
      </c>
      <c r="AA314" t="s">
        <v>98</v>
      </c>
      <c r="AB314" t="s">
        <v>72</v>
      </c>
      <c r="AC314" t="s">
        <v>93</v>
      </c>
      <c r="AD314" t="s">
        <v>73</v>
      </c>
      <c r="AE314" t="s">
        <v>74</v>
      </c>
      <c r="AF314" t="s">
        <v>75</v>
      </c>
      <c r="AG314" t="s">
        <v>76</v>
      </c>
      <c r="AH314" t="s">
        <v>100</v>
      </c>
      <c r="AI314" t="s">
        <v>228</v>
      </c>
    </row>
    <row r="315" spans="1:35" x14ac:dyDescent="0.25">
      <c r="A315" s="67">
        <v>44617.880024120372</v>
      </c>
      <c r="B315" t="s">
        <v>133</v>
      </c>
      <c r="C315" t="s">
        <v>134</v>
      </c>
      <c r="D315" t="s">
        <v>60</v>
      </c>
      <c r="E315">
        <v>3</v>
      </c>
      <c r="F315">
        <v>2</v>
      </c>
      <c r="G315" t="s">
        <v>262</v>
      </c>
      <c r="H315" t="s">
        <v>39</v>
      </c>
      <c r="I315" t="s">
        <v>89</v>
      </c>
      <c r="J315" t="s">
        <v>241</v>
      </c>
      <c r="K315" t="s">
        <v>71</v>
      </c>
      <c r="L315">
        <v>2</v>
      </c>
      <c r="M315">
        <v>4</v>
      </c>
      <c r="N315">
        <v>3</v>
      </c>
      <c r="O315">
        <v>3</v>
      </c>
      <c r="P315">
        <v>4</v>
      </c>
      <c r="Q315">
        <v>3</v>
      </c>
      <c r="R315" t="s">
        <v>143</v>
      </c>
      <c r="S315" t="s">
        <v>143</v>
      </c>
      <c r="T315" t="s">
        <v>91</v>
      </c>
      <c r="U315" t="s">
        <v>122</v>
      </c>
      <c r="V315" t="s">
        <v>91</v>
      </c>
      <c r="W315" t="s">
        <v>91</v>
      </c>
      <c r="X315" t="s">
        <v>143</v>
      </c>
      <c r="Y315" t="s">
        <v>131</v>
      </c>
      <c r="Z315" t="s">
        <v>202</v>
      </c>
      <c r="AA315" t="s">
        <v>98</v>
      </c>
      <c r="AB315">
        <v>3000</v>
      </c>
      <c r="AC315" t="s">
        <v>66</v>
      </c>
      <c r="AD315">
        <v>5000</v>
      </c>
      <c r="AE315" t="s">
        <v>114</v>
      </c>
      <c r="AF315">
        <v>2000</v>
      </c>
      <c r="AG315">
        <v>3000</v>
      </c>
      <c r="AH315" t="s">
        <v>100</v>
      </c>
      <c r="AI315" t="s">
        <v>101</v>
      </c>
    </row>
    <row r="316" spans="1:35" x14ac:dyDescent="0.25">
      <c r="A316" s="67">
        <v>44617.933288449072</v>
      </c>
      <c r="B316" t="s">
        <v>35</v>
      </c>
      <c r="C316" t="s">
        <v>36</v>
      </c>
      <c r="D316" t="s">
        <v>60</v>
      </c>
      <c r="E316">
        <v>3</v>
      </c>
      <c r="F316">
        <v>2</v>
      </c>
      <c r="G316" t="s">
        <v>703</v>
      </c>
      <c r="H316" t="s">
        <v>115</v>
      </c>
      <c r="I316" t="s">
        <v>104</v>
      </c>
      <c r="J316" t="s">
        <v>155</v>
      </c>
      <c r="K316" t="s">
        <v>64</v>
      </c>
      <c r="L316">
        <v>2</v>
      </c>
      <c r="M316">
        <v>5</v>
      </c>
      <c r="N316">
        <v>1</v>
      </c>
      <c r="O316">
        <v>3</v>
      </c>
      <c r="P316">
        <v>5</v>
      </c>
      <c r="Q316">
        <v>3</v>
      </c>
      <c r="R316" t="s">
        <v>66</v>
      </c>
      <c r="S316" t="s">
        <v>67</v>
      </c>
      <c r="T316" t="s">
        <v>67</v>
      </c>
      <c r="U316" t="s">
        <v>67</v>
      </c>
      <c r="V316" t="s">
        <v>91</v>
      </c>
      <c r="W316" t="s">
        <v>91</v>
      </c>
      <c r="X316" t="s">
        <v>91</v>
      </c>
      <c r="Y316" t="s">
        <v>148</v>
      </c>
      <c r="Z316" t="s">
        <v>70</v>
      </c>
      <c r="AA316" t="s">
        <v>98</v>
      </c>
      <c r="AB316" t="s">
        <v>704</v>
      </c>
      <c r="AC316" t="s">
        <v>67</v>
      </c>
      <c r="AD316" t="s">
        <v>85</v>
      </c>
      <c r="AE316" t="s">
        <v>54</v>
      </c>
      <c r="AF316" t="s">
        <v>75</v>
      </c>
      <c r="AG316" t="s">
        <v>76</v>
      </c>
      <c r="AH316" t="s">
        <v>196</v>
      </c>
      <c r="AI316" t="s">
        <v>94</v>
      </c>
    </row>
    <row r="317" spans="1:35" x14ac:dyDescent="0.25">
      <c r="A317" s="67">
        <v>44618.616216331022</v>
      </c>
      <c r="B317" t="s">
        <v>35</v>
      </c>
      <c r="C317" t="s">
        <v>134</v>
      </c>
      <c r="D317" t="s">
        <v>60</v>
      </c>
      <c r="E317">
        <v>1</v>
      </c>
      <c r="F317">
        <v>6</v>
      </c>
      <c r="G317" t="s">
        <v>706</v>
      </c>
      <c r="H317" t="s">
        <v>39</v>
      </c>
      <c r="I317" t="s">
        <v>89</v>
      </c>
      <c r="J317" t="s">
        <v>175</v>
      </c>
      <c r="K317" t="s">
        <v>64</v>
      </c>
      <c r="L317">
        <v>4</v>
      </c>
      <c r="M317">
        <v>4</v>
      </c>
      <c r="N317">
        <v>5</v>
      </c>
      <c r="O317">
        <v>5</v>
      </c>
      <c r="P317">
        <v>5</v>
      </c>
      <c r="Q317">
        <v>1</v>
      </c>
      <c r="R317" t="s">
        <v>67</v>
      </c>
      <c r="S317" t="s">
        <v>91</v>
      </c>
      <c r="T317" t="s">
        <v>91</v>
      </c>
      <c r="U317" t="s">
        <v>91</v>
      </c>
      <c r="V317" t="s">
        <v>67</v>
      </c>
      <c r="W317" t="s">
        <v>67</v>
      </c>
      <c r="X317" t="s">
        <v>91</v>
      </c>
      <c r="Y317" t="s">
        <v>131</v>
      </c>
      <c r="Z317" t="s">
        <v>146</v>
      </c>
      <c r="AA317" t="s">
        <v>98</v>
      </c>
      <c r="AB317" t="s">
        <v>72</v>
      </c>
      <c r="AC317" t="s">
        <v>93</v>
      </c>
      <c r="AD317" t="s">
        <v>73</v>
      </c>
      <c r="AE317" t="s">
        <v>54</v>
      </c>
      <c r="AF317" t="s">
        <v>75</v>
      </c>
      <c r="AG317" t="s">
        <v>76</v>
      </c>
      <c r="AH317" t="s">
        <v>69</v>
      </c>
      <c r="AI317" t="s">
        <v>87</v>
      </c>
    </row>
    <row r="318" spans="1:35" x14ac:dyDescent="0.25">
      <c r="A318" s="67">
        <v>44619.353489270834</v>
      </c>
      <c r="B318" t="s">
        <v>35</v>
      </c>
      <c r="C318" t="s">
        <v>36</v>
      </c>
      <c r="D318" t="s">
        <v>60</v>
      </c>
      <c r="E318">
        <v>2</v>
      </c>
      <c r="F318">
        <v>2</v>
      </c>
      <c r="G318" t="s">
        <v>667</v>
      </c>
      <c r="H318" t="s">
        <v>39</v>
      </c>
      <c r="I318" t="s">
        <v>62</v>
      </c>
      <c r="J318" t="s">
        <v>63</v>
      </c>
      <c r="K318" t="s">
        <v>71</v>
      </c>
      <c r="L318">
        <v>5</v>
      </c>
      <c r="M318">
        <v>5</v>
      </c>
      <c r="N318">
        <v>5</v>
      </c>
      <c r="O318">
        <v>5</v>
      </c>
      <c r="P318">
        <v>5</v>
      </c>
      <c r="Q318">
        <v>2</v>
      </c>
      <c r="R318" t="s">
        <v>67</v>
      </c>
      <c r="S318" t="s">
        <v>91</v>
      </c>
      <c r="T318" t="s">
        <v>91</v>
      </c>
      <c r="U318" t="s">
        <v>67</v>
      </c>
      <c r="V318" t="s">
        <v>91</v>
      </c>
      <c r="W318" t="s">
        <v>91</v>
      </c>
      <c r="X318" t="s">
        <v>91</v>
      </c>
      <c r="Y318" t="s">
        <v>172</v>
      </c>
      <c r="Z318" t="s">
        <v>158</v>
      </c>
      <c r="AA318" t="s">
        <v>71</v>
      </c>
      <c r="AB318" t="s">
        <v>72</v>
      </c>
      <c r="AC318" t="s">
        <v>67</v>
      </c>
      <c r="AD318" t="s">
        <v>73</v>
      </c>
      <c r="AE318" t="s">
        <v>128</v>
      </c>
      <c r="AF318" t="s">
        <v>75</v>
      </c>
      <c r="AG318" t="s">
        <v>76</v>
      </c>
      <c r="AH318" t="s">
        <v>194</v>
      </c>
      <c r="AI318" t="s">
        <v>101</v>
      </c>
    </row>
    <row r="319" spans="1:35" x14ac:dyDescent="0.25">
      <c r="A319" s="67">
        <v>44619.364751030094</v>
      </c>
      <c r="B319" t="s">
        <v>133</v>
      </c>
      <c r="C319" t="s">
        <v>134</v>
      </c>
      <c r="D319" t="s">
        <v>60</v>
      </c>
      <c r="E319">
        <v>3</v>
      </c>
      <c r="F319">
        <v>3</v>
      </c>
      <c r="G319" t="s">
        <v>709</v>
      </c>
      <c r="H319" t="s">
        <v>61</v>
      </c>
      <c r="I319" t="s">
        <v>62</v>
      </c>
      <c r="J319" t="s">
        <v>559</v>
      </c>
      <c r="K319" t="s">
        <v>145</v>
      </c>
      <c r="L319">
        <v>3</v>
      </c>
      <c r="M319">
        <v>2</v>
      </c>
      <c r="N319">
        <v>1</v>
      </c>
      <c r="O319">
        <v>3</v>
      </c>
      <c r="P319">
        <v>3</v>
      </c>
      <c r="Q319">
        <v>3</v>
      </c>
      <c r="R319" t="s">
        <v>91</v>
      </c>
      <c r="S319" t="s">
        <v>68</v>
      </c>
      <c r="T319" t="s">
        <v>91</v>
      </c>
      <c r="U319" t="s">
        <v>68</v>
      </c>
      <c r="V319" t="s">
        <v>68</v>
      </c>
      <c r="W319" t="s">
        <v>91</v>
      </c>
      <c r="X319" t="s">
        <v>68</v>
      </c>
      <c r="Y319" t="s">
        <v>92</v>
      </c>
      <c r="Z319" t="s">
        <v>83</v>
      </c>
      <c r="AA319" t="s">
        <v>149</v>
      </c>
      <c r="AB319" t="s">
        <v>72</v>
      </c>
      <c r="AC319" t="s">
        <v>93</v>
      </c>
      <c r="AD319" t="s">
        <v>73</v>
      </c>
      <c r="AE319" t="s">
        <v>180</v>
      </c>
      <c r="AF319" t="s">
        <v>75</v>
      </c>
      <c r="AG319" t="s">
        <v>76</v>
      </c>
      <c r="AH319" t="s">
        <v>100</v>
      </c>
      <c r="AI319" t="s">
        <v>710</v>
      </c>
    </row>
    <row r="320" spans="1:35" x14ac:dyDescent="0.25">
      <c r="A320" s="67">
        <v>44619.716776851856</v>
      </c>
      <c r="B320" t="s">
        <v>102</v>
      </c>
      <c r="C320" t="s">
        <v>36</v>
      </c>
      <c r="D320" t="s">
        <v>60</v>
      </c>
      <c r="E320">
        <v>1</v>
      </c>
      <c r="F320">
        <v>3</v>
      </c>
      <c r="G320" t="s">
        <v>713</v>
      </c>
      <c r="H320" t="s">
        <v>61</v>
      </c>
      <c r="I320" t="s">
        <v>62</v>
      </c>
      <c r="J320" t="s">
        <v>63</v>
      </c>
      <c r="K320" t="s">
        <v>71</v>
      </c>
      <c r="L320">
        <v>3</v>
      </c>
      <c r="M320">
        <v>5</v>
      </c>
      <c r="N320">
        <v>3</v>
      </c>
      <c r="O320">
        <v>4</v>
      </c>
      <c r="P320">
        <v>4</v>
      </c>
      <c r="Q320">
        <v>2</v>
      </c>
      <c r="R320" t="s">
        <v>143</v>
      </c>
      <c r="S320" t="s">
        <v>91</v>
      </c>
      <c r="T320" t="s">
        <v>91</v>
      </c>
      <c r="U320" t="s">
        <v>207</v>
      </c>
      <c r="V320" t="s">
        <v>91</v>
      </c>
      <c r="W320" t="s">
        <v>91</v>
      </c>
      <c r="X320" t="s">
        <v>91</v>
      </c>
      <c r="Y320" t="s">
        <v>69</v>
      </c>
      <c r="Z320" t="s">
        <v>107</v>
      </c>
      <c r="AA320" t="s">
        <v>71</v>
      </c>
      <c r="AB320" t="s">
        <v>137</v>
      </c>
      <c r="AC320" t="s">
        <v>207</v>
      </c>
      <c r="AD320" t="s">
        <v>73</v>
      </c>
      <c r="AE320" t="s">
        <v>74</v>
      </c>
      <c r="AF320" t="s">
        <v>75</v>
      </c>
      <c r="AG320" t="s">
        <v>76</v>
      </c>
      <c r="AH320" t="s">
        <v>69</v>
      </c>
      <c r="AI320" t="s">
        <v>171</v>
      </c>
    </row>
    <row r="321" spans="1:35" x14ac:dyDescent="0.25">
      <c r="A321" s="67">
        <v>44619.765525300929</v>
      </c>
      <c r="B321" t="s">
        <v>59</v>
      </c>
      <c r="C321" t="s">
        <v>36</v>
      </c>
      <c r="D321" t="s">
        <v>60</v>
      </c>
      <c r="E321">
        <v>4</v>
      </c>
      <c r="F321">
        <v>2</v>
      </c>
      <c r="G321" t="s">
        <v>38</v>
      </c>
      <c r="H321" t="s">
        <v>61</v>
      </c>
      <c r="I321" t="s">
        <v>62</v>
      </c>
      <c r="J321" t="s">
        <v>147</v>
      </c>
      <c r="K321" t="s">
        <v>71</v>
      </c>
      <c r="L321">
        <v>2</v>
      </c>
      <c r="M321">
        <v>4</v>
      </c>
      <c r="N321">
        <v>4</v>
      </c>
      <c r="O321">
        <v>5</v>
      </c>
      <c r="P321">
        <v>5</v>
      </c>
      <c r="Q321">
        <v>1</v>
      </c>
      <c r="R321" t="s">
        <v>91</v>
      </c>
      <c r="S321" t="s">
        <v>91</v>
      </c>
      <c r="T321" t="s">
        <v>65</v>
      </c>
      <c r="U321" t="s">
        <v>122</v>
      </c>
      <c r="V321" t="s">
        <v>91</v>
      </c>
      <c r="W321" t="s">
        <v>91</v>
      </c>
      <c r="X321" t="s">
        <v>91</v>
      </c>
      <c r="Y321" t="s">
        <v>369</v>
      </c>
      <c r="Z321" t="s">
        <v>158</v>
      </c>
      <c r="AA321" t="s">
        <v>71</v>
      </c>
      <c r="AB321" t="s">
        <v>55</v>
      </c>
      <c r="AC321" t="s">
        <v>122</v>
      </c>
      <c r="AD321" t="s">
        <v>85</v>
      </c>
      <c r="AE321" t="s">
        <v>99</v>
      </c>
      <c r="AF321" t="s">
        <v>117</v>
      </c>
      <c r="AG321" t="s">
        <v>51</v>
      </c>
      <c r="AH321" t="s">
        <v>119</v>
      </c>
      <c r="AI321" t="s">
        <v>467</v>
      </c>
    </row>
    <row r="322" spans="1:35" x14ac:dyDescent="0.25">
      <c r="A322" s="67">
        <v>44619.801369525463</v>
      </c>
      <c r="B322" t="s">
        <v>102</v>
      </c>
      <c r="C322" t="s">
        <v>36</v>
      </c>
      <c r="D322" t="s">
        <v>60</v>
      </c>
      <c r="E322">
        <v>1</v>
      </c>
      <c r="F322">
        <v>4</v>
      </c>
      <c r="G322" t="s">
        <v>352</v>
      </c>
      <c r="H322" t="s">
        <v>39</v>
      </c>
      <c r="I322" t="s">
        <v>62</v>
      </c>
      <c r="J322" t="s">
        <v>121</v>
      </c>
      <c r="K322" t="s">
        <v>71</v>
      </c>
      <c r="L322">
        <v>4</v>
      </c>
      <c r="M322">
        <v>5</v>
      </c>
      <c r="N322">
        <v>4</v>
      </c>
      <c r="O322">
        <v>2</v>
      </c>
      <c r="P322">
        <v>4</v>
      </c>
      <c r="Q322">
        <v>5</v>
      </c>
      <c r="R322" t="s">
        <v>66</v>
      </c>
      <c r="S322" t="s">
        <v>68</v>
      </c>
      <c r="T322" t="s">
        <v>91</v>
      </c>
      <c r="U322" t="s">
        <v>68</v>
      </c>
      <c r="V322" t="s">
        <v>91</v>
      </c>
      <c r="W322" t="s">
        <v>91</v>
      </c>
      <c r="X322" t="s">
        <v>91</v>
      </c>
      <c r="Y322" t="s">
        <v>113</v>
      </c>
      <c r="Z322" t="s">
        <v>127</v>
      </c>
      <c r="AA322" t="s">
        <v>71</v>
      </c>
      <c r="AB322" t="s">
        <v>72</v>
      </c>
      <c r="AC322" t="s">
        <v>66</v>
      </c>
      <c r="AD322" t="s">
        <v>73</v>
      </c>
      <c r="AE322" t="s">
        <v>165</v>
      </c>
      <c r="AF322" t="s">
        <v>75</v>
      </c>
      <c r="AG322" t="s">
        <v>76</v>
      </c>
      <c r="AH322" t="s">
        <v>714</v>
      </c>
      <c r="AI322" t="s">
        <v>87</v>
      </c>
    </row>
    <row r="323" spans="1:35" x14ac:dyDescent="0.25">
      <c r="A323" s="67">
        <v>44619.967023229168</v>
      </c>
      <c r="B323" t="s">
        <v>59</v>
      </c>
      <c r="C323" t="s">
        <v>36</v>
      </c>
      <c r="D323" t="s">
        <v>60</v>
      </c>
      <c r="E323">
        <v>2</v>
      </c>
      <c r="F323">
        <v>2</v>
      </c>
      <c r="G323" t="s">
        <v>38</v>
      </c>
      <c r="H323" t="s">
        <v>39</v>
      </c>
      <c r="I323" t="s">
        <v>62</v>
      </c>
      <c r="J323" t="s">
        <v>116</v>
      </c>
      <c r="K323" t="s">
        <v>569</v>
      </c>
      <c r="L323">
        <v>3</v>
      </c>
      <c r="M323">
        <v>2</v>
      </c>
      <c r="N323">
        <v>4</v>
      </c>
      <c r="O323">
        <v>4</v>
      </c>
      <c r="P323">
        <v>4</v>
      </c>
      <c r="Q323">
        <v>4</v>
      </c>
      <c r="R323" t="s">
        <v>65</v>
      </c>
      <c r="S323" t="s">
        <v>67</v>
      </c>
      <c r="T323" t="s">
        <v>65</v>
      </c>
      <c r="U323" t="s">
        <v>66</v>
      </c>
      <c r="V323" t="s">
        <v>91</v>
      </c>
      <c r="W323" t="s">
        <v>91</v>
      </c>
      <c r="X323" t="s">
        <v>91</v>
      </c>
      <c r="Y323" t="s">
        <v>156</v>
      </c>
      <c r="Z323" t="s">
        <v>70</v>
      </c>
      <c r="AA323" t="s">
        <v>98</v>
      </c>
      <c r="AB323" t="s">
        <v>72</v>
      </c>
      <c r="AC323" t="s">
        <v>93</v>
      </c>
      <c r="AD323" t="s">
        <v>73</v>
      </c>
      <c r="AE323" t="s">
        <v>54</v>
      </c>
      <c r="AF323" t="s">
        <v>75</v>
      </c>
      <c r="AG323" t="s">
        <v>76</v>
      </c>
      <c r="AH323" t="s">
        <v>100</v>
      </c>
      <c r="AI323" t="s">
        <v>94</v>
      </c>
    </row>
    <row r="324" spans="1:35" x14ac:dyDescent="0.25">
      <c r="A324" s="67">
        <v>44620.35835357639</v>
      </c>
      <c r="B324" t="s">
        <v>102</v>
      </c>
      <c r="C324" t="s">
        <v>134</v>
      </c>
      <c r="D324" t="s">
        <v>60</v>
      </c>
      <c r="E324">
        <v>2</v>
      </c>
      <c r="F324">
        <v>3</v>
      </c>
      <c r="G324" t="s">
        <v>717</v>
      </c>
      <c r="H324" t="s">
        <v>61</v>
      </c>
      <c r="I324" t="s">
        <v>62</v>
      </c>
      <c r="J324" t="s">
        <v>431</v>
      </c>
      <c r="K324" t="s">
        <v>71</v>
      </c>
      <c r="L324">
        <v>1</v>
      </c>
      <c r="M324">
        <v>1</v>
      </c>
      <c r="N324">
        <v>1</v>
      </c>
      <c r="O324">
        <v>1</v>
      </c>
      <c r="P324">
        <v>1</v>
      </c>
      <c r="Q324">
        <v>2</v>
      </c>
      <c r="R324" t="s">
        <v>68</v>
      </c>
      <c r="S324" t="s">
        <v>66</v>
      </c>
      <c r="T324" t="s">
        <v>66</v>
      </c>
      <c r="U324" t="s">
        <v>67</v>
      </c>
      <c r="V324" t="s">
        <v>66</v>
      </c>
      <c r="W324" t="s">
        <v>68</v>
      </c>
      <c r="X324" t="s">
        <v>67</v>
      </c>
      <c r="Y324" t="s">
        <v>375</v>
      </c>
      <c r="Z324" t="s">
        <v>158</v>
      </c>
      <c r="AA324" t="s">
        <v>71</v>
      </c>
      <c r="AB324" t="s">
        <v>55</v>
      </c>
      <c r="AC324" t="s">
        <v>93</v>
      </c>
      <c r="AD324" t="s">
        <v>73</v>
      </c>
      <c r="AE324" t="s">
        <v>54</v>
      </c>
      <c r="AF324" t="s">
        <v>117</v>
      </c>
      <c r="AG324" t="s">
        <v>137</v>
      </c>
      <c r="AH324" t="s">
        <v>247</v>
      </c>
      <c r="AI324" t="s">
        <v>87</v>
      </c>
    </row>
    <row r="325" spans="1:35" x14ac:dyDescent="0.25">
      <c r="A325" s="67">
        <v>44620.385000590279</v>
      </c>
      <c r="B325" t="s">
        <v>102</v>
      </c>
      <c r="C325" t="s">
        <v>151</v>
      </c>
      <c r="D325" t="s">
        <v>60</v>
      </c>
      <c r="E325">
        <v>2</v>
      </c>
      <c r="F325">
        <v>6</v>
      </c>
      <c r="G325" t="s">
        <v>718</v>
      </c>
      <c r="H325" t="s">
        <v>39</v>
      </c>
      <c r="I325" t="s">
        <v>89</v>
      </c>
      <c r="J325" t="s">
        <v>310</v>
      </c>
      <c r="K325" t="s">
        <v>71</v>
      </c>
      <c r="L325">
        <v>4</v>
      </c>
      <c r="M325">
        <v>4</v>
      </c>
      <c r="N325">
        <v>4</v>
      </c>
      <c r="O325">
        <v>4</v>
      </c>
      <c r="P325">
        <v>4</v>
      </c>
      <c r="Q325">
        <v>4</v>
      </c>
      <c r="R325" t="s">
        <v>65</v>
      </c>
      <c r="S325" t="s">
        <v>67</v>
      </c>
      <c r="T325" t="s">
        <v>65</v>
      </c>
      <c r="U325" t="s">
        <v>67</v>
      </c>
      <c r="V325" t="s">
        <v>65</v>
      </c>
      <c r="W325" t="s">
        <v>67</v>
      </c>
      <c r="X325" t="s">
        <v>66</v>
      </c>
      <c r="Y325" t="s">
        <v>69</v>
      </c>
      <c r="Z325" t="s">
        <v>107</v>
      </c>
      <c r="AA325" t="s">
        <v>71</v>
      </c>
      <c r="AB325" t="s">
        <v>72</v>
      </c>
      <c r="AC325" t="s">
        <v>67</v>
      </c>
      <c r="AD325" t="s">
        <v>73</v>
      </c>
      <c r="AE325" t="s">
        <v>246</v>
      </c>
      <c r="AF325" t="s">
        <v>75</v>
      </c>
      <c r="AG325" t="s">
        <v>76</v>
      </c>
      <c r="AH325" t="s">
        <v>69</v>
      </c>
      <c r="AI325" t="s">
        <v>169</v>
      </c>
    </row>
    <row r="326" spans="1:35" x14ac:dyDescent="0.25">
      <c r="A326" s="67">
        <v>44620.442043518517</v>
      </c>
      <c r="B326" t="s">
        <v>35</v>
      </c>
      <c r="C326" t="s">
        <v>36</v>
      </c>
      <c r="D326" t="s">
        <v>60</v>
      </c>
      <c r="E326">
        <v>2</v>
      </c>
      <c r="F326">
        <v>3</v>
      </c>
      <c r="G326" t="s">
        <v>138</v>
      </c>
      <c r="H326" t="s">
        <v>39</v>
      </c>
      <c r="I326" t="s">
        <v>62</v>
      </c>
      <c r="J326" t="s">
        <v>125</v>
      </c>
      <c r="K326" t="s">
        <v>71</v>
      </c>
      <c r="L326">
        <v>4</v>
      </c>
      <c r="M326">
        <v>4</v>
      </c>
      <c r="N326">
        <v>4</v>
      </c>
      <c r="O326">
        <v>2</v>
      </c>
      <c r="P326">
        <v>2</v>
      </c>
      <c r="Q326">
        <v>4</v>
      </c>
      <c r="R326" t="s">
        <v>66</v>
      </c>
      <c r="S326" t="s">
        <v>66</v>
      </c>
      <c r="T326" t="s">
        <v>67</v>
      </c>
      <c r="U326" t="s">
        <v>67</v>
      </c>
      <c r="V326" t="s">
        <v>67</v>
      </c>
      <c r="W326" t="s">
        <v>66</v>
      </c>
      <c r="X326" t="s">
        <v>68</v>
      </c>
      <c r="Y326" t="s">
        <v>148</v>
      </c>
      <c r="Z326" t="s">
        <v>298</v>
      </c>
      <c r="AA326" t="s">
        <v>71</v>
      </c>
      <c r="AB326" t="s">
        <v>72</v>
      </c>
      <c r="AC326" t="s">
        <v>67</v>
      </c>
      <c r="AD326" t="s">
        <v>73</v>
      </c>
      <c r="AE326" t="s">
        <v>74</v>
      </c>
      <c r="AF326" t="s">
        <v>75</v>
      </c>
      <c r="AG326" t="s">
        <v>76</v>
      </c>
      <c r="AH326" t="s">
        <v>178</v>
      </c>
      <c r="AI326" t="s">
        <v>78</v>
      </c>
    </row>
    <row r="327" spans="1:35" x14ac:dyDescent="0.25">
      <c r="A327" s="67">
        <v>44620.44805501157</v>
      </c>
      <c r="B327" t="s">
        <v>102</v>
      </c>
      <c r="C327" t="s">
        <v>36</v>
      </c>
      <c r="D327" t="s">
        <v>60</v>
      </c>
      <c r="E327">
        <v>2</v>
      </c>
      <c r="F327">
        <v>4</v>
      </c>
      <c r="G327" t="s">
        <v>88</v>
      </c>
      <c r="H327" t="s">
        <v>39</v>
      </c>
      <c r="I327" t="s">
        <v>40</v>
      </c>
      <c r="J327" t="s">
        <v>198</v>
      </c>
      <c r="K327" t="s">
        <v>71</v>
      </c>
      <c r="L327">
        <v>3</v>
      </c>
      <c r="M327">
        <v>5</v>
      </c>
      <c r="N327">
        <v>5</v>
      </c>
      <c r="O327">
        <v>5</v>
      </c>
      <c r="P327">
        <v>5</v>
      </c>
      <c r="Q327">
        <v>5</v>
      </c>
      <c r="R327" t="s">
        <v>91</v>
      </c>
      <c r="S327" t="s">
        <v>91</v>
      </c>
      <c r="T327" t="s">
        <v>91</v>
      </c>
      <c r="U327" t="s">
        <v>67</v>
      </c>
      <c r="V327" t="s">
        <v>67</v>
      </c>
      <c r="W327" t="s">
        <v>67</v>
      </c>
      <c r="X327" t="s">
        <v>91</v>
      </c>
      <c r="Y327" t="s">
        <v>148</v>
      </c>
      <c r="Z327" t="s">
        <v>298</v>
      </c>
      <c r="AA327" t="s">
        <v>98</v>
      </c>
      <c r="AB327" t="s">
        <v>72</v>
      </c>
      <c r="AC327" t="s">
        <v>67</v>
      </c>
      <c r="AD327" t="s">
        <v>73</v>
      </c>
      <c r="AE327" t="s">
        <v>128</v>
      </c>
      <c r="AF327" t="s">
        <v>75</v>
      </c>
      <c r="AG327" t="s">
        <v>76</v>
      </c>
      <c r="AH327" t="s">
        <v>196</v>
      </c>
      <c r="AI327" t="s">
        <v>94</v>
      </c>
    </row>
    <row r="328" spans="1:35" x14ac:dyDescent="0.25">
      <c r="A328" s="67">
        <v>44620.648804143522</v>
      </c>
      <c r="B328" t="s">
        <v>133</v>
      </c>
      <c r="C328" t="s">
        <v>183</v>
      </c>
      <c r="D328" t="s">
        <v>60</v>
      </c>
      <c r="E328">
        <v>4</v>
      </c>
      <c r="F328">
        <v>1</v>
      </c>
      <c r="G328" t="s">
        <v>262</v>
      </c>
      <c r="H328" t="s">
        <v>115</v>
      </c>
      <c r="I328" t="s">
        <v>62</v>
      </c>
      <c r="J328" t="s">
        <v>125</v>
      </c>
      <c r="K328" t="s">
        <v>71</v>
      </c>
      <c r="L328">
        <v>5</v>
      </c>
      <c r="M328">
        <v>5</v>
      </c>
      <c r="N328">
        <v>5</v>
      </c>
      <c r="O328">
        <v>4</v>
      </c>
      <c r="P328">
        <v>5</v>
      </c>
      <c r="Q328">
        <v>1</v>
      </c>
      <c r="R328" t="s">
        <v>66</v>
      </c>
      <c r="S328" t="s">
        <v>91</v>
      </c>
      <c r="T328" t="s">
        <v>91</v>
      </c>
      <c r="U328" t="s">
        <v>68</v>
      </c>
      <c r="V328" t="s">
        <v>66</v>
      </c>
      <c r="W328" t="s">
        <v>91</v>
      </c>
      <c r="X328" t="s">
        <v>91</v>
      </c>
      <c r="Y328" t="s">
        <v>113</v>
      </c>
      <c r="Z328" t="s">
        <v>298</v>
      </c>
      <c r="AA328" t="s">
        <v>71</v>
      </c>
      <c r="AB328" t="s">
        <v>72</v>
      </c>
      <c r="AC328" t="s">
        <v>66</v>
      </c>
      <c r="AD328" t="s">
        <v>73</v>
      </c>
      <c r="AE328" t="s">
        <v>114</v>
      </c>
      <c r="AF328" t="s">
        <v>75</v>
      </c>
      <c r="AG328" t="s">
        <v>76</v>
      </c>
      <c r="AH328" t="s">
        <v>334</v>
      </c>
      <c r="AI328" t="s">
        <v>377</v>
      </c>
    </row>
    <row r="329" spans="1:35" x14ac:dyDescent="0.25">
      <c r="A329" s="67">
        <v>44620.704451238431</v>
      </c>
      <c r="B329" t="s">
        <v>59</v>
      </c>
      <c r="C329" t="s">
        <v>151</v>
      </c>
      <c r="D329" t="s">
        <v>60</v>
      </c>
      <c r="E329">
        <v>1</v>
      </c>
      <c r="F329">
        <v>5</v>
      </c>
      <c r="G329" t="s">
        <v>720</v>
      </c>
      <c r="H329" t="s">
        <v>39</v>
      </c>
      <c r="I329" t="s">
        <v>62</v>
      </c>
      <c r="J329" t="s">
        <v>116</v>
      </c>
      <c r="K329" t="s">
        <v>71</v>
      </c>
      <c r="L329">
        <v>4</v>
      </c>
      <c r="M329">
        <v>2</v>
      </c>
      <c r="N329">
        <v>3</v>
      </c>
      <c r="O329">
        <v>3</v>
      </c>
      <c r="P329">
        <v>4</v>
      </c>
      <c r="Q329">
        <v>3</v>
      </c>
      <c r="R329" t="s">
        <v>68</v>
      </c>
      <c r="S329" t="s">
        <v>68</v>
      </c>
      <c r="T329" t="s">
        <v>66</v>
      </c>
      <c r="U329" t="s">
        <v>66</v>
      </c>
      <c r="V329" t="s">
        <v>67</v>
      </c>
      <c r="W329" t="s">
        <v>66</v>
      </c>
      <c r="X329" t="s">
        <v>68</v>
      </c>
      <c r="Y329" t="s">
        <v>92</v>
      </c>
      <c r="Z329" t="s">
        <v>141</v>
      </c>
      <c r="AA329" t="s">
        <v>71</v>
      </c>
      <c r="AB329" t="s">
        <v>72</v>
      </c>
      <c r="AC329" t="s">
        <v>93</v>
      </c>
      <c r="AD329" t="s">
        <v>73</v>
      </c>
      <c r="AE329" t="s">
        <v>114</v>
      </c>
      <c r="AF329" t="s">
        <v>75</v>
      </c>
      <c r="AG329" t="s">
        <v>76</v>
      </c>
      <c r="AH329" t="s">
        <v>221</v>
      </c>
      <c r="AI329" t="s">
        <v>169</v>
      </c>
    </row>
    <row r="330" spans="1:35" x14ac:dyDescent="0.25">
      <c r="A330" s="67">
        <v>44620.825274999996</v>
      </c>
      <c r="B330" t="s">
        <v>133</v>
      </c>
      <c r="C330" t="s">
        <v>134</v>
      </c>
      <c r="D330" t="s">
        <v>60</v>
      </c>
      <c r="E330">
        <v>5</v>
      </c>
      <c r="F330">
        <v>2</v>
      </c>
      <c r="G330" t="s">
        <v>350</v>
      </c>
      <c r="H330" t="s">
        <v>39</v>
      </c>
      <c r="I330" t="s">
        <v>62</v>
      </c>
      <c r="J330" t="s">
        <v>484</v>
      </c>
      <c r="K330" t="s">
        <v>64</v>
      </c>
      <c r="L330">
        <v>5</v>
      </c>
      <c r="M330">
        <v>5</v>
      </c>
      <c r="N330">
        <v>5</v>
      </c>
      <c r="O330">
        <v>5</v>
      </c>
      <c r="P330">
        <v>5</v>
      </c>
      <c r="Q330">
        <v>5</v>
      </c>
      <c r="R330" t="s">
        <v>65</v>
      </c>
      <c r="S330" t="s">
        <v>67</v>
      </c>
      <c r="T330" t="s">
        <v>65</v>
      </c>
      <c r="U330" t="s">
        <v>67</v>
      </c>
      <c r="V330" t="s">
        <v>65</v>
      </c>
      <c r="W330" t="s">
        <v>91</v>
      </c>
      <c r="X330" t="s">
        <v>91</v>
      </c>
      <c r="Y330" t="s">
        <v>82</v>
      </c>
      <c r="Z330" t="s">
        <v>70</v>
      </c>
      <c r="AA330" t="s">
        <v>98</v>
      </c>
      <c r="AB330" t="s">
        <v>72</v>
      </c>
      <c r="AC330" t="s">
        <v>65</v>
      </c>
      <c r="AD330" t="s">
        <v>73</v>
      </c>
      <c r="AE330" t="s">
        <v>74</v>
      </c>
      <c r="AF330" t="s">
        <v>75</v>
      </c>
      <c r="AG330" t="s">
        <v>76</v>
      </c>
      <c r="AH330" t="s">
        <v>443</v>
      </c>
      <c r="AI330" t="s">
        <v>94</v>
      </c>
    </row>
    <row r="331" spans="1:35" x14ac:dyDescent="0.25">
      <c r="A331" s="67">
        <v>44621.705197777774</v>
      </c>
      <c r="B331" t="s">
        <v>59</v>
      </c>
      <c r="C331" t="s">
        <v>36</v>
      </c>
      <c r="D331" t="s">
        <v>60</v>
      </c>
      <c r="E331">
        <v>2</v>
      </c>
      <c r="F331">
        <v>4</v>
      </c>
      <c r="G331" t="s">
        <v>726</v>
      </c>
      <c r="H331" t="s">
        <v>61</v>
      </c>
      <c r="I331" t="s">
        <v>62</v>
      </c>
      <c r="J331" t="s">
        <v>384</v>
      </c>
      <c r="K331" t="s">
        <v>71</v>
      </c>
      <c r="L331">
        <v>1</v>
      </c>
      <c r="M331">
        <v>5</v>
      </c>
      <c r="N331">
        <v>5</v>
      </c>
      <c r="O331">
        <v>5</v>
      </c>
      <c r="P331">
        <v>4</v>
      </c>
      <c r="Q331">
        <v>1</v>
      </c>
      <c r="R331" t="s">
        <v>66</v>
      </c>
      <c r="S331" t="s">
        <v>91</v>
      </c>
      <c r="T331" t="s">
        <v>91</v>
      </c>
      <c r="U331" t="s">
        <v>66</v>
      </c>
      <c r="V331" t="s">
        <v>91</v>
      </c>
      <c r="W331" t="s">
        <v>67</v>
      </c>
      <c r="X331" t="s">
        <v>91</v>
      </c>
      <c r="Y331" t="s">
        <v>82</v>
      </c>
      <c r="Z331" t="s">
        <v>107</v>
      </c>
      <c r="AA331" t="s">
        <v>71</v>
      </c>
      <c r="AB331" t="s">
        <v>72</v>
      </c>
      <c r="AC331" t="s">
        <v>93</v>
      </c>
      <c r="AD331" t="s">
        <v>73</v>
      </c>
      <c r="AE331" t="s">
        <v>128</v>
      </c>
      <c r="AF331" t="s">
        <v>75</v>
      </c>
      <c r="AG331" t="s">
        <v>76</v>
      </c>
      <c r="AH331" t="s">
        <v>77</v>
      </c>
      <c r="AI331" t="s">
        <v>467</v>
      </c>
    </row>
    <row r="332" spans="1:35" x14ac:dyDescent="0.25">
      <c r="A332" s="67">
        <v>44622.482573946763</v>
      </c>
      <c r="B332" t="s">
        <v>59</v>
      </c>
      <c r="C332" t="s">
        <v>36</v>
      </c>
      <c r="D332" t="s">
        <v>60</v>
      </c>
      <c r="E332">
        <v>1</v>
      </c>
      <c r="F332" t="s">
        <v>79</v>
      </c>
      <c r="G332" t="s">
        <v>38</v>
      </c>
      <c r="H332" t="s">
        <v>61</v>
      </c>
      <c r="I332" t="s">
        <v>89</v>
      </c>
      <c r="J332" t="s">
        <v>424</v>
      </c>
      <c r="K332" t="s">
        <v>71</v>
      </c>
      <c r="L332">
        <v>4</v>
      </c>
      <c r="M332">
        <v>4</v>
      </c>
      <c r="N332">
        <v>4</v>
      </c>
      <c r="O332">
        <v>2</v>
      </c>
      <c r="P332">
        <v>5</v>
      </c>
      <c r="Q332">
        <v>1</v>
      </c>
      <c r="R332" t="s">
        <v>66</v>
      </c>
      <c r="S332" t="s">
        <v>68</v>
      </c>
      <c r="T332" t="s">
        <v>66</v>
      </c>
      <c r="U332" t="s">
        <v>66</v>
      </c>
      <c r="V332" t="s">
        <v>67</v>
      </c>
      <c r="W332" t="s">
        <v>68</v>
      </c>
      <c r="X332" t="s">
        <v>91</v>
      </c>
      <c r="Y332" t="s">
        <v>106</v>
      </c>
      <c r="Z332" t="s">
        <v>158</v>
      </c>
      <c r="AA332" t="s">
        <v>203</v>
      </c>
      <c r="AB332" t="s">
        <v>164</v>
      </c>
      <c r="AC332" t="s">
        <v>66</v>
      </c>
      <c r="AD332" t="s">
        <v>168</v>
      </c>
      <c r="AE332" t="s">
        <v>74</v>
      </c>
      <c r="AF332" t="s">
        <v>213</v>
      </c>
      <c r="AG332" t="s">
        <v>85</v>
      </c>
      <c r="AH332" t="s">
        <v>77</v>
      </c>
      <c r="AI332" t="s">
        <v>87</v>
      </c>
    </row>
    <row r="333" spans="1:35" x14ac:dyDescent="0.25">
      <c r="A333" s="67">
        <v>44624.450505451387</v>
      </c>
      <c r="B333" t="s">
        <v>133</v>
      </c>
      <c r="C333" t="s">
        <v>134</v>
      </c>
      <c r="D333" t="s">
        <v>60</v>
      </c>
      <c r="E333">
        <v>5</v>
      </c>
      <c r="F333">
        <v>3</v>
      </c>
      <c r="G333" t="s">
        <v>729</v>
      </c>
      <c r="H333" t="s">
        <v>61</v>
      </c>
      <c r="I333" t="s">
        <v>62</v>
      </c>
      <c r="J333" t="s">
        <v>160</v>
      </c>
      <c r="K333" t="s">
        <v>71</v>
      </c>
      <c r="L333">
        <v>4</v>
      </c>
      <c r="M333">
        <v>5</v>
      </c>
      <c r="N333">
        <v>5</v>
      </c>
      <c r="O333">
        <v>4</v>
      </c>
      <c r="P333">
        <v>4</v>
      </c>
      <c r="Q333">
        <v>3</v>
      </c>
      <c r="R333" t="s">
        <v>67</v>
      </c>
      <c r="S333" t="s">
        <v>67</v>
      </c>
      <c r="T333" t="s">
        <v>67</v>
      </c>
      <c r="U333" t="s">
        <v>66</v>
      </c>
      <c r="V333" t="s">
        <v>91</v>
      </c>
      <c r="W333" t="s">
        <v>91</v>
      </c>
      <c r="X333" t="s">
        <v>91</v>
      </c>
      <c r="Y333" t="s">
        <v>113</v>
      </c>
      <c r="Z333" t="s">
        <v>107</v>
      </c>
      <c r="AA333" t="s">
        <v>71</v>
      </c>
      <c r="AB333" t="s">
        <v>72</v>
      </c>
      <c r="AC333" t="s">
        <v>66</v>
      </c>
      <c r="AD333" t="s">
        <v>281</v>
      </c>
      <c r="AE333" t="s">
        <v>128</v>
      </c>
      <c r="AF333" t="s">
        <v>75</v>
      </c>
      <c r="AG333" t="s">
        <v>137</v>
      </c>
      <c r="AH333" t="s">
        <v>119</v>
      </c>
      <c r="AI333" t="s">
        <v>101</v>
      </c>
    </row>
    <row r="334" spans="1:35" x14ac:dyDescent="0.25">
      <c r="A334" s="67">
        <v>44624.490465451388</v>
      </c>
      <c r="B334" t="s">
        <v>102</v>
      </c>
      <c r="C334" t="s">
        <v>36</v>
      </c>
      <c r="D334" t="s">
        <v>60</v>
      </c>
      <c r="E334">
        <v>1</v>
      </c>
      <c r="F334">
        <v>3</v>
      </c>
      <c r="G334" t="s">
        <v>88</v>
      </c>
      <c r="H334" t="s">
        <v>39</v>
      </c>
      <c r="I334" t="s">
        <v>89</v>
      </c>
      <c r="J334" t="s">
        <v>116</v>
      </c>
      <c r="K334" t="s">
        <v>71</v>
      </c>
      <c r="L334">
        <v>4</v>
      </c>
      <c r="M334">
        <v>5</v>
      </c>
      <c r="N334">
        <v>4</v>
      </c>
      <c r="O334">
        <v>4</v>
      </c>
      <c r="P334">
        <v>5</v>
      </c>
      <c r="Q334">
        <v>3</v>
      </c>
      <c r="R334" t="s">
        <v>207</v>
      </c>
      <c r="S334" t="s">
        <v>207</v>
      </c>
      <c r="T334" t="s">
        <v>207</v>
      </c>
      <c r="U334" t="s">
        <v>143</v>
      </c>
      <c r="V334" t="s">
        <v>91</v>
      </c>
      <c r="W334" t="s">
        <v>91</v>
      </c>
      <c r="X334" t="s">
        <v>91</v>
      </c>
      <c r="Y334" t="s">
        <v>172</v>
      </c>
      <c r="Z334" t="s">
        <v>202</v>
      </c>
      <c r="AA334" t="s">
        <v>71</v>
      </c>
      <c r="AB334" t="s">
        <v>72</v>
      </c>
      <c r="AC334" t="s">
        <v>122</v>
      </c>
      <c r="AD334" t="s">
        <v>73</v>
      </c>
      <c r="AE334" t="s">
        <v>128</v>
      </c>
      <c r="AF334" t="s">
        <v>75</v>
      </c>
      <c r="AG334" t="s">
        <v>76</v>
      </c>
      <c r="AH334" t="s">
        <v>730</v>
      </c>
      <c r="AI334" t="s">
        <v>101</v>
      </c>
    </row>
    <row r="335" spans="1:35" x14ac:dyDescent="0.25">
      <c r="A335" s="67">
        <v>44625.537624942124</v>
      </c>
      <c r="B335" t="s">
        <v>35</v>
      </c>
      <c r="C335" t="s">
        <v>36</v>
      </c>
      <c r="D335" t="s">
        <v>60</v>
      </c>
      <c r="E335">
        <v>3</v>
      </c>
      <c r="F335">
        <v>2</v>
      </c>
      <c r="G335" t="s">
        <v>732</v>
      </c>
      <c r="H335" t="s">
        <v>39</v>
      </c>
      <c r="I335" t="s">
        <v>62</v>
      </c>
      <c r="J335" t="s">
        <v>693</v>
      </c>
      <c r="K335" t="s">
        <v>71</v>
      </c>
      <c r="L335">
        <v>5</v>
      </c>
      <c r="M335">
        <v>5</v>
      </c>
      <c r="N335">
        <v>5</v>
      </c>
      <c r="O335">
        <v>5</v>
      </c>
      <c r="P335">
        <v>5</v>
      </c>
      <c r="Q335">
        <v>5</v>
      </c>
      <c r="R335" t="s">
        <v>66</v>
      </c>
      <c r="S335" t="s">
        <v>67</v>
      </c>
      <c r="T335" t="s">
        <v>67</v>
      </c>
      <c r="U335" t="s">
        <v>67</v>
      </c>
      <c r="V335" t="s">
        <v>67</v>
      </c>
      <c r="W335" t="s">
        <v>67</v>
      </c>
      <c r="X335" t="s">
        <v>91</v>
      </c>
      <c r="Y335" t="s">
        <v>201</v>
      </c>
      <c r="Z335" t="s">
        <v>70</v>
      </c>
      <c r="AA335" t="s">
        <v>98</v>
      </c>
      <c r="AB335" t="s">
        <v>72</v>
      </c>
      <c r="AC335" t="s">
        <v>67</v>
      </c>
      <c r="AD335" t="s">
        <v>73</v>
      </c>
      <c r="AE335" t="s">
        <v>54</v>
      </c>
      <c r="AF335" t="s">
        <v>75</v>
      </c>
      <c r="AG335" t="s">
        <v>76</v>
      </c>
      <c r="AH335" t="s">
        <v>733</v>
      </c>
      <c r="AI335" t="s">
        <v>734</v>
      </c>
    </row>
    <row r="336" spans="1:35" x14ac:dyDescent="0.25">
      <c r="A336" s="67">
        <v>44626.660507245368</v>
      </c>
      <c r="B336" t="s">
        <v>133</v>
      </c>
      <c r="C336" t="s">
        <v>183</v>
      </c>
      <c r="D336" t="s">
        <v>60</v>
      </c>
      <c r="E336">
        <v>3</v>
      </c>
      <c r="F336">
        <v>5</v>
      </c>
      <c r="G336" t="s">
        <v>735</v>
      </c>
      <c r="H336" t="s">
        <v>39</v>
      </c>
      <c r="I336" t="s">
        <v>62</v>
      </c>
      <c r="J336" t="s">
        <v>261</v>
      </c>
      <c r="K336" t="s">
        <v>64</v>
      </c>
      <c r="L336">
        <v>5</v>
      </c>
      <c r="M336">
        <v>5</v>
      </c>
      <c r="N336">
        <v>5</v>
      </c>
      <c r="O336">
        <v>5</v>
      </c>
      <c r="P336">
        <v>5</v>
      </c>
      <c r="Q336">
        <v>5</v>
      </c>
      <c r="R336" t="s">
        <v>67</v>
      </c>
      <c r="S336" t="s">
        <v>67</v>
      </c>
      <c r="T336" t="s">
        <v>67</v>
      </c>
      <c r="U336" t="s">
        <v>91</v>
      </c>
      <c r="V336" t="s">
        <v>293</v>
      </c>
      <c r="W336" t="s">
        <v>91</v>
      </c>
      <c r="X336" t="s">
        <v>91</v>
      </c>
      <c r="Y336" t="s">
        <v>131</v>
      </c>
      <c r="Z336" t="s">
        <v>736</v>
      </c>
      <c r="AA336" t="s">
        <v>71</v>
      </c>
      <c r="AB336" t="s">
        <v>72</v>
      </c>
      <c r="AC336" t="s">
        <v>66</v>
      </c>
      <c r="AD336" t="s">
        <v>73</v>
      </c>
      <c r="AE336" t="s">
        <v>114</v>
      </c>
      <c r="AF336" t="s">
        <v>75</v>
      </c>
      <c r="AG336" t="s">
        <v>76</v>
      </c>
      <c r="AH336" t="s">
        <v>69</v>
      </c>
      <c r="AI336" t="s">
        <v>737</v>
      </c>
    </row>
    <row r="337" spans="1:35" x14ac:dyDescent="0.25">
      <c r="A337" s="67">
        <v>44635.357894594912</v>
      </c>
      <c r="B337" t="s">
        <v>59</v>
      </c>
      <c r="C337" t="s">
        <v>36</v>
      </c>
      <c r="D337" t="s">
        <v>60</v>
      </c>
      <c r="E337">
        <v>2</v>
      </c>
      <c r="F337">
        <v>3</v>
      </c>
      <c r="G337" t="s">
        <v>88</v>
      </c>
      <c r="H337" t="s">
        <v>39</v>
      </c>
      <c r="I337" t="s">
        <v>62</v>
      </c>
      <c r="J337" t="s">
        <v>198</v>
      </c>
      <c r="K337" t="s">
        <v>211</v>
      </c>
      <c r="L337">
        <v>5</v>
      </c>
      <c r="M337">
        <v>2</v>
      </c>
      <c r="N337">
        <v>4</v>
      </c>
      <c r="O337">
        <v>4</v>
      </c>
      <c r="P337">
        <v>4</v>
      </c>
      <c r="Q337">
        <v>4</v>
      </c>
      <c r="R337" t="s">
        <v>68</v>
      </c>
      <c r="S337" t="s">
        <v>68</v>
      </c>
      <c r="T337" t="s">
        <v>68</v>
      </c>
      <c r="U337" t="s">
        <v>66</v>
      </c>
      <c r="V337" t="s">
        <v>66</v>
      </c>
      <c r="W337" t="s">
        <v>66</v>
      </c>
      <c r="X337" t="s">
        <v>67</v>
      </c>
      <c r="Y337" t="s">
        <v>113</v>
      </c>
      <c r="Z337" t="s">
        <v>70</v>
      </c>
      <c r="AA337" t="s">
        <v>285</v>
      </c>
      <c r="AB337" t="s">
        <v>164</v>
      </c>
      <c r="AC337" t="s">
        <v>93</v>
      </c>
      <c r="AD337" t="s">
        <v>85</v>
      </c>
      <c r="AE337" t="s">
        <v>128</v>
      </c>
      <c r="AF337" t="s">
        <v>595</v>
      </c>
      <c r="AG337" t="s">
        <v>76</v>
      </c>
      <c r="AH337" t="s">
        <v>100</v>
      </c>
      <c r="AI337" t="s">
        <v>467</v>
      </c>
    </row>
    <row r="338" spans="1:35" x14ac:dyDescent="0.25">
      <c r="A338" s="67">
        <v>44638.764199456018</v>
      </c>
      <c r="B338" t="s">
        <v>59</v>
      </c>
      <c r="C338" t="s">
        <v>36</v>
      </c>
      <c r="D338" t="s">
        <v>60</v>
      </c>
      <c r="E338">
        <v>1</v>
      </c>
      <c r="F338">
        <v>2</v>
      </c>
      <c r="G338" t="s">
        <v>38</v>
      </c>
      <c r="H338" t="s">
        <v>39</v>
      </c>
      <c r="I338" t="s">
        <v>62</v>
      </c>
      <c r="J338" t="s">
        <v>81</v>
      </c>
      <c r="K338" t="s">
        <v>126</v>
      </c>
      <c r="L338">
        <v>3</v>
      </c>
      <c r="M338">
        <v>3</v>
      </c>
      <c r="N338">
        <v>3</v>
      </c>
      <c r="O338">
        <v>3</v>
      </c>
      <c r="P338">
        <v>3</v>
      </c>
      <c r="Q338">
        <v>2</v>
      </c>
      <c r="R338" t="s">
        <v>67</v>
      </c>
      <c r="S338" t="s">
        <v>68</v>
      </c>
      <c r="T338" t="s">
        <v>91</v>
      </c>
      <c r="U338" t="s">
        <v>68</v>
      </c>
      <c r="V338" t="s">
        <v>67</v>
      </c>
      <c r="W338" t="s">
        <v>66</v>
      </c>
      <c r="X338" t="s">
        <v>91</v>
      </c>
      <c r="Y338" t="s">
        <v>106</v>
      </c>
      <c r="Z338" t="s">
        <v>83</v>
      </c>
      <c r="AA338" t="s">
        <v>162</v>
      </c>
      <c r="AB338" t="s">
        <v>164</v>
      </c>
      <c r="AC338" t="s">
        <v>66</v>
      </c>
      <c r="AD338" t="s">
        <v>168</v>
      </c>
      <c r="AE338" t="s">
        <v>54</v>
      </c>
      <c r="AF338" t="s">
        <v>75</v>
      </c>
      <c r="AG338" t="s">
        <v>76</v>
      </c>
      <c r="AH338" t="s">
        <v>100</v>
      </c>
      <c r="AI338" t="s">
        <v>171</v>
      </c>
    </row>
    <row r="339" spans="1:35" x14ac:dyDescent="0.25">
      <c r="A339" s="67">
        <v>44639.974604826391</v>
      </c>
      <c r="B339" t="s">
        <v>102</v>
      </c>
      <c r="C339" t="s">
        <v>134</v>
      </c>
      <c r="D339" t="s">
        <v>60</v>
      </c>
      <c r="E339">
        <v>1</v>
      </c>
      <c r="F339">
        <v>5</v>
      </c>
      <c r="G339" t="s">
        <v>181</v>
      </c>
      <c r="H339" t="s">
        <v>39</v>
      </c>
      <c r="I339" t="s">
        <v>104</v>
      </c>
      <c r="J339" t="s">
        <v>167</v>
      </c>
      <c r="K339" t="s">
        <v>71</v>
      </c>
      <c r="L339">
        <v>5</v>
      </c>
      <c r="M339">
        <v>5</v>
      </c>
      <c r="N339">
        <v>1</v>
      </c>
      <c r="O339">
        <v>1</v>
      </c>
      <c r="P339">
        <v>3</v>
      </c>
      <c r="Q339">
        <v>1</v>
      </c>
      <c r="R339" t="s">
        <v>91</v>
      </c>
      <c r="S339" t="s">
        <v>66</v>
      </c>
      <c r="T339" t="s">
        <v>68</v>
      </c>
      <c r="U339" t="s">
        <v>67</v>
      </c>
      <c r="V339" t="s">
        <v>91</v>
      </c>
      <c r="W339" t="s">
        <v>91</v>
      </c>
      <c r="X339" t="s">
        <v>91</v>
      </c>
      <c r="Y339" t="s">
        <v>113</v>
      </c>
      <c r="Z339" t="s">
        <v>512</v>
      </c>
      <c r="AA339" t="s">
        <v>481</v>
      </c>
      <c r="AB339" t="s">
        <v>72</v>
      </c>
      <c r="AC339" t="s">
        <v>67</v>
      </c>
      <c r="AD339" t="s">
        <v>73</v>
      </c>
      <c r="AE339" t="s">
        <v>246</v>
      </c>
      <c r="AF339" t="s">
        <v>190</v>
      </c>
      <c r="AG339" t="s">
        <v>76</v>
      </c>
      <c r="AH339" t="s">
        <v>77</v>
      </c>
      <c r="AI339" t="s">
        <v>741</v>
      </c>
    </row>
    <row r="340" spans="1:35" x14ac:dyDescent="0.25">
      <c r="A340" s="67">
        <v>44644.558164444446</v>
      </c>
      <c r="B340" t="s">
        <v>35</v>
      </c>
      <c r="C340" t="s">
        <v>36</v>
      </c>
      <c r="D340" t="s">
        <v>60</v>
      </c>
      <c r="E340">
        <v>3</v>
      </c>
      <c r="F340">
        <v>3</v>
      </c>
      <c r="G340" t="s">
        <v>192</v>
      </c>
      <c r="H340" t="s">
        <v>39</v>
      </c>
      <c r="I340" t="s">
        <v>89</v>
      </c>
      <c r="J340" t="s">
        <v>480</v>
      </c>
      <c r="K340" t="s">
        <v>260</v>
      </c>
      <c r="L340">
        <v>5</v>
      </c>
      <c r="M340">
        <v>4</v>
      </c>
      <c r="N340">
        <v>5</v>
      </c>
      <c r="O340">
        <v>3</v>
      </c>
      <c r="P340">
        <v>5</v>
      </c>
      <c r="Q340">
        <v>3</v>
      </c>
      <c r="R340" t="s">
        <v>66</v>
      </c>
      <c r="S340" t="s">
        <v>66</v>
      </c>
      <c r="T340" t="s">
        <v>66</v>
      </c>
      <c r="U340" t="s">
        <v>66</v>
      </c>
      <c r="V340" t="s">
        <v>66</v>
      </c>
      <c r="W340" t="s">
        <v>66</v>
      </c>
      <c r="X340" t="s">
        <v>67</v>
      </c>
      <c r="Y340" t="s">
        <v>172</v>
      </c>
      <c r="Z340" t="s">
        <v>83</v>
      </c>
      <c r="AA340" t="s">
        <v>98</v>
      </c>
      <c r="AB340" t="s">
        <v>137</v>
      </c>
      <c r="AC340" t="s">
        <v>67</v>
      </c>
      <c r="AD340" t="s">
        <v>85</v>
      </c>
      <c r="AE340" t="s">
        <v>54</v>
      </c>
      <c r="AF340" t="s">
        <v>86</v>
      </c>
      <c r="AG340" t="s">
        <v>85</v>
      </c>
      <c r="AH340" t="s">
        <v>196</v>
      </c>
      <c r="AI340" t="s">
        <v>120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ECAD4-78E8-4222-A072-ABC2BD44EB0E}">
  <dimension ref="A1:AI226"/>
  <sheetViews>
    <sheetView workbookViewId="0">
      <selection activeCell="C10" sqref="C10"/>
    </sheetView>
  </sheetViews>
  <sheetFormatPr baseColWidth="10" defaultRowHeight="13.2" x14ac:dyDescent="0.25"/>
  <cols>
    <col min="1" max="1" width="16.88671875" bestFit="1" customWidth="1"/>
    <col min="2" max="2" width="23.33203125" customWidth="1"/>
    <col min="3" max="3" width="37.77734375" customWidth="1"/>
    <col min="5" max="5" width="25.5546875" customWidth="1"/>
    <col min="6" max="6" width="38.6640625" customWidth="1"/>
    <col min="7" max="7" width="32" customWidth="1"/>
    <col min="8" max="8" width="47.5546875" customWidth="1"/>
    <col min="9" max="9" width="54" customWidth="1"/>
    <col min="10" max="17" width="57.109375" customWidth="1"/>
    <col min="18" max="18" width="45.109375" customWidth="1"/>
    <col min="19" max="19" width="44.77734375" customWidth="1"/>
    <col min="20" max="20" width="46.44140625" customWidth="1"/>
    <col min="21" max="21" width="46.21875" customWidth="1"/>
    <col min="22" max="22" width="47.109375" customWidth="1"/>
    <col min="23" max="23" width="44.44140625" customWidth="1"/>
    <col min="24" max="24" width="52.6640625" customWidth="1"/>
    <col min="25" max="33" width="57.109375" customWidth="1"/>
    <col min="34" max="34" width="42" customWidth="1"/>
    <col min="35" max="35" width="57.109375" customWidth="1"/>
  </cols>
  <sheetData>
    <row r="1" spans="1:3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</row>
    <row r="2" spans="1:35" x14ac:dyDescent="0.25">
      <c r="A2" s="67">
        <v>44602.908483333333</v>
      </c>
      <c r="B2" t="s">
        <v>35</v>
      </c>
      <c r="C2" t="s">
        <v>36</v>
      </c>
      <c r="D2" t="s">
        <v>37</v>
      </c>
      <c r="E2">
        <v>3</v>
      </c>
      <c r="F2">
        <v>4</v>
      </c>
      <c r="G2" t="s">
        <v>38</v>
      </c>
      <c r="H2" t="s">
        <v>39</v>
      </c>
      <c r="I2" t="s">
        <v>40</v>
      </c>
      <c r="J2" t="s">
        <v>41</v>
      </c>
      <c r="K2" t="s">
        <v>42</v>
      </c>
      <c r="L2">
        <v>5</v>
      </c>
      <c r="M2">
        <v>5</v>
      </c>
      <c r="N2">
        <v>5</v>
      </c>
      <c r="O2">
        <v>5</v>
      </c>
      <c r="P2">
        <v>5</v>
      </c>
      <c r="Q2">
        <v>5</v>
      </c>
      <c r="R2" t="s">
        <v>43</v>
      </c>
      <c r="S2" t="s">
        <v>44</v>
      </c>
      <c r="T2" t="s">
        <v>45</v>
      </c>
      <c r="U2" t="s">
        <v>46</v>
      </c>
      <c r="V2" t="s">
        <v>47</v>
      </c>
      <c r="W2" t="s">
        <v>44</v>
      </c>
      <c r="X2" t="s">
        <v>44</v>
      </c>
      <c r="Y2" t="s">
        <v>48</v>
      </c>
      <c r="Z2" t="s">
        <v>49</v>
      </c>
      <c r="AA2" t="s">
        <v>50</v>
      </c>
      <c r="AB2" t="s">
        <v>51</v>
      </c>
      <c r="AC2" t="s">
        <v>52</v>
      </c>
      <c r="AD2" t="s">
        <v>53</v>
      </c>
      <c r="AE2" t="s">
        <v>54</v>
      </c>
      <c r="AF2" t="s">
        <v>55</v>
      </c>
      <c r="AG2" t="s">
        <v>56</v>
      </c>
      <c r="AH2" t="s">
        <v>57</v>
      </c>
      <c r="AI2" t="s">
        <v>58</v>
      </c>
    </row>
    <row r="3" spans="1:35" x14ac:dyDescent="0.25">
      <c r="A3" s="67">
        <v>44616.399085034718</v>
      </c>
      <c r="B3" t="s">
        <v>102</v>
      </c>
      <c r="C3" t="s">
        <v>36</v>
      </c>
      <c r="D3" t="s">
        <v>37</v>
      </c>
      <c r="E3">
        <v>2</v>
      </c>
      <c r="F3">
        <v>3</v>
      </c>
      <c r="G3" t="s">
        <v>103</v>
      </c>
      <c r="H3" t="s">
        <v>39</v>
      </c>
      <c r="I3" t="s">
        <v>104</v>
      </c>
      <c r="J3" t="s">
        <v>105</v>
      </c>
      <c r="K3" t="s">
        <v>71</v>
      </c>
      <c r="L3">
        <v>5</v>
      </c>
      <c r="M3">
        <v>5</v>
      </c>
      <c r="N3">
        <v>5</v>
      </c>
      <c r="O3">
        <v>1</v>
      </c>
      <c r="P3">
        <v>5</v>
      </c>
      <c r="Q3">
        <v>1</v>
      </c>
      <c r="R3" t="s">
        <v>67</v>
      </c>
      <c r="S3" t="s">
        <v>66</v>
      </c>
      <c r="T3" t="s">
        <v>91</v>
      </c>
      <c r="U3" t="s">
        <v>67</v>
      </c>
      <c r="V3" t="s">
        <v>91</v>
      </c>
      <c r="W3" t="s">
        <v>91</v>
      </c>
      <c r="X3" t="s">
        <v>91</v>
      </c>
      <c r="Y3" t="s">
        <v>106</v>
      </c>
      <c r="Z3" t="s">
        <v>107</v>
      </c>
      <c r="AA3" t="s">
        <v>71</v>
      </c>
      <c r="AB3" t="s">
        <v>72</v>
      </c>
      <c r="AC3" t="s">
        <v>93</v>
      </c>
      <c r="AD3" t="s">
        <v>73</v>
      </c>
      <c r="AE3" t="s">
        <v>108</v>
      </c>
      <c r="AF3" t="s">
        <v>75</v>
      </c>
      <c r="AG3" t="s">
        <v>76</v>
      </c>
      <c r="AH3" t="s">
        <v>109</v>
      </c>
      <c r="AI3" t="s">
        <v>87</v>
      </c>
    </row>
    <row r="4" spans="1:35" x14ac:dyDescent="0.25">
      <c r="A4" s="67">
        <v>44616.39960315972</v>
      </c>
      <c r="B4" t="s">
        <v>35</v>
      </c>
      <c r="C4" t="s">
        <v>36</v>
      </c>
      <c r="D4" t="s">
        <v>37</v>
      </c>
      <c r="E4">
        <v>3</v>
      </c>
      <c r="F4">
        <v>5</v>
      </c>
      <c r="G4" t="s">
        <v>110</v>
      </c>
      <c r="H4" t="s">
        <v>39</v>
      </c>
      <c r="I4" t="s">
        <v>111</v>
      </c>
      <c r="J4" t="s">
        <v>112</v>
      </c>
      <c r="K4" t="s">
        <v>71</v>
      </c>
      <c r="L4">
        <v>5</v>
      </c>
      <c r="M4">
        <v>4</v>
      </c>
      <c r="N4">
        <v>4</v>
      </c>
      <c r="O4">
        <v>4</v>
      </c>
      <c r="P4">
        <v>4</v>
      </c>
      <c r="Q4">
        <v>1</v>
      </c>
      <c r="R4" t="s">
        <v>66</v>
      </c>
      <c r="S4" t="s">
        <v>66</v>
      </c>
      <c r="T4" t="s">
        <v>67</v>
      </c>
      <c r="U4" t="s">
        <v>68</v>
      </c>
      <c r="V4" t="s">
        <v>66</v>
      </c>
      <c r="W4" t="s">
        <v>91</v>
      </c>
      <c r="X4" t="s">
        <v>91</v>
      </c>
      <c r="Y4" t="s">
        <v>113</v>
      </c>
      <c r="Z4" t="s">
        <v>70</v>
      </c>
      <c r="AA4" t="s">
        <v>71</v>
      </c>
      <c r="AB4" t="s">
        <v>72</v>
      </c>
      <c r="AC4" t="s">
        <v>66</v>
      </c>
      <c r="AD4" t="s">
        <v>85</v>
      </c>
      <c r="AE4" t="s">
        <v>114</v>
      </c>
      <c r="AF4" t="s">
        <v>75</v>
      </c>
      <c r="AG4" t="s">
        <v>76</v>
      </c>
      <c r="AH4" t="s">
        <v>100</v>
      </c>
      <c r="AI4" t="s">
        <v>87</v>
      </c>
    </row>
    <row r="5" spans="1:35" x14ac:dyDescent="0.25">
      <c r="A5" s="67">
        <v>44616.399695821761</v>
      </c>
      <c r="B5" t="s">
        <v>35</v>
      </c>
      <c r="C5" t="s">
        <v>36</v>
      </c>
      <c r="D5" t="s">
        <v>37</v>
      </c>
      <c r="E5">
        <v>3</v>
      </c>
      <c r="F5">
        <v>1</v>
      </c>
      <c r="G5" t="s">
        <v>38</v>
      </c>
      <c r="H5" t="s">
        <v>115</v>
      </c>
      <c r="I5" t="s">
        <v>62</v>
      </c>
      <c r="J5" t="s">
        <v>116</v>
      </c>
      <c r="K5" t="s">
        <v>71</v>
      </c>
      <c r="L5">
        <v>2</v>
      </c>
      <c r="M5">
        <v>5</v>
      </c>
      <c r="N5">
        <v>5</v>
      </c>
      <c r="O5">
        <v>5</v>
      </c>
      <c r="P5">
        <v>5</v>
      </c>
      <c r="Q5">
        <v>5</v>
      </c>
      <c r="R5" t="s">
        <v>66</v>
      </c>
      <c r="S5" t="s">
        <v>66</v>
      </c>
      <c r="T5" t="s">
        <v>66</v>
      </c>
      <c r="U5" t="s">
        <v>66</v>
      </c>
      <c r="V5" t="s">
        <v>66</v>
      </c>
      <c r="W5" t="s">
        <v>66</v>
      </c>
      <c r="X5" t="s">
        <v>66</v>
      </c>
      <c r="Y5" t="s">
        <v>82</v>
      </c>
      <c r="Z5" t="s">
        <v>70</v>
      </c>
      <c r="AA5" t="s">
        <v>71</v>
      </c>
      <c r="AB5" t="s">
        <v>72</v>
      </c>
      <c r="AC5" t="s">
        <v>66</v>
      </c>
      <c r="AD5" t="s">
        <v>73</v>
      </c>
      <c r="AE5" t="s">
        <v>74</v>
      </c>
      <c r="AF5" t="s">
        <v>117</v>
      </c>
      <c r="AG5" t="s">
        <v>118</v>
      </c>
      <c r="AH5" t="s">
        <v>119</v>
      </c>
      <c r="AI5" t="s">
        <v>120</v>
      </c>
    </row>
    <row r="6" spans="1:35" x14ac:dyDescent="0.25">
      <c r="A6" s="67">
        <v>44616.399937534719</v>
      </c>
      <c r="B6" t="s">
        <v>59</v>
      </c>
      <c r="C6" t="s">
        <v>36</v>
      </c>
      <c r="D6" t="s">
        <v>37</v>
      </c>
      <c r="E6">
        <v>2</v>
      </c>
      <c r="F6">
        <v>2</v>
      </c>
      <c r="G6" t="s">
        <v>38</v>
      </c>
      <c r="H6" t="s">
        <v>61</v>
      </c>
      <c r="I6" t="s">
        <v>62</v>
      </c>
      <c r="J6" t="s">
        <v>125</v>
      </c>
      <c r="K6" t="s">
        <v>126</v>
      </c>
      <c r="L6">
        <v>5</v>
      </c>
      <c r="M6">
        <v>5</v>
      </c>
      <c r="N6">
        <v>3</v>
      </c>
      <c r="O6">
        <v>1</v>
      </c>
      <c r="P6">
        <v>4</v>
      </c>
      <c r="Q6">
        <v>1</v>
      </c>
      <c r="R6" t="s">
        <v>67</v>
      </c>
      <c r="S6" t="s">
        <v>91</v>
      </c>
      <c r="T6" t="s">
        <v>91</v>
      </c>
      <c r="U6" t="s">
        <v>66</v>
      </c>
      <c r="V6" t="s">
        <v>67</v>
      </c>
      <c r="W6" t="s">
        <v>91</v>
      </c>
      <c r="X6" t="s">
        <v>91</v>
      </c>
      <c r="Y6" t="s">
        <v>119</v>
      </c>
      <c r="Z6" t="s">
        <v>127</v>
      </c>
      <c r="AA6" t="s">
        <v>71</v>
      </c>
      <c r="AB6" t="s">
        <v>72</v>
      </c>
      <c r="AC6" t="s">
        <v>66</v>
      </c>
      <c r="AD6" t="s">
        <v>85</v>
      </c>
      <c r="AE6" t="s">
        <v>128</v>
      </c>
      <c r="AF6" t="s">
        <v>75</v>
      </c>
      <c r="AG6" t="s">
        <v>76</v>
      </c>
      <c r="AH6" t="s">
        <v>119</v>
      </c>
      <c r="AI6" t="s">
        <v>120</v>
      </c>
    </row>
    <row r="7" spans="1:35" x14ac:dyDescent="0.25">
      <c r="A7" s="67">
        <v>44616.401006099535</v>
      </c>
      <c r="B7" t="s">
        <v>35</v>
      </c>
      <c r="C7" t="s">
        <v>36</v>
      </c>
      <c r="D7" t="s">
        <v>37</v>
      </c>
      <c r="E7">
        <v>1</v>
      </c>
      <c r="F7">
        <v>4</v>
      </c>
      <c r="G7" t="s">
        <v>38</v>
      </c>
      <c r="H7" t="s">
        <v>115</v>
      </c>
      <c r="I7" t="s">
        <v>62</v>
      </c>
      <c r="J7" t="s">
        <v>140</v>
      </c>
      <c r="K7" t="s">
        <v>71</v>
      </c>
      <c r="L7">
        <v>2</v>
      </c>
      <c r="M7">
        <v>5</v>
      </c>
      <c r="N7">
        <v>2</v>
      </c>
      <c r="O7">
        <v>3</v>
      </c>
      <c r="P7">
        <v>3</v>
      </c>
      <c r="Q7">
        <v>3</v>
      </c>
      <c r="R7" t="s">
        <v>91</v>
      </c>
      <c r="S7" t="s">
        <v>91</v>
      </c>
      <c r="T7" t="s">
        <v>65</v>
      </c>
      <c r="U7" t="s">
        <v>91</v>
      </c>
      <c r="V7" t="s">
        <v>91</v>
      </c>
      <c r="W7" t="s">
        <v>91</v>
      </c>
      <c r="X7" t="s">
        <v>91</v>
      </c>
      <c r="Y7" t="s">
        <v>119</v>
      </c>
      <c r="Z7" t="s">
        <v>141</v>
      </c>
      <c r="AA7" t="s">
        <v>71</v>
      </c>
      <c r="AB7" t="s">
        <v>72</v>
      </c>
      <c r="AC7" t="s">
        <v>66</v>
      </c>
      <c r="AD7" t="s">
        <v>73</v>
      </c>
      <c r="AE7" t="s">
        <v>74</v>
      </c>
      <c r="AF7" t="s">
        <v>75</v>
      </c>
      <c r="AG7" t="s">
        <v>76</v>
      </c>
      <c r="AH7" t="s">
        <v>100</v>
      </c>
      <c r="AI7" t="s">
        <v>101</v>
      </c>
    </row>
    <row r="8" spans="1:35" x14ac:dyDescent="0.25">
      <c r="A8" s="67">
        <v>44616.401117175927</v>
      </c>
      <c r="B8" t="s">
        <v>133</v>
      </c>
      <c r="C8" t="s">
        <v>134</v>
      </c>
      <c r="D8" t="s">
        <v>37</v>
      </c>
      <c r="E8">
        <v>3</v>
      </c>
      <c r="F8">
        <v>4</v>
      </c>
      <c r="G8" t="s">
        <v>142</v>
      </c>
      <c r="H8" t="s">
        <v>39</v>
      </c>
      <c r="I8" t="s">
        <v>62</v>
      </c>
      <c r="J8" t="s">
        <v>41</v>
      </c>
      <c r="K8" t="s">
        <v>71</v>
      </c>
      <c r="L8">
        <v>5</v>
      </c>
      <c r="M8">
        <v>5</v>
      </c>
      <c r="N8">
        <v>5</v>
      </c>
      <c r="O8">
        <v>5</v>
      </c>
      <c r="P8">
        <v>5</v>
      </c>
      <c r="Q8">
        <v>5</v>
      </c>
      <c r="R8" t="s">
        <v>65</v>
      </c>
      <c r="S8" t="s">
        <v>67</v>
      </c>
      <c r="T8" t="s">
        <v>143</v>
      </c>
      <c r="U8" t="s">
        <v>65</v>
      </c>
      <c r="V8" t="s">
        <v>143</v>
      </c>
      <c r="W8" t="s">
        <v>143</v>
      </c>
      <c r="X8" t="s">
        <v>65</v>
      </c>
      <c r="Y8" t="s">
        <v>113</v>
      </c>
      <c r="Z8" t="s">
        <v>70</v>
      </c>
      <c r="AA8" t="s">
        <v>98</v>
      </c>
      <c r="AB8" t="s">
        <v>55</v>
      </c>
      <c r="AC8" t="s">
        <v>93</v>
      </c>
      <c r="AD8" t="s">
        <v>85</v>
      </c>
      <c r="AE8" t="s">
        <v>74</v>
      </c>
      <c r="AF8" t="s">
        <v>75</v>
      </c>
      <c r="AG8" t="s">
        <v>76</v>
      </c>
      <c r="AH8" t="s">
        <v>69</v>
      </c>
      <c r="AI8" t="s">
        <v>87</v>
      </c>
    </row>
    <row r="9" spans="1:35" x14ac:dyDescent="0.25">
      <c r="A9" s="67">
        <v>44616.401183611109</v>
      </c>
      <c r="B9" t="s">
        <v>35</v>
      </c>
      <c r="C9" t="s">
        <v>36</v>
      </c>
      <c r="D9" t="s">
        <v>37</v>
      </c>
      <c r="E9">
        <v>1</v>
      </c>
      <c r="F9">
        <v>4</v>
      </c>
      <c r="G9" t="s">
        <v>144</v>
      </c>
      <c r="H9" t="s">
        <v>39</v>
      </c>
      <c r="I9" t="s">
        <v>104</v>
      </c>
      <c r="J9" t="s">
        <v>63</v>
      </c>
      <c r="K9" t="s">
        <v>145</v>
      </c>
      <c r="L9">
        <v>3</v>
      </c>
      <c r="M9">
        <v>5</v>
      </c>
      <c r="N9">
        <v>3</v>
      </c>
      <c r="O9">
        <v>3</v>
      </c>
      <c r="P9">
        <v>3</v>
      </c>
      <c r="Q9">
        <v>3</v>
      </c>
      <c r="R9" t="s">
        <v>122</v>
      </c>
      <c r="S9" t="s">
        <v>91</v>
      </c>
      <c r="T9" t="s">
        <v>91</v>
      </c>
      <c r="U9" t="s">
        <v>65</v>
      </c>
      <c r="V9" t="s">
        <v>91</v>
      </c>
      <c r="W9" t="s">
        <v>91</v>
      </c>
      <c r="X9" t="s">
        <v>91</v>
      </c>
      <c r="Y9" t="s">
        <v>113</v>
      </c>
      <c r="Z9" t="s">
        <v>146</v>
      </c>
      <c r="AA9" t="s">
        <v>98</v>
      </c>
      <c r="AB9" t="s">
        <v>72</v>
      </c>
      <c r="AC9" t="s">
        <v>93</v>
      </c>
      <c r="AD9" t="s">
        <v>73</v>
      </c>
      <c r="AE9" t="s">
        <v>108</v>
      </c>
      <c r="AF9" t="s">
        <v>75</v>
      </c>
      <c r="AG9" t="s">
        <v>76</v>
      </c>
      <c r="AH9" t="s">
        <v>69</v>
      </c>
      <c r="AI9" t="s">
        <v>94</v>
      </c>
    </row>
    <row r="10" spans="1:35" x14ac:dyDescent="0.25">
      <c r="A10" s="67">
        <v>44616.401228784722</v>
      </c>
      <c r="B10" t="s">
        <v>59</v>
      </c>
      <c r="C10" t="s">
        <v>36</v>
      </c>
      <c r="D10" t="s">
        <v>37</v>
      </c>
      <c r="E10">
        <v>1</v>
      </c>
      <c r="F10">
        <v>4</v>
      </c>
      <c r="G10" t="s">
        <v>38</v>
      </c>
      <c r="H10" t="s">
        <v>39</v>
      </c>
      <c r="I10" t="s">
        <v>62</v>
      </c>
      <c r="J10" t="s">
        <v>147</v>
      </c>
      <c r="K10" t="s">
        <v>64</v>
      </c>
      <c r="L10">
        <v>3</v>
      </c>
      <c r="M10">
        <v>1</v>
      </c>
      <c r="N10">
        <v>2</v>
      </c>
      <c r="O10">
        <v>2</v>
      </c>
      <c r="P10">
        <v>2</v>
      </c>
      <c r="Q10">
        <v>3</v>
      </c>
      <c r="R10" t="s">
        <v>91</v>
      </c>
      <c r="S10" t="s">
        <v>91</v>
      </c>
      <c r="T10" t="s">
        <v>67</v>
      </c>
      <c r="U10" t="s">
        <v>67</v>
      </c>
      <c r="V10" t="s">
        <v>91</v>
      </c>
      <c r="W10" t="s">
        <v>91</v>
      </c>
      <c r="X10" t="s">
        <v>91</v>
      </c>
      <c r="Y10" t="s">
        <v>148</v>
      </c>
      <c r="Z10" t="s">
        <v>83</v>
      </c>
      <c r="AA10" t="s">
        <v>149</v>
      </c>
      <c r="AB10" t="s">
        <v>72</v>
      </c>
      <c r="AC10" t="s">
        <v>65</v>
      </c>
      <c r="AD10" t="s">
        <v>73</v>
      </c>
      <c r="AE10" t="s">
        <v>54</v>
      </c>
      <c r="AF10" t="s">
        <v>75</v>
      </c>
      <c r="AG10" t="s">
        <v>76</v>
      </c>
      <c r="AH10" t="s">
        <v>100</v>
      </c>
      <c r="AI10" t="s">
        <v>94</v>
      </c>
    </row>
    <row r="11" spans="1:35" x14ac:dyDescent="0.25">
      <c r="A11" s="67">
        <v>44616.401299467594</v>
      </c>
      <c r="B11" t="s">
        <v>150</v>
      </c>
      <c r="C11" t="s">
        <v>151</v>
      </c>
      <c r="D11" t="s">
        <v>37</v>
      </c>
      <c r="E11">
        <v>5</v>
      </c>
      <c r="F11">
        <v>4</v>
      </c>
      <c r="G11" t="s">
        <v>152</v>
      </c>
      <c r="H11" t="s">
        <v>61</v>
      </c>
      <c r="I11" t="s">
        <v>62</v>
      </c>
      <c r="J11" t="s">
        <v>153</v>
      </c>
      <c r="K11" t="s">
        <v>71</v>
      </c>
      <c r="L11">
        <v>2</v>
      </c>
      <c r="M11">
        <v>2</v>
      </c>
      <c r="N11">
        <v>5</v>
      </c>
      <c r="O11">
        <v>5</v>
      </c>
      <c r="P11">
        <v>5</v>
      </c>
      <c r="Q11">
        <v>4</v>
      </c>
      <c r="R11" t="s">
        <v>66</v>
      </c>
      <c r="S11" t="s">
        <v>66</v>
      </c>
      <c r="T11" t="s">
        <v>66</v>
      </c>
      <c r="U11" t="s">
        <v>66</v>
      </c>
      <c r="V11" t="s">
        <v>66</v>
      </c>
      <c r="W11" t="s">
        <v>66</v>
      </c>
      <c r="X11" t="s">
        <v>91</v>
      </c>
      <c r="Y11" t="s">
        <v>131</v>
      </c>
      <c r="Z11" t="s">
        <v>107</v>
      </c>
      <c r="AA11" t="s">
        <v>71</v>
      </c>
      <c r="AB11" t="s">
        <v>72</v>
      </c>
      <c r="AC11" t="s">
        <v>66</v>
      </c>
      <c r="AD11" t="s">
        <v>73</v>
      </c>
      <c r="AE11" t="s">
        <v>74</v>
      </c>
      <c r="AF11" t="s">
        <v>75</v>
      </c>
      <c r="AG11" t="s">
        <v>76</v>
      </c>
      <c r="AH11" t="s">
        <v>69</v>
      </c>
      <c r="AI11" t="s">
        <v>154</v>
      </c>
    </row>
    <row r="12" spans="1:35" x14ac:dyDescent="0.25">
      <c r="A12" s="67">
        <v>44616.401629537038</v>
      </c>
      <c r="B12" t="s">
        <v>35</v>
      </c>
      <c r="C12" t="s">
        <v>36</v>
      </c>
      <c r="D12" t="s">
        <v>37</v>
      </c>
      <c r="E12">
        <v>3</v>
      </c>
      <c r="F12">
        <v>4</v>
      </c>
      <c r="G12" t="s">
        <v>159</v>
      </c>
      <c r="H12" t="s">
        <v>39</v>
      </c>
      <c r="I12" t="s">
        <v>104</v>
      </c>
      <c r="J12" t="s">
        <v>160</v>
      </c>
      <c r="K12" t="s">
        <v>161</v>
      </c>
      <c r="L12">
        <v>4</v>
      </c>
      <c r="M12">
        <v>5</v>
      </c>
      <c r="N12">
        <v>5</v>
      </c>
      <c r="O12">
        <v>5</v>
      </c>
      <c r="P12">
        <v>5</v>
      </c>
      <c r="Q12">
        <v>5</v>
      </c>
      <c r="R12" t="s">
        <v>67</v>
      </c>
      <c r="S12" t="s">
        <v>67</v>
      </c>
      <c r="T12" t="s">
        <v>65</v>
      </c>
      <c r="U12" t="s">
        <v>65</v>
      </c>
      <c r="V12" t="s">
        <v>91</v>
      </c>
      <c r="W12" t="s">
        <v>91</v>
      </c>
      <c r="X12" t="s">
        <v>91</v>
      </c>
      <c r="Y12" t="s">
        <v>97</v>
      </c>
      <c r="Z12" t="s">
        <v>124</v>
      </c>
      <c r="AA12" t="s">
        <v>162</v>
      </c>
      <c r="AB12" t="s">
        <v>85</v>
      </c>
      <c r="AC12" t="s">
        <v>66</v>
      </c>
      <c r="AD12" t="s">
        <v>53</v>
      </c>
      <c r="AE12" t="s">
        <v>74</v>
      </c>
      <c r="AF12" t="s">
        <v>86</v>
      </c>
      <c r="AG12" t="s">
        <v>76</v>
      </c>
      <c r="AH12" t="s">
        <v>163</v>
      </c>
      <c r="AI12" t="s">
        <v>94</v>
      </c>
    </row>
    <row r="13" spans="1:35" x14ac:dyDescent="0.25">
      <c r="A13" s="67">
        <v>44616.401911990746</v>
      </c>
      <c r="B13" t="s">
        <v>35</v>
      </c>
      <c r="C13" t="s">
        <v>36</v>
      </c>
      <c r="D13" t="s">
        <v>37</v>
      </c>
      <c r="E13">
        <v>2</v>
      </c>
      <c r="F13">
        <v>4</v>
      </c>
      <c r="G13" t="s">
        <v>174</v>
      </c>
      <c r="H13" t="s">
        <v>39</v>
      </c>
      <c r="I13" t="s">
        <v>62</v>
      </c>
      <c r="J13" t="s">
        <v>175</v>
      </c>
      <c r="K13" t="s">
        <v>64</v>
      </c>
      <c r="L13">
        <v>5</v>
      </c>
      <c r="M13">
        <v>3</v>
      </c>
      <c r="N13">
        <v>5</v>
      </c>
      <c r="O13">
        <v>3</v>
      </c>
      <c r="P13">
        <v>4</v>
      </c>
      <c r="Q13">
        <v>3</v>
      </c>
      <c r="R13" t="s">
        <v>66</v>
      </c>
      <c r="S13" t="s">
        <v>91</v>
      </c>
      <c r="T13" t="s">
        <v>91</v>
      </c>
      <c r="U13" t="s">
        <v>91</v>
      </c>
      <c r="V13" t="s">
        <v>66</v>
      </c>
      <c r="W13" t="s">
        <v>66</v>
      </c>
      <c r="X13" t="s">
        <v>91</v>
      </c>
      <c r="Y13" t="s">
        <v>131</v>
      </c>
      <c r="Z13" t="s">
        <v>70</v>
      </c>
      <c r="AA13" t="s">
        <v>98</v>
      </c>
      <c r="AB13" t="s">
        <v>72</v>
      </c>
      <c r="AC13" t="s">
        <v>66</v>
      </c>
      <c r="AD13" t="s">
        <v>73</v>
      </c>
      <c r="AE13" t="s">
        <v>114</v>
      </c>
      <c r="AF13" t="s">
        <v>75</v>
      </c>
      <c r="AG13" t="s">
        <v>76</v>
      </c>
      <c r="AH13" t="s">
        <v>77</v>
      </c>
      <c r="AI13" t="s">
        <v>87</v>
      </c>
    </row>
    <row r="14" spans="1:35" x14ac:dyDescent="0.25">
      <c r="A14" s="67">
        <v>44616.402088587958</v>
      </c>
      <c r="B14" t="s">
        <v>35</v>
      </c>
      <c r="C14" t="s">
        <v>36</v>
      </c>
      <c r="D14" t="s">
        <v>37</v>
      </c>
      <c r="E14">
        <v>1</v>
      </c>
      <c r="F14">
        <v>3</v>
      </c>
      <c r="G14" t="s">
        <v>181</v>
      </c>
      <c r="H14" t="s">
        <v>39</v>
      </c>
      <c r="I14" t="s">
        <v>111</v>
      </c>
      <c r="J14" t="s">
        <v>182</v>
      </c>
      <c r="K14" t="s">
        <v>64</v>
      </c>
      <c r="L14">
        <v>4</v>
      </c>
      <c r="M14">
        <v>5</v>
      </c>
      <c r="N14">
        <v>4</v>
      </c>
      <c r="O14">
        <v>5</v>
      </c>
      <c r="P14">
        <v>5</v>
      </c>
      <c r="Q14">
        <v>4</v>
      </c>
      <c r="R14" t="s">
        <v>65</v>
      </c>
      <c r="S14" t="s">
        <v>67</v>
      </c>
      <c r="T14" t="s">
        <v>67</v>
      </c>
      <c r="U14" t="s">
        <v>67</v>
      </c>
      <c r="V14" t="s">
        <v>67</v>
      </c>
      <c r="W14" t="s">
        <v>91</v>
      </c>
      <c r="X14" t="s">
        <v>91</v>
      </c>
      <c r="Y14" t="s">
        <v>106</v>
      </c>
      <c r="Z14" t="s">
        <v>107</v>
      </c>
      <c r="AA14" t="s">
        <v>98</v>
      </c>
      <c r="AB14" t="s">
        <v>72</v>
      </c>
      <c r="AC14" t="s">
        <v>66</v>
      </c>
      <c r="AD14" t="s">
        <v>73</v>
      </c>
      <c r="AE14" t="s">
        <v>74</v>
      </c>
      <c r="AF14" t="s">
        <v>75</v>
      </c>
      <c r="AG14" t="s">
        <v>76</v>
      </c>
      <c r="AH14" t="s">
        <v>77</v>
      </c>
      <c r="AI14" t="s">
        <v>87</v>
      </c>
    </row>
    <row r="15" spans="1:35" x14ac:dyDescent="0.25">
      <c r="A15" s="67">
        <v>44616.402187268519</v>
      </c>
      <c r="B15" t="s">
        <v>133</v>
      </c>
      <c r="C15" t="s">
        <v>183</v>
      </c>
      <c r="D15" t="s">
        <v>37</v>
      </c>
      <c r="E15">
        <v>6</v>
      </c>
      <c r="F15">
        <v>2</v>
      </c>
      <c r="G15" t="s">
        <v>184</v>
      </c>
      <c r="H15" t="s">
        <v>61</v>
      </c>
      <c r="I15" t="s">
        <v>89</v>
      </c>
      <c r="J15" t="s">
        <v>185</v>
      </c>
      <c r="K15" t="s">
        <v>64</v>
      </c>
      <c r="L15">
        <v>1</v>
      </c>
      <c r="M15">
        <v>5</v>
      </c>
      <c r="N15">
        <v>1</v>
      </c>
      <c r="O15">
        <v>4</v>
      </c>
      <c r="P15">
        <v>5</v>
      </c>
      <c r="Q15">
        <v>1</v>
      </c>
      <c r="R15" t="s">
        <v>66</v>
      </c>
      <c r="S15" t="s">
        <v>68</v>
      </c>
      <c r="T15" t="s">
        <v>66</v>
      </c>
      <c r="U15" t="s">
        <v>68</v>
      </c>
      <c r="V15" t="s">
        <v>91</v>
      </c>
      <c r="W15" t="s">
        <v>68</v>
      </c>
      <c r="X15" t="s">
        <v>91</v>
      </c>
      <c r="Y15" t="s">
        <v>186</v>
      </c>
      <c r="Z15" t="s">
        <v>70</v>
      </c>
      <c r="AA15" t="s">
        <v>98</v>
      </c>
      <c r="AB15" t="s">
        <v>72</v>
      </c>
      <c r="AC15" t="s">
        <v>93</v>
      </c>
      <c r="AD15" t="s">
        <v>73</v>
      </c>
      <c r="AE15" t="s">
        <v>114</v>
      </c>
      <c r="AF15" t="s">
        <v>75</v>
      </c>
      <c r="AG15" t="s">
        <v>76</v>
      </c>
      <c r="AH15" t="s">
        <v>187</v>
      </c>
      <c r="AI15" t="s">
        <v>94</v>
      </c>
    </row>
    <row r="16" spans="1:35" x14ac:dyDescent="0.25">
      <c r="A16" s="67">
        <v>44616.402409363422</v>
      </c>
      <c r="B16" t="s">
        <v>59</v>
      </c>
      <c r="C16" t="s">
        <v>36</v>
      </c>
      <c r="D16" t="s">
        <v>37</v>
      </c>
      <c r="E16">
        <v>2</v>
      </c>
      <c r="F16">
        <v>4</v>
      </c>
      <c r="G16" t="s">
        <v>38</v>
      </c>
      <c r="H16" t="s">
        <v>39</v>
      </c>
      <c r="I16" t="s">
        <v>111</v>
      </c>
      <c r="J16" t="s">
        <v>188</v>
      </c>
      <c r="K16" t="s">
        <v>71</v>
      </c>
      <c r="L16">
        <v>3</v>
      </c>
      <c r="M16">
        <v>5</v>
      </c>
      <c r="N16">
        <v>4</v>
      </c>
      <c r="O16">
        <v>4</v>
      </c>
      <c r="P16">
        <v>5</v>
      </c>
      <c r="Q16">
        <v>4</v>
      </c>
      <c r="R16" t="s">
        <v>65</v>
      </c>
      <c r="S16" t="s">
        <v>67</v>
      </c>
      <c r="T16" t="s">
        <v>122</v>
      </c>
      <c r="U16" t="s">
        <v>65</v>
      </c>
      <c r="V16" t="s">
        <v>65</v>
      </c>
      <c r="W16" t="s">
        <v>65</v>
      </c>
      <c r="X16" t="s">
        <v>91</v>
      </c>
      <c r="Y16" t="s">
        <v>189</v>
      </c>
      <c r="Z16" t="s">
        <v>70</v>
      </c>
      <c r="AA16" t="s">
        <v>71</v>
      </c>
      <c r="AB16" t="s">
        <v>72</v>
      </c>
      <c r="AC16" t="s">
        <v>67</v>
      </c>
      <c r="AD16" t="s">
        <v>73</v>
      </c>
      <c r="AE16" t="s">
        <v>99</v>
      </c>
      <c r="AF16" t="s">
        <v>190</v>
      </c>
      <c r="AG16" t="s">
        <v>76</v>
      </c>
      <c r="AH16" t="s">
        <v>191</v>
      </c>
      <c r="AI16" t="s">
        <v>94</v>
      </c>
    </row>
    <row r="17" spans="1:35" x14ac:dyDescent="0.25">
      <c r="A17" s="67">
        <v>44616.402704270833</v>
      </c>
      <c r="B17" t="s">
        <v>102</v>
      </c>
      <c r="C17" t="s">
        <v>151</v>
      </c>
      <c r="D17" t="s">
        <v>37</v>
      </c>
      <c r="E17">
        <v>3</v>
      </c>
      <c r="F17">
        <v>2</v>
      </c>
      <c r="G17" t="s">
        <v>197</v>
      </c>
      <c r="H17" t="s">
        <v>115</v>
      </c>
      <c r="I17" t="s">
        <v>62</v>
      </c>
      <c r="J17" t="s">
        <v>198</v>
      </c>
      <c r="K17" t="s">
        <v>64</v>
      </c>
      <c r="L17">
        <v>5</v>
      </c>
      <c r="M17">
        <v>5</v>
      </c>
      <c r="N17">
        <v>2</v>
      </c>
      <c r="O17">
        <v>5</v>
      </c>
      <c r="P17">
        <v>5</v>
      </c>
      <c r="Q17">
        <v>2</v>
      </c>
      <c r="R17" t="s">
        <v>91</v>
      </c>
      <c r="S17" t="s">
        <v>91</v>
      </c>
      <c r="T17" t="s">
        <v>67</v>
      </c>
      <c r="U17" t="s">
        <v>67</v>
      </c>
      <c r="V17" t="s">
        <v>67</v>
      </c>
      <c r="W17" t="s">
        <v>67</v>
      </c>
      <c r="X17" t="s">
        <v>91</v>
      </c>
      <c r="Y17" t="s">
        <v>172</v>
      </c>
      <c r="Z17" t="s">
        <v>70</v>
      </c>
      <c r="AA17" t="s">
        <v>98</v>
      </c>
      <c r="AB17" t="s">
        <v>72</v>
      </c>
      <c r="AC17" t="s">
        <v>93</v>
      </c>
      <c r="AD17" t="s">
        <v>73</v>
      </c>
      <c r="AE17" t="s">
        <v>114</v>
      </c>
      <c r="AF17" t="s">
        <v>75</v>
      </c>
      <c r="AG17" t="s">
        <v>76</v>
      </c>
      <c r="AH17" t="s">
        <v>199</v>
      </c>
      <c r="AI17" t="s">
        <v>120</v>
      </c>
    </row>
    <row r="18" spans="1:35" x14ac:dyDescent="0.25">
      <c r="A18" s="67">
        <v>44616.402748877314</v>
      </c>
      <c r="B18" t="s">
        <v>35</v>
      </c>
      <c r="C18" t="s">
        <v>134</v>
      </c>
      <c r="D18" t="s">
        <v>37</v>
      </c>
      <c r="E18">
        <v>2</v>
      </c>
      <c r="F18">
        <v>4</v>
      </c>
      <c r="G18" t="s">
        <v>200</v>
      </c>
      <c r="H18" t="s">
        <v>39</v>
      </c>
      <c r="I18" t="s">
        <v>89</v>
      </c>
      <c r="J18" t="s">
        <v>155</v>
      </c>
      <c r="K18" t="s">
        <v>126</v>
      </c>
      <c r="L18">
        <v>3</v>
      </c>
      <c r="M18">
        <v>5</v>
      </c>
      <c r="N18">
        <v>5</v>
      </c>
      <c r="O18">
        <v>5</v>
      </c>
      <c r="P18">
        <v>5</v>
      </c>
      <c r="Q18">
        <v>1</v>
      </c>
      <c r="R18" t="s">
        <v>66</v>
      </c>
      <c r="S18" t="s">
        <v>66</v>
      </c>
      <c r="T18" t="s">
        <v>66</v>
      </c>
      <c r="U18" t="s">
        <v>68</v>
      </c>
      <c r="V18" t="s">
        <v>68</v>
      </c>
      <c r="W18" t="s">
        <v>66</v>
      </c>
      <c r="X18" t="s">
        <v>66</v>
      </c>
      <c r="Y18" t="s">
        <v>201</v>
      </c>
      <c r="Z18" t="s">
        <v>202</v>
      </c>
      <c r="AA18" t="s">
        <v>203</v>
      </c>
      <c r="AB18" t="s">
        <v>164</v>
      </c>
      <c r="AC18" t="s">
        <v>93</v>
      </c>
      <c r="AD18" t="s">
        <v>85</v>
      </c>
      <c r="AE18" t="s">
        <v>165</v>
      </c>
      <c r="AF18" t="s">
        <v>190</v>
      </c>
      <c r="AG18" t="s">
        <v>51</v>
      </c>
      <c r="AH18" t="s">
        <v>69</v>
      </c>
      <c r="AI18" t="s">
        <v>94</v>
      </c>
    </row>
    <row r="19" spans="1:35" x14ac:dyDescent="0.25">
      <c r="A19" s="67">
        <v>44616.403399872681</v>
      </c>
      <c r="B19" t="s">
        <v>35</v>
      </c>
      <c r="C19" t="s">
        <v>36</v>
      </c>
      <c r="D19" t="s">
        <v>37</v>
      </c>
      <c r="E19">
        <v>1</v>
      </c>
      <c r="F19">
        <v>6</v>
      </c>
      <c r="G19" t="s">
        <v>181</v>
      </c>
      <c r="H19" t="s">
        <v>39</v>
      </c>
      <c r="I19" t="s">
        <v>104</v>
      </c>
      <c r="J19" t="s">
        <v>185</v>
      </c>
      <c r="K19" t="s">
        <v>71</v>
      </c>
      <c r="L19">
        <v>4</v>
      </c>
      <c r="M19">
        <v>1</v>
      </c>
      <c r="N19">
        <v>4</v>
      </c>
      <c r="O19">
        <v>4</v>
      </c>
      <c r="P19">
        <v>5</v>
      </c>
      <c r="Q19">
        <v>5</v>
      </c>
      <c r="R19" t="s">
        <v>66</v>
      </c>
      <c r="S19" t="s">
        <v>68</v>
      </c>
      <c r="T19" t="s">
        <v>91</v>
      </c>
      <c r="U19" t="s">
        <v>66</v>
      </c>
      <c r="V19" t="s">
        <v>91</v>
      </c>
      <c r="W19" t="s">
        <v>66</v>
      </c>
      <c r="X19" t="s">
        <v>91</v>
      </c>
      <c r="Y19" t="s">
        <v>216</v>
      </c>
      <c r="Z19" t="s">
        <v>70</v>
      </c>
      <c r="AA19" t="s">
        <v>126</v>
      </c>
      <c r="AB19" t="s">
        <v>72</v>
      </c>
      <c r="AC19" t="s">
        <v>217</v>
      </c>
      <c r="AD19" t="s">
        <v>85</v>
      </c>
      <c r="AE19" t="s">
        <v>54</v>
      </c>
      <c r="AF19" t="s">
        <v>75</v>
      </c>
      <c r="AG19" t="s">
        <v>76</v>
      </c>
      <c r="AH19" t="s">
        <v>100</v>
      </c>
      <c r="AI19" t="s">
        <v>94</v>
      </c>
    </row>
    <row r="20" spans="1:35" x14ac:dyDescent="0.25">
      <c r="A20" s="67">
        <v>44616.403772500002</v>
      </c>
      <c r="B20" t="s">
        <v>59</v>
      </c>
      <c r="C20" t="s">
        <v>36</v>
      </c>
      <c r="D20" t="s">
        <v>37</v>
      </c>
      <c r="E20">
        <v>1</v>
      </c>
      <c r="F20">
        <v>3</v>
      </c>
      <c r="G20" t="s">
        <v>225</v>
      </c>
      <c r="H20" t="s">
        <v>39</v>
      </c>
      <c r="I20" t="s">
        <v>104</v>
      </c>
      <c r="J20" t="s">
        <v>205</v>
      </c>
      <c r="K20" t="s">
        <v>71</v>
      </c>
      <c r="L20">
        <v>3</v>
      </c>
      <c r="M20">
        <v>3</v>
      </c>
      <c r="N20">
        <v>3</v>
      </c>
      <c r="O20">
        <v>3</v>
      </c>
      <c r="P20">
        <v>3</v>
      </c>
      <c r="Q20">
        <v>1</v>
      </c>
      <c r="R20" t="s">
        <v>66</v>
      </c>
      <c r="S20" t="s">
        <v>66</v>
      </c>
      <c r="T20" t="s">
        <v>91</v>
      </c>
      <c r="U20" t="s">
        <v>67</v>
      </c>
      <c r="V20" t="s">
        <v>91</v>
      </c>
      <c r="W20" t="s">
        <v>91</v>
      </c>
      <c r="X20" t="s">
        <v>91</v>
      </c>
      <c r="Y20" t="s">
        <v>82</v>
      </c>
      <c r="Z20" t="s">
        <v>127</v>
      </c>
      <c r="AA20" t="s">
        <v>71</v>
      </c>
      <c r="AB20" t="s">
        <v>72</v>
      </c>
      <c r="AC20" t="s">
        <v>66</v>
      </c>
      <c r="AD20" t="s">
        <v>73</v>
      </c>
      <c r="AE20" t="s">
        <v>128</v>
      </c>
      <c r="AF20" t="s">
        <v>75</v>
      </c>
      <c r="AG20" t="s">
        <v>76</v>
      </c>
      <c r="AH20" t="s">
        <v>69</v>
      </c>
      <c r="AI20" t="s">
        <v>171</v>
      </c>
    </row>
    <row r="21" spans="1:35" x14ac:dyDescent="0.25">
      <c r="A21" s="67">
        <v>44616.403906446758</v>
      </c>
      <c r="B21" t="s">
        <v>133</v>
      </c>
      <c r="C21" t="s">
        <v>151</v>
      </c>
      <c r="D21" t="s">
        <v>37</v>
      </c>
      <c r="E21">
        <v>2</v>
      </c>
      <c r="F21">
        <v>4</v>
      </c>
      <c r="G21" t="s">
        <v>229</v>
      </c>
      <c r="H21" t="s">
        <v>39</v>
      </c>
      <c r="I21" t="s">
        <v>62</v>
      </c>
      <c r="J21" t="s">
        <v>63</v>
      </c>
      <c r="K21" t="s">
        <v>145</v>
      </c>
      <c r="L21">
        <v>4</v>
      </c>
      <c r="M21">
        <v>5</v>
      </c>
      <c r="N21">
        <v>4</v>
      </c>
      <c r="O21">
        <v>4</v>
      </c>
      <c r="P21">
        <v>4</v>
      </c>
      <c r="Q21">
        <v>5</v>
      </c>
      <c r="R21" t="s">
        <v>66</v>
      </c>
      <c r="S21" t="s">
        <v>91</v>
      </c>
      <c r="T21" t="s">
        <v>91</v>
      </c>
      <c r="U21" t="s">
        <v>66</v>
      </c>
      <c r="V21" t="s">
        <v>91</v>
      </c>
      <c r="W21" t="s">
        <v>91</v>
      </c>
      <c r="X21" t="s">
        <v>67</v>
      </c>
      <c r="Y21" t="s">
        <v>82</v>
      </c>
      <c r="Z21" t="s">
        <v>107</v>
      </c>
      <c r="AA21" t="s">
        <v>98</v>
      </c>
      <c r="AB21" t="s">
        <v>72</v>
      </c>
      <c r="AC21" t="s">
        <v>66</v>
      </c>
      <c r="AD21" t="s">
        <v>73</v>
      </c>
      <c r="AE21" t="s">
        <v>114</v>
      </c>
      <c r="AF21" t="s">
        <v>75</v>
      </c>
      <c r="AG21" t="s">
        <v>76</v>
      </c>
      <c r="AH21" t="s">
        <v>69</v>
      </c>
      <c r="AI21" t="s">
        <v>87</v>
      </c>
    </row>
    <row r="22" spans="1:35" x14ac:dyDescent="0.25">
      <c r="A22" s="67">
        <v>44616.404503032405</v>
      </c>
      <c r="B22" t="s">
        <v>35</v>
      </c>
      <c r="C22" t="s">
        <v>134</v>
      </c>
      <c r="D22" t="s">
        <v>37</v>
      </c>
      <c r="E22">
        <v>3</v>
      </c>
      <c r="F22">
        <v>3</v>
      </c>
      <c r="G22" t="s">
        <v>88</v>
      </c>
      <c r="H22" t="s">
        <v>39</v>
      </c>
      <c r="I22" t="s">
        <v>62</v>
      </c>
      <c r="J22" t="s">
        <v>245</v>
      </c>
      <c r="K22" t="s">
        <v>126</v>
      </c>
      <c r="L22">
        <v>2</v>
      </c>
      <c r="M22">
        <v>2</v>
      </c>
      <c r="N22">
        <v>3</v>
      </c>
      <c r="O22">
        <v>2</v>
      </c>
      <c r="P22">
        <v>3</v>
      </c>
      <c r="Q22">
        <v>3</v>
      </c>
      <c r="R22" t="s">
        <v>66</v>
      </c>
      <c r="S22" t="s">
        <v>66</v>
      </c>
      <c r="T22" t="s">
        <v>66</v>
      </c>
      <c r="U22" t="s">
        <v>67</v>
      </c>
      <c r="V22" t="s">
        <v>66</v>
      </c>
      <c r="W22" t="s">
        <v>66</v>
      </c>
      <c r="X22" t="s">
        <v>91</v>
      </c>
      <c r="Y22" t="s">
        <v>216</v>
      </c>
      <c r="Z22" t="s">
        <v>70</v>
      </c>
      <c r="AA22" t="s">
        <v>71</v>
      </c>
      <c r="AB22" t="s">
        <v>72</v>
      </c>
      <c r="AC22" t="s">
        <v>93</v>
      </c>
      <c r="AD22" t="s">
        <v>73</v>
      </c>
      <c r="AE22" t="s">
        <v>246</v>
      </c>
      <c r="AF22" t="s">
        <v>75</v>
      </c>
      <c r="AG22" t="s">
        <v>76</v>
      </c>
      <c r="AH22" t="s">
        <v>247</v>
      </c>
      <c r="AI22" t="s">
        <v>248</v>
      </c>
    </row>
    <row r="23" spans="1:35" x14ac:dyDescent="0.25">
      <c r="A23" s="67">
        <v>44616.404526134254</v>
      </c>
      <c r="B23" t="s">
        <v>102</v>
      </c>
      <c r="C23" t="s">
        <v>36</v>
      </c>
      <c r="D23" t="s">
        <v>37</v>
      </c>
      <c r="E23">
        <v>3</v>
      </c>
      <c r="F23">
        <v>5</v>
      </c>
      <c r="G23" t="s">
        <v>249</v>
      </c>
      <c r="H23" t="s">
        <v>39</v>
      </c>
      <c r="I23" t="s">
        <v>62</v>
      </c>
      <c r="J23" t="s">
        <v>205</v>
      </c>
      <c r="K23" t="s">
        <v>71</v>
      </c>
      <c r="L23">
        <v>2</v>
      </c>
      <c r="M23">
        <v>2</v>
      </c>
      <c r="N23">
        <v>5</v>
      </c>
      <c r="O23">
        <v>2</v>
      </c>
      <c r="P23">
        <v>5</v>
      </c>
      <c r="Q23">
        <v>4</v>
      </c>
      <c r="R23" t="s">
        <v>250</v>
      </c>
      <c r="S23" t="s">
        <v>250</v>
      </c>
      <c r="T23" t="s">
        <v>250</v>
      </c>
      <c r="U23" t="s">
        <v>250</v>
      </c>
      <c r="V23" t="s">
        <v>251</v>
      </c>
      <c r="W23" t="s">
        <v>250</v>
      </c>
      <c r="X23" t="s">
        <v>252</v>
      </c>
      <c r="Y23" t="s">
        <v>253</v>
      </c>
      <c r="Z23" t="s">
        <v>202</v>
      </c>
      <c r="AA23" t="s">
        <v>254</v>
      </c>
      <c r="AB23" t="s">
        <v>164</v>
      </c>
      <c r="AC23" t="s">
        <v>251</v>
      </c>
      <c r="AD23" t="s">
        <v>251</v>
      </c>
      <c r="AE23" t="s">
        <v>114</v>
      </c>
      <c r="AF23" t="s">
        <v>251</v>
      </c>
      <c r="AG23" t="s">
        <v>251</v>
      </c>
      <c r="AH23" t="s">
        <v>69</v>
      </c>
      <c r="AI23" t="s">
        <v>101</v>
      </c>
    </row>
    <row r="24" spans="1:35" x14ac:dyDescent="0.25">
      <c r="A24" s="67">
        <v>44616.404627835647</v>
      </c>
      <c r="B24" t="s">
        <v>102</v>
      </c>
      <c r="C24" t="s">
        <v>36</v>
      </c>
      <c r="D24" t="s">
        <v>37</v>
      </c>
      <c r="E24">
        <v>3</v>
      </c>
      <c r="F24">
        <v>1</v>
      </c>
      <c r="G24" t="s">
        <v>259</v>
      </c>
      <c r="H24" t="s">
        <v>61</v>
      </c>
      <c r="I24" t="s">
        <v>62</v>
      </c>
      <c r="J24" t="s">
        <v>121</v>
      </c>
      <c r="K24" t="s">
        <v>260</v>
      </c>
      <c r="L24">
        <v>4</v>
      </c>
      <c r="M24">
        <v>5</v>
      </c>
      <c r="N24">
        <v>5</v>
      </c>
      <c r="O24">
        <v>4</v>
      </c>
      <c r="P24">
        <v>4</v>
      </c>
      <c r="Q24">
        <v>3</v>
      </c>
      <c r="R24" t="s">
        <v>67</v>
      </c>
      <c r="S24" t="s">
        <v>65</v>
      </c>
      <c r="T24" t="s">
        <v>91</v>
      </c>
      <c r="U24" t="s">
        <v>65</v>
      </c>
      <c r="V24" t="s">
        <v>91</v>
      </c>
      <c r="W24" t="s">
        <v>91</v>
      </c>
      <c r="X24" t="s">
        <v>91</v>
      </c>
      <c r="Y24" t="s">
        <v>148</v>
      </c>
      <c r="Z24" t="s">
        <v>70</v>
      </c>
      <c r="AA24" t="s">
        <v>71</v>
      </c>
      <c r="AB24" t="s">
        <v>164</v>
      </c>
      <c r="AC24" t="s">
        <v>67</v>
      </c>
      <c r="AD24" t="s">
        <v>85</v>
      </c>
      <c r="AE24" t="s">
        <v>74</v>
      </c>
      <c r="AF24" t="s">
        <v>213</v>
      </c>
      <c r="AG24" t="s">
        <v>76</v>
      </c>
      <c r="AH24" t="s">
        <v>191</v>
      </c>
      <c r="AI24" t="s">
        <v>94</v>
      </c>
    </row>
    <row r="25" spans="1:35" x14ac:dyDescent="0.25">
      <c r="A25" s="67">
        <v>44616.404707766204</v>
      </c>
      <c r="B25" t="s">
        <v>35</v>
      </c>
      <c r="C25" t="s">
        <v>36</v>
      </c>
      <c r="D25" t="s">
        <v>37</v>
      </c>
      <c r="E25">
        <v>2</v>
      </c>
      <c r="F25">
        <v>5</v>
      </c>
      <c r="G25" t="s">
        <v>264</v>
      </c>
      <c r="H25" t="s">
        <v>39</v>
      </c>
      <c r="I25" t="s">
        <v>111</v>
      </c>
      <c r="J25" t="s">
        <v>258</v>
      </c>
      <c r="K25" t="s">
        <v>71</v>
      </c>
      <c r="L25">
        <v>5</v>
      </c>
      <c r="M25">
        <v>1</v>
      </c>
      <c r="N25">
        <v>5</v>
      </c>
      <c r="O25">
        <v>5</v>
      </c>
      <c r="P25">
        <v>5</v>
      </c>
      <c r="Q25">
        <v>5</v>
      </c>
      <c r="R25" t="s">
        <v>67</v>
      </c>
      <c r="S25" t="s">
        <v>91</v>
      </c>
      <c r="T25" t="s">
        <v>91</v>
      </c>
      <c r="U25" t="s">
        <v>67</v>
      </c>
      <c r="V25" t="s">
        <v>67</v>
      </c>
      <c r="W25" t="s">
        <v>91</v>
      </c>
      <c r="X25" t="s">
        <v>91</v>
      </c>
      <c r="Y25" t="s">
        <v>131</v>
      </c>
      <c r="Z25" t="s">
        <v>265</v>
      </c>
      <c r="AA25" t="s">
        <v>71</v>
      </c>
      <c r="AB25" t="s">
        <v>72</v>
      </c>
      <c r="AC25" t="s">
        <v>66</v>
      </c>
      <c r="AD25" t="s">
        <v>73</v>
      </c>
      <c r="AE25" t="s">
        <v>128</v>
      </c>
      <c r="AF25" t="s">
        <v>75</v>
      </c>
      <c r="AG25" t="s">
        <v>76</v>
      </c>
      <c r="AH25" t="s">
        <v>69</v>
      </c>
      <c r="AI25" t="s">
        <v>87</v>
      </c>
    </row>
    <row r="26" spans="1:35" x14ac:dyDescent="0.25">
      <c r="A26" s="67">
        <v>44616.404791516208</v>
      </c>
      <c r="B26" t="s">
        <v>35</v>
      </c>
      <c r="C26" t="s">
        <v>134</v>
      </c>
      <c r="D26" t="s">
        <v>37</v>
      </c>
      <c r="E26">
        <v>4</v>
      </c>
      <c r="F26">
        <v>2</v>
      </c>
      <c r="G26" t="s">
        <v>266</v>
      </c>
      <c r="H26" t="s">
        <v>39</v>
      </c>
      <c r="I26" t="s">
        <v>62</v>
      </c>
      <c r="J26" t="s">
        <v>198</v>
      </c>
      <c r="K26" t="s">
        <v>71</v>
      </c>
      <c r="L26">
        <v>3</v>
      </c>
      <c r="M26">
        <v>4</v>
      </c>
      <c r="N26">
        <v>4</v>
      </c>
      <c r="O26">
        <v>3</v>
      </c>
      <c r="P26">
        <v>3</v>
      </c>
      <c r="Q26">
        <v>2</v>
      </c>
      <c r="R26" t="s">
        <v>66</v>
      </c>
      <c r="S26" t="s">
        <v>66</v>
      </c>
      <c r="T26" t="s">
        <v>66</v>
      </c>
      <c r="U26" t="s">
        <v>66</v>
      </c>
      <c r="V26" t="s">
        <v>66</v>
      </c>
      <c r="W26" t="s">
        <v>66</v>
      </c>
      <c r="X26" t="s">
        <v>66</v>
      </c>
      <c r="Y26" t="s">
        <v>113</v>
      </c>
      <c r="Z26" t="s">
        <v>107</v>
      </c>
      <c r="AA26" t="s">
        <v>71</v>
      </c>
      <c r="AB26" t="s">
        <v>72</v>
      </c>
      <c r="AC26" t="s">
        <v>66</v>
      </c>
      <c r="AD26" t="s">
        <v>73</v>
      </c>
      <c r="AE26" t="s">
        <v>74</v>
      </c>
      <c r="AF26" t="s">
        <v>75</v>
      </c>
      <c r="AG26" t="s">
        <v>76</v>
      </c>
      <c r="AH26" t="s">
        <v>267</v>
      </c>
      <c r="AI26" t="s">
        <v>58</v>
      </c>
    </row>
    <row r="27" spans="1:35" x14ac:dyDescent="0.25">
      <c r="A27" s="67">
        <v>44616.404899618057</v>
      </c>
      <c r="B27" t="s">
        <v>35</v>
      </c>
      <c r="C27" t="s">
        <v>36</v>
      </c>
      <c r="D27" t="s">
        <v>37</v>
      </c>
      <c r="E27">
        <v>2</v>
      </c>
      <c r="F27">
        <v>3</v>
      </c>
      <c r="G27" t="s">
        <v>38</v>
      </c>
      <c r="H27" t="s">
        <v>39</v>
      </c>
      <c r="I27" t="s">
        <v>62</v>
      </c>
      <c r="J27" t="s">
        <v>96</v>
      </c>
      <c r="K27" t="s">
        <v>71</v>
      </c>
      <c r="L27">
        <v>1</v>
      </c>
      <c r="M27">
        <v>5</v>
      </c>
      <c r="N27">
        <v>3</v>
      </c>
      <c r="O27">
        <v>4</v>
      </c>
      <c r="P27">
        <v>5</v>
      </c>
      <c r="Q27">
        <v>1</v>
      </c>
      <c r="R27" t="s">
        <v>91</v>
      </c>
      <c r="S27" t="s">
        <v>143</v>
      </c>
      <c r="T27" t="s">
        <v>91</v>
      </c>
      <c r="U27" t="s">
        <v>143</v>
      </c>
      <c r="V27" t="s">
        <v>91</v>
      </c>
      <c r="W27" t="s">
        <v>91</v>
      </c>
      <c r="X27" t="s">
        <v>91</v>
      </c>
      <c r="Y27" t="s">
        <v>92</v>
      </c>
      <c r="Z27" t="s">
        <v>202</v>
      </c>
      <c r="AA27" t="s">
        <v>98</v>
      </c>
      <c r="AB27" t="s">
        <v>72</v>
      </c>
      <c r="AC27" t="s">
        <v>67</v>
      </c>
      <c r="AD27" t="s">
        <v>73</v>
      </c>
      <c r="AE27" t="s">
        <v>114</v>
      </c>
      <c r="AF27" t="s">
        <v>75</v>
      </c>
      <c r="AG27" t="s">
        <v>76</v>
      </c>
      <c r="AH27" t="s">
        <v>100</v>
      </c>
      <c r="AI27" t="s">
        <v>120</v>
      </c>
    </row>
    <row r="28" spans="1:35" x14ac:dyDescent="0.25">
      <c r="A28" s="67">
        <v>44616.405335625001</v>
      </c>
      <c r="B28" t="s">
        <v>133</v>
      </c>
      <c r="C28" t="s">
        <v>151</v>
      </c>
      <c r="D28" t="s">
        <v>37</v>
      </c>
      <c r="E28">
        <v>2</v>
      </c>
      <c r="F28">
        <v>2</v>
      </c>
      <c r="G28" t="s">
        <v>269</v>
      </c>
      <c r="H28" t="s">
        <v>61</v>
      </c>
      <c r="I28" t="s">
        <v>62</v>
      </c>
      <c r="J28" t="s">
        <v>270</v>
      </c>
      <c r="K28" t="s">
        <v>64</v>
      </c>
      <c r="L28">
        <v>5</v>
      </c>
      <c r="M28">
        <v>2</v>
      </c>
      <c r="N28">
        <v>4</v>
      </c>
      <c r="O28">
        <v>5</v>
      </c>
      <c r="P28">
        <v>5</v>
      </c>
      <c r="Q28">
        <v>2</v>
      </c>
      <c r="R28" t="s">
        <v>66</v>
      </c>
      <c r="S28" t="s">
        <v>66</v>
      </c>
      <c r="T28" t="s">
        <v>66</v>
      </c>
      <c r="U28" t="s">
        <v>67</v>
      </c>
      <c r="V28" t="s">
        <v>67</v>
      </c>
      <c r="W28" t="s">
        <v>91</v>
      </c>
      <c r="X28" t="s">
        <v>91</v>
      </c>
      <c r="Y28" t="s">
        <v>156</v>
      </c>
      <c r="Z28" t="s">
        <v>49</v>
      </c>
      <c r="AA28" t="s">
        <v>98</v>
      </c>
      <c r="AB28" t="s">
        <v>72</v>
      </c>
      <c r="AC28" t="s">
        <v>67</v>
      </c>
      <c r="AD28" t="s">
        <v>73</v>
      </c>
      <c r="AE28" t="s">
        <v>74</v>
      </c>
      <c r="AF28" t="s">
        <v>75</v>
      </c>
      <c r="AG28" t="s">
        <v>76</v>
      </c>
      <c r="AH28" t="s">
        <v>239</v>
      </c>
      <c r="AI28" t="s">
        <v>271</v>
      </c>
    </row>
    <row r="29" spans="1:35" x14ac:dyDescent="0.25">
      <c r="A29" s="67">
        <v>44616.406622789349</v>
      </c>
      <c r="B29" t="s">
        <v>133</v>
      </c>
      <c r="C29" t="s">
        <v>134</v>
      </c>
      <c r="D29" t="s">
        <v>37</v>
      </c>
      <c r="E29">
        <v>3</v>
      </c>
      <c r="F29">
        <v>5</v>
      </c>
      <c r="G29" t="s">
        <v>262</v>
      </c>
      <c r="H29" t="s">
        <v>39</v>
      </c>
      <c r="I29" t="s">
        <v>62</v>
      </c>
      <c r="J29" t="s">
        <v>280</v>
      </c>
      <c r="K29" t="s">
        <v>71</v>
      </c>
      <c r="L29">
        <v>5</v>
      </c>
      <c r="M29">
        <v>3</v>
      </c>
      <c r="N29">
        <v>5</v>
      </c>
      <c r="O29">
        <v>4</v>
      </c>
      <c r="P29">
        <v>4</v>
      </c>
      <c r="Q29">
        <v>3</v>
      </c>
      <c r="R29" t="s">
        <v>67</v>
      </c>
      <c r="S29" t="s">
        <v>67</v>
      </c>
      <c r="T29" t="s">
        <v>67</v>
      </c>
      <c r="U29" t="s">
        <v>67</v>
      </c>
      <c r="V29" t="s">
        <v>65</v>
      </c>
      <c r="W29" t="s">
        <v>67</v>
      </c>
      <c r="X29" t="s">
        <v>67</v>
      </c>
      <c r="Y29" t="s">
        <v>123</v>
      </c>
      <c r="Z29" t="s">
        <v>124</v>
      </c>
      <c r="AA29" t="s">
        <v>98</v>
      </c>
      <c r="AB29" t="s">
        <v>55</v>
      </c>
      <c r="AC29" t="s">
        <v>67</v>
      </c>
      <c r="AD29" t="s">
        <v>281</v>
      </c>
      <c r="AE29" t="s">
        <v>165</v>
      </c>
      <c r="AF29" t="s">
        <v>86</v>
      </c>
      <c r="AG29" t="s">
        <v>76</v>
      </c>
      <c r="AH29" t="s">
        <v>191</v>
      </c>
      <c r="AI29" t="s">
        <v>228</v>
      </c>
    </row>
    <row r="30" spans="1:35" x14ac:dyDescent="0.25">
      <c r="A30" s="67">
        <v>44616.406650879631</v>
      </c>
      <c r="B30" t="s">
        <v>133</v>
      </c>
      <c r="C30" t="s">
        <v>134</v>
      </c>
      <c r="D30" t="s">
        <v>37</v>
      </c>
      <c r="E30">
        <v>4</v>
      </c>
      <c r="F30">
        <v>3</v>
      </c>
      <c r="G30" t="s">
        <v>282</v>
      </c>
      <c r="H30" t="s">
        <v>61</v>
      </c>
      <c r="I30" t="s">
        <v>62</v>
      </c>
      <c r="J30" t="s">
        <v>125</v>
      </c>
      <c r="K30" t="s">
        <v>260</v>
      </c>
      <c r="L30">
        <v>2</v>
      </c>
      <c r="M30">
        <v>3</v>
      </c>
      <c r="N30">
        <v>3</v>
      </c>
      <c r="O30">
        <v>2</v>
      </c>
      <c r="P30">
        <v>3</v>
      </c>
      <c r="Q30">
        <v>1</v>
      </c>
      <c r="R30" t="s">
        <v>66</v>
      </c>
      <c r="S30" t="s">
        <v>91</v>
      </c>
      <c r="T30" t="s">
        <v>91</v>
      </c>
      <c r="U30" t="s">
        <v>67</v>
      </c>
      <c r="V30" t="s">
        <v>67</v>
      </c>
      <c r="W30" t="s">
        <v>66</v>
      </c>
      <c r="X30" t="s">
        <v>91</v>
      </c>
      <c r="Y30" t="s">
        <v>92</v>
      </c>
      <c r="Z30" t="s">
        <v>146</v>
      </c>
      <c r="AA30" t="s">
        <v>162</v>
      </c>
      <c r="AB30" t="s">
        <v>55</v>
      </c>
      <c r="AC30" t="s">
        <v>66</v>
      </c>
      <c r="AD30" t="s">
        <v>73</v>
      </c>
      <c r="AE30" t="s">
        <v>114</v>
      </c>
      <c r="AF30" t="s">
        <v>117</v>
      </c>
      <c r="AG30" t="s">
        <v>76</v>
      </c>
      <c r="AH30" t="s">
        <v>100</v>
      </c>
      <c r="AI30" t="s">
        <v>94</v>
      </c>
    </row>
    <row r="31" spans="1:35" x14ac:dyDescent="0.25">
      <c r="A31" s="67">
        <v>44616.406985972222</v>
      </c>
      <c r="B31" t="s">
        <v>35</v>
      </c>
      <c r="C31" t="s">
        <v>36</v>
      </c>
      <c r="D31" t="s">
        <v>37</v>
      </c>
      <c r="E31">
        <v>4</v>
      </c>
      <c r="F31">
        <v>3</v>
      </c>
      <c r="G31" t="s">
        <v>159</v>
      </c>
      <c r="H31" t="s">
        <v>39</v>
      </c>
      <c r="I31" t="s">
        <v>62</v>
      </c>
      <c r="J31" t="s">
        <v>63</v>
      </c>
      <c r="K31" t="s">
        <v>260</v>
      </c>
      <c r="L31">
        <v>1</v>
      </c>
      <c r="M31">
        <v>4</v>
      </c>
      <c r="N31">
        <v>2</v>
      </c>
      <c r="O31">
        <v>3</v>
      </c>
      <c r="P31">
        <v>5</v>
      </c>
      <c r="Q31">
        <v>1</v>
      </c>
      <c r="R31" t="s">
        <v>143</v>
      </c>
      <c r="S31" t="s">
        <v>122</v>
      </c>
      <c r="T31" t="s">
        <v>91</v>
      </c>
      <c r="U31" t="s">
        <v>143</v>
      </c>
      <c r="V31" t="s">
        <v>91</v>
      </c>
      <c r="W31" t="s">
        <v>91</v>
      </c>
      <c r="X31" t="s">
        <v>91</v>
      </c>
      <c r="Y31" t="s">
        <v>131</v>
      </c>
      <c r="Z31" t="s">
        <v>70</v>
      </c>
      <c r="AA31" t="s">
        <v>71</v>
      </c>
      <c r="AB31" t="s">
        <v>164</v>
      </c>
      <c r="AC31" t="s">
        <v>122</v>
      </c>
      <c r="AD31" t="s">
        <v>281</v>
      </c>
      <c r="AE31" t="s">
        <v>246</v>
      </c>
      <c r="AF31" t="s">
        <v>190</v>
      </c>
      <c r="AG31" t="s">
        <v>51</v>
      </c>
      <c r="AH31" t="s">
        <v>100</v>
      </c>
      <c r="AI31" t="s">
        <v>78</v>
      </c>
    </row>
    <row r="32" spans="1:35" x14ac:dyDescent="0.25">
      <c r="A32" s="67">
        <v>44616.407205844909</v>
      </c>
      <c r="B32" t="s">
        <v>133</v>
      </c>
      <c r="C32" t="s">
        <v>183</v>
      </c>
      <c r="D32" t="s">
        <v>37</v>
      </c>
      <c r="E32">
        <v>6</v>
      </c>
      <c r="F32">
        <v>5</v>
      </c>
      <c r="G32" t="s">
        <v>288</v>
      </c>
      <c r="H32" t="s">
        <v>61</v>
      </c>
      <c r="I32" t="s">
        <v>62</v>
      </c>
      <c r="J32" t="s">
        <v>167</v>
      </c>
      <c r="K32" t="s">
        <v>289</v>
      </c>
      <c r="L32">
        <v>5</v>
      </c>
      <c r="M32">
        <v>3</v>
      </c>
      <c r="N32">
        <v>5</v>
      </c>
      <c r="O32">
        <v>1</v>
      </c>
      <c r="P32">
        <v>5</v>
      </c>
      <c r="Q32">
        <v>3</v>
      </c>
      <c r="R32" t="s">
        <v>91</v>
      </c>
      <c r="S32" t="s">
        <v>67</v>
      </c>
      <c r="T32" t="s">
        <v>207</v>
      </c>
      <c r="U32" t="s">
        <v>207</v>
      </c>
      <c r="V32" t="s">
        <v>91</v>
      </c>
      <c r="W32" t="s">
        <v>91</v>
      </c>
      <c r="X32" t="s">
        <v>91</v>
      </c>
      <c r="Y32" t="s">
        <v>113</v>
      </c>
      <c r="Z32" t="s">
        <v>70</v>
      </c>
      <c r="AA32" t="s">
        <v>71</v>
      </c>
      <c r="AB32" t="s">
        <v>137</v>
      </c>
      <c r="AC32" t="s">
        <v>207</v>
      </c>
      <c r="AD32" t="s">
        <v>73</v>
      </c>
      <c r="AE32" t="s">
        <v>246</v>
      </c>
      <c r="AF32" t="s">
        <v>75</v>
      </c>
      <c r="AG32" t="s">
        <v>76</v>
      </c>
      <c r="AH32" t="s">
        <v>199</v>
      </c>
      <c r="AI32" t="s">
        <v>87</v>
      </c>
    </row>
    <row r="33" spans="1:35" x14ac:dyDescent="0.25">
      <c r="A33" s="67">
        <v>44616.407255497688</v>
      </c>
      <c r="B33" t="s">
        <v>59</v>
      </c>
      <c r="C33" t="s">
        <v>36</v>
      </c>
      <c r="D33" t="s">
        <v>37</v>
      </c>
      <c r="E33">
        <v>2</v>
      </c>
      <c r="F33">
        <v>5</v>
      </c>
      <c r="G33" t="s">
        <v>181</v>
      </c>
      <c r="H33" t="s">
        <v>39</v>
      </c>
      <c r="I33" t="s">
        <v>62</v>
      </c>
      <c r="J33" t="s">
        <v>290</v>
      </c>
      <c r="K33" t="s">
        <v>71</v>
      </c>
      <c r="L33">
        <v>5</v>
      </c>
      <c r="M33">
        <v>5</v>
      </c>
      <c r="N33">
        <v>5</v>
      </c>
      <c r="O33">
        <v>5</v>
      </c>
      <c r="P33">
        <v>5</v>
      </c>
      <c r="Q33">
        <v>1</v>
      </c>
      <c r="R33" t="s">
        <v>67</v>
      </c>
      <c r="S33" t="s">
        <v>66</v>
      </c>
      <c r="T33" t="s">
        <v>91</v>
      </c>
      <c r="U33" t="s">
        <v>66</v>
      </c>
      <c r="V33" t="s">
        <v>66</v>
      </c>
      <c r="W33" t="s">
        <v>66</v>
      </c>
      <c r="X33" t="s">
        <v>66</v>
      </c>
      <c r="Y33" t="s">
        <v>97</v>
      </c>
      <c r="Z33" t="s">
        <v>127</v>
      </c>
      <c r="AA33" t="s">
        <v>71</v>
      </c>
      <c r="AB33" t="s">
        <v>72</v>
      </c>
      <c r="AC33" t="s">
        <v>93</v>
      </c>
      <c r="AD33" t="s">
        <v>73</v>
      </c>
      <c r="AE33" t="s">
        <v>128</v>
      </c>
      <c r="AF33" t="s">
        <v>75</v>
      </c>
      <c r="AG33" t="s">
        <v>76</v>
      </c>
      <c r="AH33" t="s">
        <v>163</v>
      </c>
      <c r="AI33" t="s">
        <v>94</v>
      </c>
    </row>
    <row r="34" spans="1:35" x14ac:dyDescent="0.25">
      <c r="A34" s="67">
        <v>44616.407332754628</v>
      </c>
      <c r="B34" t="s">
        <v>35</v>
      </c>
      <c r="C34" t="s">
        <v>151</v>
      </c>
      <c r="D34" t="s">
        <v>37</v>
      </c>
      <c r="E34">
        <v>2</v>
      </c>
      <c r="F34">
        <v>5</v>
      </c>
      <c r="G34" t="s">
        <v>291</v>
      </c>
      <c r="H34" t="s">
        <v>39</v>
      </c>
      <c r="I34" t="s">
        <v>62</v>
      </c>
      <c r="J34" t="s">
        <v>136</v>
      </c>
      <c r="K34" t="s">
        <v>71</v>
      </c>
      <c r="L34">
        <v>5</v>
      </c>
      <c r="M34">
        <v>4</v>
      </c>
      <c r="N34">
        <v>4</v>
      </c>
      <c r="O34">
        <v>4</v>
      </c>
      <c r="P34">
        <v>4</v>
      </c>
      <c r="Q34">
        <v>1</v>
      </c>
      <c r="R34" t="s">
        <v>66</v>
      </c>
      <c r="S34" t="s">
        <v>66</v>
      </c>
      <c r="T34" t="s">
        <v>91</v>
      </c>
      <c r="U34" t="s">
        <v>91</v>
      </c>
      <c r="V34" t="s">
        <v>66</v>
      </c>
      <c r="W34" t="s">
        <v>91</v>
      </c>
      <c r="X34" t="s">
        <v>91</v>
      </c>
      <c r="Y34" t="s">
        <v>106</v>
      </c>
      <c r="Z34" t="s">
        <v>70</v>
      </c>
      <c r="AA34" t="s">
        <v>71</v>
      </c>
      <c r="AB34" t="s">
        <v>72</v>
      </c>
      <c r="AC34" t="s">
        <v>66</v>
      </c>
      <c r="AD34" t="s">
        <v>73</v>
      </c>
      <c r="AE34" t="s">
        <v>74</v>
      </c>
      <c r="AF34" t="s">
        <v>75</v>
      </c>
      <c r="AG34" t="s">
        <v>76</v>
      </c>
      <c r="AH34" t="s">
        <v>77</v>
      </c>
      <c r="AI34" t="s">
        <v>87</v>
      </c>
    </row>
    <row r="35" spans="1:35" x14ac:dyDescent="0.25">
      <c r="A35" s="67">
        <v>44616.4074253125</v>
      </c>
      <c r="B35" t="s">
        <v>102</v>
      </c>
      <c r="C35" t="s">
        <v>36</v>
      </c>
      <c r="D35" t="s">
        <v>37</v>
      </c>
      <c r="E35">
        <v>1</v>
      </c>
      <c r="F35">
        <v>3</v>
      </c>
      <c r="G35" t="s">
        <v>38</v>
      </c>
      <c r="H35" t="s">
        <v>39</v>
      </c>
      <c r="I35" t="s">
        <v>89</v>
      </c>
      <c r="J35" t="s">
        <v>176</v>
      </c>
      <c r="K35" t="s">
        <v>71</v>
      </c>
      <c r="L35">
        <v>4</v>
      </c>
      <c r="M35">
        <v>3</v>
      </c>
      <c r="N35">
        <v>4</v>
      </c>
      <c r="O35">
        <v>4</v>
      </c>
      <c r="P35">
        <v>4</v>
      </c>
      <c r="Q35">
        <v>4</v>
      </c>
      <c r="R35" t="s">
        <v>66</v>
      </c>
      <c r="S35" t="s">
        <v>68</v>
      </c>
      <c r="T35" t="s">
        <v>67</v>
      </c>
      <c r="U35" t="s">
        <v>67</v>
      </c>
      <c r="V35" t="s">
        <v>67</v>
      </c>
      <c r="W35" t="s">
        <v>67</v>
      </c>
      <c r="X35" t="s">
        <v>66</v>
      </c>
      <c r="Y35" t="s">
        <v>292</v>
      </c>
      <c r="Z35" t="s">
        <v>141</v>
      </c>
      <c r="AA35" t="s">
        <v>71</v>
      </c>
      <c r="AB35" t="s">
        <v>72</v>
      </c>
      <c r="AC35" t="s">
        <v>66</v>
      </c>
      <c r="AD35" t="s">
        <v>85</v>
      </c>
      <c r="AE35" t="s">
        <v>114</v>
      </c>
      <c r="AF35" t="s">
        <v>75</v>
      </c>
      <c r="AG35" t="s">
        <v>76</v>
      </c>
      <c r="AH35" t="s">
        <v>100</v>
      </c>
      <c r="AI35" t="s">
        <v>228</v>
      </c>
    </row>
    <row r="36" spans="1:35" x14ac:dyDescent="0.25">
      <c r="A36" s="67">
        <v>44616.408817233794</v>
      </c>
      <c r="B36" t="s">
        <v>35</v>
      </c>
      <c r="C36" t="s">
        <v>183</v>
      </c>
      <c r="D36" t="s">
        <v>37</v>
      </c>
      <c r="E36">
        <v>2</v>
      </c>
      <c r="F36">
        <v>4</v>
      </c>
      <c r="G36" t="s">
        <v>309</v>
      </c>
      <c r="H36" t="s">
        <v>39</v>
      </c>
      <c r="I36" t="s">
        <v>62</v>
      </c>
      <c r="J36" t="s">
        <v>130</v>
      </c>
      <c r="K36" t="s">
        <v>71</v>
      </c>
      <c r="L36">
        <v>4</v>
      </c>
      <c r="M36">
        <v>4</v>
      </c>
      <c r="N36">
        <v>4</v>
      </c>
      <c r="O36">
        <v>5</v>
      </c>
      <c r="P36">
        <v>5</v>
      </c>
      <c r="Q36">
        <v>3</v>
      </c>
      <c r="R36" t="s">
        <v>67</v>
      </c>
      <c r="S36" t="s">
        <v>91</v>
      </c>
      <c r="T36" t="s">
        <v>91</v>
      </c>
      <c r="U36" t="s">
        <v>67</v>
      </c>
      <c r="V36" t="s">
        <v>91</v>
      </c>
      <c r="W36" t="s">
        <v>67</v>
      </c>
      <c r="X36" t="s">
        <v>91</v>
      </c>
      <c r="Y36" t="s">
        <v>279</v>
      </c>
      <c r="Z36" t="s">
        <v>83</v>
      </c>
      <c r="AA36" t="s">
        <v>98</v>
      </c>
      <c r="AB36" t="s">
        <v>72</v>
      </c>
      <c r="AC36" t="s">
        <v>93</v>
      </c>
      <c r="AD36" t="s">
        <v>73</v>
      </c>
      <c r="AE36" t="s">
        <v>114</v>
      </c>
      <c r="AF36" t="s">
        <v>75</v>
      </c>
      <c r="AG36" t="s">
        <v>76</v>
      </c>
      <c r="AH36" t="s">
        <v>244</v>
      </c>
      <c r="AI36" t="s">
        <v>101</v>
      </c>
    </row>
    <row r="37" spans="1:35" x14ac:dyDescent="0.25">
      <c r="A37" s="67">
        <v>44616.409591782409</v>
      </c>
      <c r="B37" t="s">
        <v>35</v>
      </c>
      <c r="C37" t="s">
        <v>36</v>
      </c>
      <c r="D37" t="s">
        <v>37</v>
      </c>
      <c r="E37">
        <v>1</v>
      </c>
      <c r="F37">
        <v>5</v>
      </c>
      <c r="G37" t="s">
        <v>88</v>
      </c>
      <c r="H37" t="s">
        <v>61</v>
      </c>
      <c r="I37" t="s">
        <v>62</v>
      </c>
      <c r="J37" t="s">
        <v>63</v>
      </c>
      <c r="K37" t="s">
        <v>71</v>
      </c>
      <c r="L37">
        <v>5</v>
      </c>
      <c r="M37">
        <v>5</v>
      </c>
      <c r="N37">
        <v>5</v>
      </c>
      <c r="O37">
        <v>5</v>
      </c>
      <c r="P37">
        <v>5</v>
      </c>
      <c r="Q37">
        <v>1</v>
      </c>
      <c r="R37" t="s">
        <v>67</v>
      </c>
      <c r="S37" t="s">
        <v>122</v>
      </c>
      <c r="T37" t="s">
        <v>91</v>
      </c>
      <c r="U37" t="s">
        <v>91</v>
      </c>
      <c r="V37" t="s">
        <v>91</v>
      </c>
      <c r="W37" t="s">
        <v>91</v>
      </c>
      <c r="X37" t="s">
        <v>91</v>
      </c>
      <c r="Y37" t="s">
        <v>113</v>
      </c>
      <c r="Z37" t="s">
        <v>83</v>
      </c>
      <c r="AA37" t="s">
        <v>71</v>
      </c>
      <c r="AB37" t="s">
        <v>72</v>
      </c>
      <c r="AC37" t="s">
        <v>93</v>
      </c>
      <c r="AD37" t="s">
        <v>73</v>
      </c>
      <c r="AE37" t="s">
        <v>128</v>
      </c>
      <c r="AF37" t="s">
        <v>75</v>
      </c>
      <c r="AG37" t="s">
        <v>76</v>
      </c>
      <c r="AH37" t="s">
        <v>119</v>
      </c>
      <c r="AI37" t="s">
        <v>87</v>
      </c>
    </row>
    <row r="38" spans="1:35" x14ac:dyDescent="0.25">
      <c r="A38" s="67">
        <v>44616.409716215276</v>
      </c>
      <c r="B38" t="s">
        <v>35</v>
      </c>
      <c r="C38" t="s">
        <v>36</v>
      </c>
      <c r="D38" t="s">
        <v>37</v>
      </c>
      <c r="E38">
        <v>1</v>
      </c>
      <c r="F38">
        <v>5</v>
      </c>
      <c r="G38" t="s">
        <v>38</v>
      </c>
      <c r="H38" t="s">
        <v>39</v>
      </c>
      <c r="I38" t="s">
        <v>111</v>
      </c>
      <c r="J38" t="s">
        <v>310</v>
      </c>
      <c r="K38" t="s">
        <v>64</v>
      </c>
      <c r="L38">
        <v>3</v>
      </c>
      <c r="M38">
        <v>5</v>
      </c>
      <c r="N38">
        <v>5</v>
      </c>
      <c r="O38">
        <v>1</v>
      </c>
      <c r="P38">
        <v>5</v>
      </c>
      <c r="Q38">
        <v>5</v>
      </c>
      <c r="R38" t="s">
        <v>143</v>
      </c>
      <c r="S38" t="s">
        <v>65</v>
      </c>
      <c r="T38" t="s">
        <v>67</v>
      </c>
      <c r="U38" t="s">
        <v>67</v>
      </c>
      <c r="V38" t="s">
        <v>67</v>
      </c>
      <c r="W38" t="s">
        <v>65</v>
      </c>
      <c r="X38" t="s">
        <v>91</v>
      </c>
      <c r="Y38" t="s">
        <v>148</v>
      </c>
      <c r="Z38" t="s">
        <v>311</v>
      </c>
      <c r="AA38" t="s">
        <v>254</v>
      </c>
      <c r="AB38" t="s">
        <v>72</v>
      </c>
      <c r="AC38" t="s">
        <v>65</v>
      </c>
      <c r="AD38" t="s">
        <v>73</v>
      </c>
      <c r="AE38" t="s">
        <v>128</v>
      </c>
      <c r="AF38" t="s">
        <v>75</v>
      </c>
      <c r="AG38" t="s">
        <v>76</v>
      </c>
      <c r="AH38" t="s">
        <v>312</v>
      </c>
      <c r="AI38" t="s">
        <v>169</v>
      </c>
    </row>
    <row r="39" spans="1:35" x14ac:dyDescent="0.25">
      <c r="A39" s="67">
        <v>44616.409918877311</v>
      </c>
      <c r="B39" t="s">
        <v>59</v>
      </c>
      <c r="C39" t="s">
        <v>36</v>
      </c>
      <c r="D39" t="s">
        <v>37</v>
      </c>
      <c r="E39">
        <v>1</v>
      </c>
      <c r="F39">
        <v>3</v>
      </c>
      <c r="G39" t="s">
        <v>38</v>
      </c>
      <c r="H39" t="s">
        <v>301</v>
      </c>
      <c r="I39" t="s">
        <v>89</v>
      </c>
      <c r="J39" t="s">
        <v>105</v>
      </c>
      <c r="K39" t="s">
        <v>71</v>
      </c>
      <c r="L39">
        <v>3</v>
      </c>
      <c r="M39">
        <v>4</v>
      </c>
      <c r="N39">
        <v>4</v>
      </c>
      <c r="O39">
        <v>4</v>
      </c>
      <c r="P39">
        <v>5</v>
      </c>
      <c r="Q39">
        <v>2</v>
      </c>
      <c r="R39" t="s">
        <v>65</v>
      </c>
      <c r="S39" t="s">
        <v>65</v>
      </c>
      <c r="T39" t="s">
        <v>143</v>
      </c>
      <c r="U39" t="s">
        <v>91</v>
      </c>
      <c r="V39" t="s">
        <v>91</v>
      </c>
      <c r="W39" t="s">
        <v>91</v>
      </c>
      <c r="X39" t="s">
        <v>91</v>
      </c>
      <c r="Y39" t="s">
        <v>106</v>
      </c>
      <c r="Z39" t="s">
        <v>146</v>
      </c>
      <c r="AA39" t="s">
        <v>71</v>
      </c>
      <c r="AB39" t="s">
        <v>72</v>
      </c>
      <c r="AC39" t="s">
        <v>65</v>
      </c>
      <c r="AD39" t="s">
        <v>73</v>
      </c>
      <c r="AE39" t="s">
        <v>54</v>
      </c>
      <c r="AF39" t="s">
        <v>75</v>
      </c>
      <c r="AG39" t="s">
        <v>76</v>
      </c>
      <c r="AH39" t="s">
        <v>100</v>
      </c>
      <c r="AI39" t="s">
        <v>243</v>
      </c>
    </row>
    <row r="40" spans="1:35" x14ac:dyDescent="0.25">
      <c r="A40" s="67">
        <v>44616.410396261577</v>
      </c>
      <c r="B40" t="s">
        <v>133</v>
      </c>
      <c r="C40" t="s">
        <v>151</v>
      </c>
      <c r="D40" t="s">
        <v>37</v>
      </c>
      <c r="E40">
        <v>4</v>
      </c>
      <c r="F40">
        <v>2</v>
      </c>
      <c r="G40" t="s">
        <v>314</v>
      </c>
      <c r="H40" t="s">
        <v>115</v>
      </c>
      <c r="I40" t="s">
        <v>62</v>
      </c>
      <c r="J40" t="s">
        <v>130</v>
      </c>
      <c r="K40" t="s">
        <v>315</v>
      </c>
      <c r="L40">
        <v>5</v>
      </c>
      <c r="M40">
        <v>2</v>
      </c>
      <c r="N40">
        <v>5</v>
      </c>
      <c r="O40">
        <v>2</v>
      </c>
      <c r="P40">
        <v>4</v>
      </c>
      <c r="Q40">
        <v>1</v>
      </c>
      <c r="R40" t="s">
        <v>316</v>
      </c>
      <c r="S40" t="s">
        <v>316</v>
      </c>
      <c r="T40" t="s">
        <v>316</v>
      </c>
      <c r="U40" t="s">
        <v>316</v>
      </c>
      <c r="V40" t="s">
        <v>316</v>
      </c>
      <c r="W40" t="s">
        <v>316</v>
      </c>
      <c r="X40" t="s">
        <v>316</v>
      </c>
      <c r="Y40" t="s">
        <v>119</v>
      </c>
      <c r="Z40" t="s">
        <v>124</v>
      </c>
      <c r="AA40" t="s">
        <v>84</v>
      </c>
      <c r="AB40" t="s">
        <v>317</v>
      </c>
      <c r="AC40" t="s">
        <v>317</v>
      </c>
      <c r="AD40" t="s">
        <v>317</v>
      </c>
      <c r="AE40" t="s">
        <v>317</v>
      </c>
      <c r="AF40" t="s">
        <v>317</v>
      </c>
      <c r="AG40" t="s">
        <v>317</v>
      </c>
      <c r="AH40" t="s">
        <v>318</v>
      </c>
      <c r="AI40" t="s">
        <v>87</v>
      </c>
    </row>
    <row r="41" spans="1:35" x14ac:dyDescent="0.25">
      <c r="A41" s="67">
        <v>44616.410408715281</v>
      </c>
      <c r="B41" t="s">
        <v>59</v>
      </c>
      <c r="C41" t="s">
        <v>36</v>
      </c>
      <c r="D41" t="s">
        <v>37</v>
      </c>
      <c r="E41">
        <v>1</v>
      </c>
      <c r="F41">
        <v>4</v>
      </c>
      <c r="G41" t="s">
        <v>319</v>
      </c>
      <c r="H41" t="s">
        <v>320</v>
      </c>
      <c r="I41" t="s">
        <v>62</v>
      </c>
      <c r="J41" t="s">
        <v>140</v>
      </c>
      <c r="K41" t="s">
        <v>71</v>
      </c>
      <c r="L41">
        <v>5</v>
      </c>
      <c r="M41">
        <v>5</v>
      </c>
      <c r="N41">
        <v>5</v>
      </c>
      <c r="O41">
        <v>3</v>
      </c>
      <c r="P41">
        <v>3</v>
      </c>
      <c r="Q41">
        <v>4</v>
      </c>
      <c r="R41" t="s">
        <v>122</v>
      </c>
      <c r="S41" t="s">
        <v>122</v>
      </c>
      <c r="T41" t="s">
        <v>122</v>
      </c>
      <c r="U41" t="s">
        <v>143</v>
      </c>
      <c r="V41" t="s">
        <v>65</v>
      </c>
      <c r="W41" t="s">
        <v>66</v>
      </c>
      <c r="X41" t="s">
        <v>67</v>
      </c>
      <c r="Y41" t="s">
        <v>82</v>
      </c>
      <c r="Z41" t="s">
        <v>127</v>
      </c>
      <c r="AA41" t="s">
        <v>71</v>
      </c>
      <c r="AB41" t="s">
        <v>72</v>
      </c>
      <c r="AC41" t="s">
        <v>122</v>
      </c>
      <c r="AD41" t="s">
        <v>85</v>
      </c>
      <c r="AE41" t="s">
        <v>246</v>
      </c>
      <c r="AF41" t="s">
        <v>117</v>
      </c>
      <c r="AG41" t="s">
        <v>137</v>
      </c>
      <c r="AH41" t="s">
        <v>100</v>
      </c>
      <c r="AI41" t="s">
        <v>321</v>
      </c>
    </row>
    <row r="42" spans="1:35" x14ac:dyDescent="0.25">
      <c r="A42" s="67">
        <v>44616.410547685184</v>
      </c>
      <c r="B42" t="s">
        <v>133</v>
      </c>
      <c r="C42" t="s">
        <v>36</v>
      </c>
      <c r="D42" t="s">
        <v>37</v>
      </c>
      <c r="E42">
        <v>4</v>
      </c>
      <c r="F42">
        <v>2</v>
      </c>
      <c r="G42" t="s">
        <v>322</v>
      </c>
      <c r="H42" t="s">
        <v>61</v>
      </c>
      <c r="I42" t="s">
        <v>62</v>
      </c>
      <c r="J42" t="s">
        <v>41</v>
      </c>
      <c r="K42" t="s">
        <v>64</v>
      </c>
      <c r="L42">
        <v>2</v>
      </c>
      <c r="M42">
        <v>3</v>
      </c>
      <c r="N42">
        <v>4</v>
      </c>
      <c r="O42">
        <v>3</v>
      </c>
      <c r="P42">
        <v>5</v>
      </c>
      <c r="Q42">
        <v>1</v>
      </c>
      <c r="R42" t="s">
        <v>66</v>
      </c>
      <c r="S42" t="s">
        <v>66</v>
      </c>
      <c r="T42" t="s">
        <v>66</v>
      </c>
      <c r="U42" t="s">
        <v>66</v>
      </c>
      <c r="V42" t="s">
        <v>66</v>
      </c>
      <c r="W42" t="s">
        <v>66</v>
      </c>
      <c r="X42" t="s">
        <v>66</v>
      </c>
      <c r="Y42" t="s">
        <v>92</v>
      </c>
      <c r="Z42" t="s">
        <v>298</v>
      </c>
      <c r="AA42" t="s">
        <v>98</v>
      </c>
      <c r="AB42" t="s">
        <v>72</v>
      </c>
      <c r="AC42" t="s">
        <v>66</v>
      </c>
      <c r="AD42" t="s">
        <v>73</v>
      </c>
      <c r="AE42" t="s">
        <v>114</v>
      </c>
      <c r="AF42" t="s">
        <v>75</v>
      </c>
      <c r="AG42" t="s">
        <v>76</v>
      </c>
      <c r="AH42" t="s">
        <v>239</v>
      </c>
      <c r="AI42" t="s">
        <v>323</v>
      </c>
    </row>
    <row r="43" spans="1:35" x14ac:dyDescent="0.25">
      <c r="A43" s="67">
        <v>44616.410694155093</v>
      </c>
      <c r="B43" t="s">
        <v>35</v>
      </c>
      <c r="C43" t="s">
        <v>151</v>
      </c>
      <c r="D43" t="s">
        <v>37</v>
      </c>
      <c r="E43">
        <v>2</v>
      </c>
      <c r="F43">
        <v>2</v>
      </c>
      <c r="G43" t="s">
        <v>324</v>
      </c>
      <c r="H43" t="s">
        <v>39</v>
      </c>
      <c r="I43" t="s">
        <v>62</v>
      </c>
      <c r="J43" t="s">
        <v>325</v>
      </c>
      <c r="K43" t="s">
        <v>71</v>
      </c>
      <c r="L43">
        <v>5</v>
      </c>
      <c r="M43">
        <v>3</v>
      </c>
      <c r="N43">
        <v>4</v>
      </c>
      <c r="O43">
        <v>4</v>
      </c>
      <c r="P43">
        <v>4</v>
      </c>
      <c r="Q43">
        <v>5</v>
      </c>
      <c r="R43" t="s">
        <v>66</v>
      </c>
      <c r="S43" t="s">
        <v>66</v>
      </c>
      <c r="T43" t="s">
        <v>68</v>
      </c>
      <c r="U43" t="s">
        <v>68</v>
      </c>
      <c r="V43" t="s">
        <v>66</v>
      </c>
      <c r="W43" t="s">
        <v>66</v>
      </c>
      <c r="X43" t="s">
        <v>66</v>
      </c>
      <c r="Y43" t="s">
        <v>113</v>
      </c>
      <c r="Z43" t="s">
        <v>124</v>
      </c>
      <c r="AA43" t="s">
        <v>71</v>
      </c>
      <c r="AB43" t="s">
        <v>72</v>
      </c>
      <c r="AC43" t="s">
        <v>66</v>
      </c>
      <c r="AD43" t="s">
        <v>85</v>
      </c>
      <c r="AE43" t="s">
        <v>114</v>
      </c>
      <c r="AF43" t="s">
        <v>117</v>
      </c>
      <c r="AG43" t="s">
        <v>137</v>
      </c>
      <c r="AH43" t="s">
        <v>119</v>
      </c>
      <c r="AI43" t="s">
        <v>171</v>
      </c>
    </row>
    <row r="44" spans="1:35" x14ac:dyDescent="0.25">
      <c r="A44" s="67">
        <v>44616.410860601856</v>
      </c>
      <c r="B44" t="s">
        <v>35</v>
      </c>
      <c r="C44" t="s">
        <v>183</v>
      </c>
      <c r="D44" t="s">
        <v>37</v>
      </c>
      <c r="E44">
        <v>4</v>
      </c>
      <c r="F44">
        <v>4</v>
      </c>
      <c r="G44" t="s">
        <v>328</v>
      </c>
      <c r="H44" t="s">
        <v>39</v>
      </c>
      <c r="I44" t="s">
        <v>62</v>
      </c>
      <c r="J44" t="s">
        <v>125</v>
      </c>
      <c r="K44" t="s">
        <v>329</v>
      </c>
      <c r="L44">
        <v>5</v>
      </c>
      <c r="M44">
        <v>4</v>
      </c>
      <c r="N44">
        <v>5</v>
      </c>
      <c r="O44">
        <v>5</v>
      </c>
      <c r="P44">
        <v>5</v>
      </c>
      <c r="Q44">
        <v>5</v>
      </c>
      <c r="R44" t="s">
        <v>67</v>
      </c>
      <c r="S44" t="s">
        <v>66</v>
      </c>
      <c r="T44" t="s">
        <v>66</v>
      </c>
      <c r="U44" t="s">
        <v>66</v>
      </c>
      <c r="V44" t="s">
        <v>67</v>
      </c>
      <c r="W44" t="s">
        <v>67</v>
      </c>
      <c r="X44" t="s">
        <v>66</v>
      </c>
      <c r="Y44" t="s">
        <v>330</v>
      </c>
      <c r="Z44" t="s">
        <v>124</v>
      </c>
      <c r="AA44" t="s">
        <v>162</v>
      </c>
      <c r="AB44" t="s">
        <v>55</v>
      </c>
      <c r="AC44" t="s">
        <v>93</v>
      </c>
      <c r="AD44" t="s">
        <v>85</v>
      </c>
      <c r="AE44" t="s">
        <v>54</v>
      </c>
      <c r="AF44" t="s">
        <v>75</v>
      </c>
      <c r="AG44" t="s">
        <v>76</v>
      </c>
      <c r="AH44" t="s">
        <v>244</v>
      </c>
      <c r="AI44" t="s">
        <v>87</v>
      </c>
    </row>
    <row r="45" spans="1:35" x14ac:dyDescent="0.25">
      <c r="A45" s="67">
        <v>44616.411174224537</v>
      </c>
      <c r="B45" t="s">
        <v>35</v>
      </c>
      <c r="C45" t="s">
        <v>36</v>
      </c>
      <c r="D45" t="s">
        <v>37</v>
      </c>
      <c r="E45">
        <v>1</v>
      </c>
      <c r="F45">
        <v>3</v>
      </c>
      <c r="G45" t="s">
        <v>38</v>
      </c>
      <c r="H45" t="s">
        <v>39</v>
      </c>
      <c r="I45" t="s">
        <v>89</v>
      </c>
      <c r="J45" t="s">
        <v>81</v>
      </c>
      <c r="K45" t="s">
        <v>335</v>
      </c>
      <c r="L45">
        <v>5</v>
      </c>
      <c r="M45">
        <v>5</v>
      </c>
      <c r="N45">
        <v>5</v>
      </c>
      <c r="O45">
        <v>5</v>
      </c>
      <c r="P45">
        <v>5</v>
      </c>
      <c r="Q45">
        <v>5</v>
      </c>
      <c r="R45" t="s">
        <v>67</v>
      </c>
      <c r="S45" t="s">
        <v>91</v>
      </c>
      <c r="T45" t="s">
        <v>91</v>
      </c>
      <c r="U45" t="s">
        <v>66</v>
      </c>
      <c r="V45" t="s">
        <v>122</v>
      </c>
      <c r="W45" t="s">
        <v>68</v>
      </c>
      <c r="X45" t="s">
        <v>91</v>
      </c>
      <c r="Y45" t="s">
        <v>131</v>
      </c>
      <c r="Z45" t="s">
        <v>49</v>
      </c>
      <c r="AA45" t="s">
        <v>336</v>
      </c>
      <c r="AB45" t="s">
        <v>55</v>
      </c>
      <c r="AC45" t="s">
        <v>66</v>
      </c>
      <c r="AD45" t="s">
        <v>85</v>
      </c>
      <c r="AE45" t="s">
        <v>74</v>
      </c>
      <c r="AF45" t="s">
        <v>117</v>
      </c>
      <c r="AG45" t="s">
        <v>137</v>
      </c>
      <c r="AH45" t="s">
        <v>337</v>
      </c>
      <c r="AI45" t="s">
        <v>338</v>
      </c>
    </row>
    <row r="46" spans="1:35" x14ac:dyDescent="0.25">
      <c r="A46" s="67">
        <v>44616.411403240738</v>
      </c>
      <c r="B46" t="s">
        <v>35</v>
      </c>
      <c r="C46" t="s">
        <v>134</v>
      </c>
      <c r="D46" t="s">
        <v>37</v>
      </c>
      <c r="E46">
        <v>5</v>
      </c>
      <c r="F46">
        <v>2</v>
      </c>
      <c r="G46" t="s">
        <v>159</v>
      </c>
      <c r="H46" t="s">
        <v>301</v>
      </c>
      <c r="I46" t="s">
        <v>62</v>
      </c>
      <c r="J46" t="s">
        <v>63</v>
      </c>
      <c r="K46" t="s">
        <v>71</v>
      </c>
      <c r="L46">
        <v>1</v>
      </c>
      <c r="M46">
        <v>5</v>
      </c>
      <c r="N46">
        <v>1</v>
      </c>
      <c r="O46">
        <v>1</v>
      </c>
      <c r="P46">
        <v>5</v>
      </c>
      <c r="Q46">
        <v>1</v>
      </c>
      <c r="R46" t="s">
        <v>67</v>
      </c>
      <c r="S46" t="s">
        <v>91</v>
      </c>
      <c r="T46" t="s">
        <v>91</v>
      </c>
      <c r="U46" t="s">
        <v>67</v>
      </c>
      <c r="V46" t="s">
        <v>91</v>
      </c>
      <c r="W46" t="s">
        <v>91</v>
      </c>
      <c r="X46" t="s">
        <v>91</v>
      </c>
      <c r="Y46" t="s">
        <v>113</v>
      </c>
      <c r="Z46" t="s">
        <v>49</v>
      </c>
      <c r="AA46" t="s">
        <v>71</v>
      </c>
      <c r="AB46" t="s">
        <v>72</v>
      </c>
      <c r="AC46" t="s">
        <v>65</v>
      </c>
      <c r="AD46" t="s">
        <v>73</v>
      </c>
      <c r="AE46" t="s">
        <v>128</v>
      </c>
      <c r="AF46" t="s">
        <v>75</v>
      </c>
      <c r="AG46" t="s">
        <v>76</v>
      </c>
      <c r="AH46" t="s">
        <v>119</v>
      </c>
      <c r="AI46" t="s">
        <v>101</v>
      </c>
    </row>
    <row r="47" spans="1:35" x14ac:dyDescent="0.25">
      <c r="A47" s="67">
        <v>44616.411893414348</v>
      </c>
      <c r="B47" t="s">
        <v>35</v>
      </c>
      <c r="C47" t="s">
        <v>36</v>
      </c>
      <c r="D47" t="s">
        <v>37</v>
      </c>
      <c r="E47">
        <v>1</v>
      </c>
      <c r="F47">
        <v>5</v>
      </c>
      <c r="G47" t="s">
        <v>88</v>
      </c>
      <c r="H47" t="s">
        <v>39</v>
      </c>
      <c r="I47" t="s">
        <v>104</v>
      </c>
      <c r="J47" t="s">
        <v>349</v>
      </c>
      <c r="K47" t="s">
        <v>302</v>
      </c>
      <c r="L47">
        <v>5</v>
      </c>
      <c r="M47">
        <v>5</v>
      </c>
      <c r="N47">
        <v>5</v>
      </c>
      <c r="O47">
        <v>5</v>
      </c>
      <c r="P47">
        <v>5</v>
      </c>
      <c r="Q47">
        <v>5</v>
      </c>
      <c r="R47" t="s">
        <v>67</v>
      </c>
      <c r="S47" t="s">
        <v>65</v>
      </c>
      <c r="T47" t="s">
        <v>65</v>
      </c>
      <c r="U47" t="s">
        <v>65</v>
      </c>
      <c r="V47" t="s">
        <v>65</v>
      </c>
      <c r="W47" t="s">
        <v>65</v>
      </c>
      <c r="X47" t="s">
        <v>65</v>
      </c>
      <c r="Y47" t="s">
        <v>189</v>
      </c>
      <c r="Z47" t="s">
        <v>70</v>
      </c>
      <c r="AA47" t="s">
        <v>98</v>
      </c>
      <c r="AB47" t="s">
        <v>72</v>
      </c>
      <c r="AC47" t="s">
        <v>93</v>
      </c>
      <c r="AD47" t="s">
        <v>73</v>
      </c>
      <c r="AE47" t="s">
        <v>114</v>
      </c>
      <c r="AF47" t="s">
        <v>75</v>
      </c>
      <c r="AG47" t="s">
        <v>76</v>
      </c>
      <c r="AH47" t="s">
        <v>191</v>
      </c>
      <c r="AI47" t="s">
        <v>169</v>
      </c>
    </row>
    <row r="48" spans="1:35" x14ac:dyDescent="0.25">
      <c r="A48" s="67">
        <v>44616.412099548616</v>
      </c>
      <c r="B48" t="s">
        <v>35</v>
      </c>
      <c r="C48" t="s">
        <v>36</v>
      </c>
      <c r="D48" t="s">
        <v>37</v>
      </c>
      <c r="E48">
        <v>1</v>
      </c>
      <c r="F48">
        <v>3</v>
      </c>
      <c r="G48" t="s">
        <v>351</v>
      </c>
      <c r="H48" t="s">
        <v>39</v>
      </c>
      <c r="I48" t="s">
        <v>62</v>
      </c>
      <c r="J48" t="s">
        <v>90</v>
      </c>
      <c r="K48" t="s">
        <v>126</v>
      </c>
      <c r="L48">
        <v>4</v>
      </c>
      <c r="M48">
        <v>5</v>
      </c>
      <c r="N48">
        <v>5</v>
      </c>
      <c r="O48">
        <v>5</v>
      </c>
      <c r="P48">
        <v>5</v>
      </c>
      <c r="Q48">
        <v>5</v>
      </c>
      <c r="R48" t="s">
        <v>207</v>
      </c>
      <c r="S48" t="s">
        <v>143</v>
      </c>
      <c r="T48" t="s">
        <v>207</v>
      </c>
      <c r="U48" t="s">
        <v>207</v>
      </c>
      <c r="V48" t="s">
        <v>293</v>
      </c>
      <c r="W48" t="s">
        <v>293</v>
      </c>
      <c r="X48" t="s">
        <v>122</v>
      </c>
      <c r="Y48" t="s">
        <v>216</v>
      </c>
      <c r="Z48" t="s">
        <v>70</v>
      </c>
      <c r="AA48" t="s">
        <v>149</v>
      </c>
      <c r="AB48" t="s">
        <v>164</v>
      </c>
      <c r="AC48" t="s">
        <v>143</v>
      </c>
      <c r="AD48" t="s">
        <v>85</v>
      </c>
      <c r="AE48" t="s">
        <v>54</v>
      </c>
      <c r="AF48" t="s">
        <v>55</v>
      </c>
      <c r="AG48" t="s">
        <v>51</v>
      </c>
      <c r="AH48" t="s">
        <v>244</v>
      </c>
      <c r="AI48" t="s">
        <v>94</v>
      </c>
    </row>
    <row r="49" spans="1:35" x14ac:dyDescent="0.25">
      <c r="A49" s="67">
        <v>44616.413811458333</v>
      </c>
      <c r="B49" t="s">
        <v>102</v>
      </c>
      <c r="C49" t="s">
        <v>36</v>
      </c>
      <c r="D49" t="s">
        <v>37</v>
      </c>
      <c r="E49">
        <v>1</v>
      </c>
      <c r="F49">
        <v>3</v>
      </c>
      <c r="G49" t="s">
        <v>88</v>
      </c>
      <c r="H49" t="s">
        <v>39</v>
      </c>
      <c r="I49" t="s">
        <v>89</v>
      </c>
      <c r="J49" t="s">
        <v>147</v>
      </c>
      <c r="K49" t="s">
        <v>71</v>
      </c>
      <c r="L49">
        <v>5</v>
      </c>
      <c r="M49">
        <v>5</v>
      </c>
      <c r="N49">
        <v>5</v>
      </c>
      <c r="O49">
        <v>4</v>
      </c>
      <c r="P49">
        <v>5</v>
      </c>
      <c r="Q49">
        <v>5</v>
      </c>
      <c r="R49" t="s">
        <v>67</v>
      </c>
      <c r="S49" t="s">
        <v>66</v>
      </c>
      <c r="T49" t="s">
        <v>65</v>
      </c>
      <c r="U49" t="s">
        <v>66</v>
      </c>
      <c r="V49" t="s">
        <v>67</v>
      </c>
      <c r="W49" t="s">
        <v>67</v>
      </c>
      <c r="X49" t="s">
        <v>66</v>
      </c>
      <c r="Y49" t="s">
        <v>295</v>
      </c>
      <c r="Z49" t="s">
        <v>107</v>
      </c>
      <c r="AA49" t="s">
        <v>149</v>
      </c>
      <c r="AB49" t="s">
        <v>55</v>
      </c>
      <c r="AC49" t="s">
        <v>66</v>
      </c>
      <c r="AD49" t="s">
        <v>85</v>
      </c>
      <c r="AE49" t="s">
        <v>165</v>
      </c>
      <c r="AF49" t="s">
        <v>117</v>
      </c>
      <c r="AG49" t="s">
        <v>137</v>
      </c>
      <c r="AH49" t="s">
        <v>69</v>
      </c>
      <c r="AI49" t="s">
        <v>101</v>
      </c>
    </row>
    <row r="50" spans="1:35" x14ac:dyDescent="0.25">
      <c r="A50" s="67">
        <v>44616.414346469908</v>
      </c>
      <c r="B50" t="s">
        <v>59</v>
      </c>
      <c r="C50" t="s">
        <v>36</v>
      </c>
      <c r="D50" t="s">
        <v>37</v>
      </c>
      <c r="E50">
        <v>1</v>
      </c>
      <c r="F50">
        <v>3</v>
      </c>
      <c r="G50" t="s">
        <v>38</v>
      </c>
      <c r="H50" t="s">
        <v>61</v>
      </c>
      <c r="I50" t="s">
        <v>104</v>
      </c>
      <c r="J50" t="s">
        <v>364</v>
      </c>
      <c r="K50" t="s">
        <v>71</v>
      </c>
      <c r="L50">
        <v>5</v>
      </c>
      <c r="M50">
        <v>5</v>
      </c>
      <c r="N50">
        <v>5</v>
      </c>
      <c r="O50">
        <v>4</v>
      </c>
      <c r="P50">
        <v>4</v>
      </c>
      <c r="Q50">
        <v>2</v>
      </c>
      <c r="R50" t="s">
        <v>65</v>
      </c>
      <c r="S50" t="s">
        <v>122</v>
      </c>
      <c r="T50" t="s">
        <v>122</v>
      </c>
      <c r="U50" t="s">
        <v>65</v>
      </c>
      <c r="V50" t="s">
        <v>122</v>
      </c>
      <c r="W50" t="s">
        <v>91</v>
      </c>
      <c r="X50" t="s">
        <v>91</v>
      </c>
      <c r="Y50" t="s">
        <v>113</v>
      </c>
      <c r="Z50" t="s">
        <v>127</v>
      </c>
      <c r="AA50" t="s">
        <v>71</v>
      </c>
      <c r="AB50" t="s">
        <v>72</v>
      </c>
      <c r="AC50" t="s">
        <v>122</v>
      </c>
      <c r="AD50" t="s">
        <v>281</v>
      </c>
      <c r="AE50" t="s">
        <v>128</v>
      </c>
      <c r="AF50" t="s">
        <v>75</v>
      </c>
      <c r="AG50" t="s">
        <v>76</v>
      </c>
      <c r="AH50" t="s">
        <v>196</v>
      </c>
      <c r="AI50" t="s">
        <v>87</v>
      </c>
    </row>
    <row r="51" spans="1:35" x14ac:dyDescent="0.25">
      <c r="A51" s="67">
        <v>44616.414447719908</v>
      </c>
      <c r="B51" t="s">
        <v>59</v>
      </c>
      <c r="C51" t="s">
        <v>36</v>
      </c>
      <c r="D51" t="s">
        <v>37</v>
      </c>
      <c r="E51">
        <v>2</v>
      </c>
      <c r="F51">
        <v>4</v>
      </c>
      <c r="G51" t="s">
        <v>88</v>
      </c>
      <c r="H51" t="s">
        <v>61</v>
      </c>
      <c r="I51" t="s">
        <v>104</v>
      </c>
      <c r="J51" t="s">
        <v>63</v>
      </c>
      <c r="K51" t="s">
        <v>71</v>
      </c>
      <c r="L51">
        <v>4</v>
      </c>
      <c r="M51">
        <v>5</v>
      </c>
      <c r="N51">
        <v>3</v>
      </c>
      <c r="O51">
        <v>4</v>
      </c>
      <c r="P51">
        <v>4</v>
      </c>
      <c r="Q51">
        <v>2</v>
      </c>
      <c r="R51" t="s">
        <v>67</v>
      </c>
      <c r="S51" t="s">
        <v>91</v>
      </c>
      <c r="T51" t="s">
        <v>91</v>
      </c>
      <c r="U51" t="s">
        <v>65</v>
      </c>
      <c r="V51" t="s">
        <v>91</v>
      </c>
      <c r="W51" t="s">
        <v>91</v>
      </c>
      <c r="X51" t="s">
        <v>91</v>
      </c>
      <c r="Y51" t="s">
        <v>156</v>
      </c>
      <c r="Z51" t="s">
        <v>70</v>
      </c>
      <c r="AA51" t="s">
        <v>98</v>
      </c>
      <c r="AB51" t="s">
        <v>72</v>
      </c>
      <c r="AC51" t="s">
        <v>67</v>
      </c>
      <c r="AD51" t="s">
        <v>73</v>
      </c>
      <c r="AE51" t="s">
        <v>128</v>
      </c>
      <c r="AF51" t="s">
        <v>75</v>
      </c>
      <c r="AG51" t="s">
        <v>76</v>
      </c>
      <c r="AH51" t="s">
        <v>365</v>
      </c>
      <c r="AI51" t="s">
        <v>243</v>
      </c>
    </row>
    <row r="52" spans="1:35" x14ac:dyDescent="0.25">
      <c r="A52" s="67">
        <v>44616.414456817132</v>
      </c>
      <c r="B52" t="s">
        <v>35</v>
      </c>
      <c r="C52" t="s">
        <v>36</v>
      </c>
      <c r="D52" t="s">
        <v>37</v>
      </c>
      <c r="E52">
        <v>1</v>
      </c>
      <c r="F52">
        <v>4</v>
      </c>
      <c r="G52" t="s">
        <v>181</v>
      </c>
      <c r="H52" t="s">
        <v>61</v>
      </c>
      <c r="I52" t="s">
        <v>62</v>
      </c>
      <c r="J52" t="s">
        <v>280</v>
      </c>
      <c r="K52" t="s">
        <v>71</v>
      </c>
      <c r="L52">
        <v>5</v>
      </c>
      <c r="M52">
        <v>5</v>
      </c>
      <c r="N52">
        <v>5</v>
      </c>
      <c r="O52">
        <v>5</v>
      </c>
      <c r="P52">
        <v>5</v>
      </c>
      <c r="Q52">
        <v>5</v>
      </c>
      <c r="R52" t="s">
        <v>66</v>
      </c>
      <c r="S52" t="s">
        <v>67</v>
      </c>
      <c r="T52" t="s">
        <v>66</v>
      </c>
      <c r="U52" t="s">
        <v>65</v>
      </c>
      <c r="V52" t="s">
        <v>67</v>
      </c>
      <c r="W52" t="s">
        <v>66</v>
      </c>
      <c r="X52" t="s">
        <v>65</v>
      </c>
      <c r="Y52" t="s">
        <v>113</v>
      </c>
      <c r="Z52" t="s">
        <v>107</v>
      </c>
      <c r="AA52" t="s">
        <v>71</v>
      </c>
      <c r="AB52" t="s">
        <v>72</v>
      </c>
      <c r="AC52" t="s">
        <v>93</v>
      </c>
      <c r="AD52" t="s">
        <v>73</v>
      </c>
      <c r="AE52" t="s">
        <v>165</v>
      </c>
      <c r="AF52" t="s">
        <v>75</v>
      </c>
      <c r="AG52" t="s">
        <v>76</v>
      </c>
      <c r="AH52" t="s">
        <v>366</v>
      </c>
      <c r="AI52" t="s">
        <v>87</v>
      </c>
    </row>
    <row r="53" spans="1:35" x14ac:dyDescent="0.25">
      <c r="A53" s="67">
        <v>44616.4145244213</v>
      </c>
      <c r="B53" t="s">
        <v>35</v>
      </c>
      <c r="C53" t="s">
        <v>36</v>
      </c>
      <c r="D53" t="s">
        <v>37</v>
      </c>
      <c r="E53">
        <v>1</v>
      </c>
      <c r="F53">
        <v>3</v>
      </c>
      <c r="G53" t="s">
        <v>38</v>
      </c>
      <c r="H53" t="s">
        <v>61</v>
      </c>
      <c r="I53" t="s">
        <v>104</v>
      </c>
      <c r="J53" t="s">
        <v>155</v>
      </c>
      <c r="K53" t="s">
        <v>302</v>
      </c>
      <c r="L53">
        <v>5</v>
      </c>
      <c r="M53">
        <v>5</v>
      </c>
      <c r="N53">
        <v>5</v>
      </c>
      <c r="O53">
        <v>5</v>
      </c>
      <c r="P53">
        <v>5</v>
      </c>
      <c r="Q53">
        <v>5</v>
      </c>
      <c r="R53" t="s">
        <v>66</v>
      </c>
      <c r="S53" t="s">
        <v>207</v>
      </c>
      <c r="T53" t="s">
        <v>66</v>
      </c>
      <c r="U53" t="s">
        <v>207</v>
      </c>
      <c r="V53" t="s">
        <v>91</v>
      </c>
      <c r="W53" t="s">
        <v>91</v>
      </c>
      <c r="X53" t="s">
        <v>91</v>
      </c>
      <c r="Y53" t="s">
        <v>148</v>
      </c>
      <c r="Z53" t="s">
        <v>49</v>
      </c>
      <c r="AA53" t="s">
        <v>71</v>
      </c>
      <c r="AB53" t="s">
        <v>72</v>
      </c>
      <c r="AC53" t="s">
        <v>66</v>
      </c>
      <c r="AD53" t="s">
        <v>85</v>
      </c>
      <c r="AE53" t="s">
        <v>114</v>
      </c>
      <c r="AF53" t="s">
        <v>75</v>
      </c>
      <c r="AG53" t="s">
        <v>76</v>
      </c>
      <c r="AH53" t="s">
        <v>69</v>
      </c>
      <c r="AI53" t="s">
        <v>169</v>
      </c>
    </row>
    <row r="54" spans="1:35" x14ac:dyDescent="0.25">
      <c r="A54" s="67">
        <v>44616.414810775459</v>
      </c>
      <c r="B54" t="s">
        <v>150</v>
      </c>
      <c r="C54" t="s">
        <v>183</v>
      </c>
      <c r="D54" t="s">
        <v>37</v>
      </c>
      <c r="E54">
        <v>5</v>
      </c>
      <c r="F54">
        <v>4</v>
      </c>
      <c r="G54" t="s">
        <v>367</v>
      </c>
      <c r="H54" t="s">
        <v>39</v>
      </c>
      <c r="I54" t="s">
        <v>62</v>
      </c>
      <c r="J54" t="s">
        <v>368</v>
      </c>
      <c r="K54" t="s">
        <v>289</v>
      </c>
      <c r="L54">
        <v>1</v>
      </c>
      <c r="M54">
        <v>3</v>
      </c>
      <c r="N54">
        <v>5</v>
      </c>
      <c r="O54">
        <v>3</v>
      </c>
      <c r="P54">
        <v>5</v>
      </c>
      <c r="Q54">
        <v>1</v>
      </c>
      <c r="R54" t="s">
        <v>251</v>
      </c>
      <c r="S54" t="s">
        <v>251</v>
      </c>
      <c r="T54" t="s">
        <v>251</v>
      </c>
      <c r="U54" t="s">
        <v>251</v>
      </c>
      <c r="V54" t="s">
        <v>251</v>
      </c>
      <c r="W54" t="s">
        <v>251</v>
      </c>
      <c r="X54" t="s">
        <v>251</v>
      </c>
      <c r="Y54" t="s">
        <v>369</v>
      </c>
      <c r="Z54" t="s">
        <v>146</v>
      </c>
      <c r="AA54" t="s">
        <v>370</v>
      </c>
      <c r="AB54" t="s">
        <v>371</v>
      </c>
      <c r="AC54" t="s">
        <v>251</v>
      </c>
      <c r="AD54" t="s">
        <v>251</v>
      </c>
      <c r="AE54" t="s">
        <v>251</v>
      </c>
      <c r="AF54" t="s">
        <v>251</v>
      </c>
      <c r="AG54" t="s">
        <v>251</v>
      </c>
      <c r="AH54" t="s">
        <v>187</v>
      </c>
      <c r="AI54" t="s">
        <v>263</v>
      </c>
    </row>
    <row r="55" spans="1:35" x14ac:dyDescent="0.25">
      <c r="A55" s="67">
        <v>44616.415450879635</v>
      </c>
      <c r="B55" t="s">
        <v>150</v>
      </c>
      <c r="C55" t="s">
        <v>183</v>
      </c>
      <c r="D55" t="s">
        <v>37</v>
      </c>
      <c r="E55">
        <v>4</v>
      </c>
      <c r="F55">
        <v>3</v>
      </c>
      <c r="G55" t="s">
        <v>262</v>
      </c>
      <c r="H55" t="s">
        <v>39</v>
      </c>
      <c r="I55" t="s">
        <v>62</v>
      </c>
      <c r="J55" t="s">
        <v>130</v>
      </c>
      <c r="K55" t="s">
        <v>145</v>
      </c>
      <c r="L55">
        <v>4</v>
      </c>
      <c r="M55">
        <v>4</v>
      </c>
      <c r="N55">
        <v>4</v>
      </c>
      <c r="O55">
        <v>4</v>
      </c>
      <c r="P55">
        <v>4</v>
      </c>
      <c r="Q55">
        <v>2</v>
      </c>
      <c r="R55" t="s">
        <v>91</v>
      </c>
      <c r="S55" t="s">
        <v>91</v>
      </c>
      <c r="T55" t="s">
        <v>91</v>
      </c>
      <c r="U55" t="s">
        <v>66</v>
      </c>
      <c r="V55" t="s">
        <v>91</v>
      </c>
      <c r="W55" t="s">
        <v>66</v>
      </c>
      <c r="X55" t="s">
        <v>91</v>
      </c>
      <c r="Y55" t="s">
        <v>113</v>
      </c>
      <c r="Z55" t="s">
        <v>124</v>
      </c>
      <c r="AA55" t="s">
        <v>149</v>
      </c>
      <c r="AB55" t="s">
        <v>72</v>
      </c>
      <c r="AC55" t="s">
        <v>93</v>
      </c>
      <c r="AD55" t="s">
        <v>73</v>
      </c>
      <c r="AE55" t="s">
        <v>165</v>
      </c>
      <c r="AF55" t="s">
        <v>75</v>
      </c>
      <c r="AG55" t="s">
        <v>76</v>
      </c>
      <c r="AH55" t="s">
        <v>69</v>
      </c>
      <c r="AI55" t="s">
        <v>263</v>
      </c>
    </row>
    <row r="56" spans="1:35" x14ac:dyDescent="0.25">
      <c r="A56" s="67">
        <v>44616.416820960643</v>
      </c>
      <c r="B56" t="s">
        <v>35</v>
      </c>
      <c r="C56" t="s">
        <v>134</v>
      </c>
      <c r="D56" t="s">
        <v>37</v>
      </c>
      <c r="E56">
        <v>3</v>
      </c>
      <c r="F56">
        <v>4</v>
      </c>
      <c r="G56" t="s">
        <v>374</v>
      </c>
      <c r="H56" t="s">
        <v>39</v>
      </c>
      <c r="I56" t="s">
        <v>62</v>
      </c>
      <c r="J56" t="s">
        <v>63</v>
      </c>
      <c r="K56" t="s">
        <v>71</v>
      </c>
      <c r="L56">
        <v>4</v>
      </c>
      <c r="M56">
        <v>4</v>
      </c>
      <c r="N56">
        <v>3</v>
      </c>
      <c r="O56">
        <v>3</v>
      </c>
      <c r="P56">
        <v>4</v>
      </c>
      <c r="Q56">
        <v>2</v>
      </c>
      <c r="R56" t="s">
        <v>67</v>
      </c>
      <c r="S56" t="s">
        <v>91</v>
      </c>
      <c r="T56" t="s">
        <v>91</v>
      </c>
      <c r="U56" t="s">
        <v>66</v>
      </c>
      <c r="V56" t="s">
        <v>91</v>
      </c>
      <c r="W56" t="s">
        <v>91</v>
      </c>
      <c r="X56" t="s">
        <v>91</v>
      </c>
      <c r="Y56" t="s">
        <v>375</v>
      </c>
      <c r="Z56" t="s">
        <v>70</v>
      </c>
      <c r="AA56" t="s">
        <v>149</v>
      </c>
      <c r="AB56" t="s">
        <v>72</v>
      </c>
      <c r="AC56" t="s">
        <v>66</v>
      </c>
      <c r="AD56" t="s">
        <v>73</v>
      </c>
      <c r="AE56" t="s">
        <v>114</v>
      </c>
      <c r="AF56" t="s">
        <v>75</v>
      </c>
      <c r="AG56" t="s">
        <v>76</v>
      </c>
      <c r="AH56" t="s">
        <v>353</v>
      </c>
      <c r="AI56" t="s">
        <v>87</v>
      </c>
    </row>
    <row r="57" spans="1:35" x14ac:dyDescent="0.25">
      <c r="A57" s="67">
        <v>44616.416988240744</v>
      </c>
      <c r="B57" t="s">
        <v>102</v>
      </c>
      <c r="C57" t="s">
        <v>36</v>
      </c>
      <c r="D57" t="s">
        <v>37</v>
      </c>
      <c r="E57">
        <v>2</v>
      </c>
      <c r="F57">
        <v>4</v>
      </c>
      <c r="G57" t="s">
        <v>38</v>
      </c>
      <c r="H57" t="s">
        <v>39</v>
      </c>
      <c r="I57" t="s">
        <v>62</v>
      </c>
      <c r="J57" t="s">
        <v>176</v>
      </c>
      <c r="K57" t="s">
        <v>71</v>
      </c>
      <c r="L57">
        <v>2</v>
      </c>
      <c r="M57">
        <v>5</v>
      </c>
      <c r="N57">
        <v>5</v>
      </c>
      <c r="O57">
        <v>5</v>
      </c>
      <c r="P57">
        <v>5</v>
      </c>
      <c r="Q57">
        <v>3</v>
      </c>
      <c r="R57" t="s">
        <v>66</v>
      </c>
      <c r="S57" t="s">
        <v>67</v>
      </c>
      <c r="T57" t="s">
        <v>91</v>
      </c>
      <c r="U57" t="s">
        <v>91</v>
      </c>
      <c r="V57" t="s">
        <v>65</v>
      </c>
      <c r="W57" t="s">
        <v>91</v>
      </c>
      <c r="X57" t="s">
        <v>91</v>
      </c>
      <c r="Y57" t="s">
        <v>82</v>
      </c>
      <c r="Z57" t="s">
        <v>127</v>
      </c>
      <c r="AA57" t="s">
        <v>71</v>
      </c>
      <c r="AB57" t="s">
        <v>72</v>
      </c>
      <c r="AC57" t="s">
        <v>93</v>
      </c>
      <c r="AD57" t="s">
        <v>73</v>
      </c>
      <c r="AE57" t="s">
        <v>114</v>
      </c>
      <c r="AF57" t="s">
        <v>75</v>
      </c>
      <c r="AG57" t="s">
        <v>76</v>
      </c>
      <c r="AH57" t="s">
        <v>239</v>
      </c>
      <c r="AI57" t="s">
        <v>376</v>
      </c>
    </row>
    <row r="58" spans="1:35" x14ac:dyDescent="0.25">
      <c r="A58" s="67">
        <v>44616.418426597222</v>
      </c>
      <c r="B58" t="s">
        <v>35</v>
      </c>
      <c r="C58" t="s">
        <v>36</v>
      </c>
      <c r="D58" t="s">
        <v>37</v>
      </c>
      <c r="E58">
        <v>2</v>
      </c>
      <c r="F58">
        <v>3</v>
      </c>
      <c r="G58" t="s">
        <v>380</v>
      </c>
      <c r="H58" t="s">
        <v>39</v>
      </c>
      <c r="I58" t="s">
        <v>62</v>
      </c>
      <c r="J58" t="s">
        <v>147</v>
      </c>
      <c r="K58" t="s">
        <v>71</v>
      </c>
      <c r="L58">
        <v>3</v>
      </c>
      <c r="M58">
        <v>5</v>
      </c>
      <c r="N58">
        <v>5</v>
      </c>
      <c r="O58">
        <v>5</v>
      </c>
      <c r="P58">
        <v>5</v>
      </c>
      <c r="Q58">
        <v>5</v>
      </c>
      <c r="R58" t="s">
        <v>66</v>
      </c>
      <c r="S58" t="s">
        <v>91</v>
      </c>
      <c r="T58" t="s">
        <v>91</v>
      </c>
      <c r="U58" t="s">
        <v>66</v>
      </c>
      <c r="V58" t="s">
        <v>91</v>
      </c>
      <c r="W58" t="s">
        <v>91</v>
      </c>
      <c r="X58" t="s">
        <v>91</v>
      </c>
      <c r="Y58" t="s">
        <v>156</v>
      </c>
      <c r="Z58" t="s">
        <v>124</v>
      </c>
      <c r="AA58" t="s">
        <v>71</v>
      </c>
      <c r="AB58" t="s">
        <v>55</v>
      </c>
      <c r="AC58" t="s">
        <v>66</v>
      </c>
      <c r="AD58" t="s">
        <v>73</v>
      </c>
      <c r="AE58" t="s">
        <v>74</v>
      </c>
      <c r="AF58" t="s">
        <v>75</v>
      </c>
      <c r="AG58" t="s">
        <v>76</v>
      </c>
      <c r="AH58" t="s">
        <v>100</v>
      </c>
      <c r="AI58" t="s">
        <v>87</v>
      </c>
    </row>
    <row r="59" spans="1:35" x14ac:dyDescent="0.25">
      <c r="A59" s="67">
        <v>44616.418665173609</v>
      </c>
      <c r="B59" t="s">
        <v>102</v>
      </c>
      <c r="C59" t="s">
        <v>36</v>
      </c>
      <c r="D59" t="s">
        <v>37</v>
      </c>
      <c r="E59">
        <v>1</v>
      </c>
      <c r="F59">
        <v>4</v>
      </c>
      <c r="G59" t="s">
        <v>88</v>
      </c>
      <c r="H59" t="s">
        <v>39</v>
      </c>
      <c r="I59" t="s">
        <v>62</v>
      </c>
      <c r="J59" t="s">
        <v>381</v>
      </c>
      <c r="K59" t="s">
        <v>64</v>
      </c>
      <c r="L59">
        <v>3</v>
      </c>
      <c r="M59">
        <v>3</v>
      </c>
      <c r="N59">
        <v>4</v>
      </c>
      <c r="O59">
        <v>3</v>
      </c>
      <c r="P59">
        <v>4</v>
      </c>
      <c r="Q59">
        <v>4</v>
      </c>
      <c r="R59" t="s">
        <v>67</v>
      </c>
      <c r="S59" t="s">
        <v>68</v>
      </c>
      <c r="T59" t="s">
        <v>91</v>
      </c>
      <c r="U59" t="s">
        <v>68</v>
      </c>
      <c r="V59" t="s">
        <v>66</v>
      </c>
      <c r="W59" t="s">
        <v>65</v>
      </c>
      <c r="X59" t="s">
        <v>66</v>
      </c>
      <c r="Y59" t="s">
        <v>92</v>
      </c>
      <c r="Z59" t="s">
        <v>70</v>
      </c>
      <c r="AA59" t="s">
        <v>285</v>
      </c>
      <c r="AB59" t="s">
        <v>164</v>
      </c>
      <c r="AC59" t="s">
        <v>67</v>
      </c>
      <c r="AD59" t="s">
        <v>73</v>
      </c>
      <c r="AE59" t="s">
        <v>74</v>
      </c>
      <c r="AF59" t="s">
        <v>75</v>
      </c>
      <c r="AG59" t="s">
        <v>76</v>
      </c>
      <c r="AH59" t="s">
        <v>178</v>
      </c>
      <c r="AI59" t="s">
        <v>87</v>
      </c>
    </row>
    <row r="60" spans="1:35" x14ac:dyDescent="0.25">
      <c r="A60" s="67">
        <v>44616.418996608802</v>
      </c>
      <c r="B60" t="s">
        <v>59</v>
      </c>
      <c r="C60" t="s">
        <v>36</v>
      </c>
      <c r="D60" t="s">
        <v>37</v>
      </c>
      <c r="E60">
        <v>1</v>
      </c>
      <c r="F60">
        <v>3</v>
      </c>
      <c r="G60" t="s">
        <v>382</v>
      </c>
      <c r="H60" t="s">
        <v>61</v>
      </c>
      <c r="I60" t="s">
        <v>89</v>
      </c>
      <c r="J60" t="s">
        <v>90</v>
      </c>
      <c r="K60" t="s">
        <v>64</v>
      </c>
      <c r="L60">
        <v>4</v>
      </c>
      <c r="M60">
        <v>5</v>
      </c>
      <c r="N60">
        <v>5</v>
      </c>
      <c r="O60">
        <v>4</v>
      </c>
      <c r="P60">
        <v>3</v>
      </c>
      <c r="Q60">
        <v>2</v>
      </c>
      <c r="R60" t="s">
        <v>122</v>
      </c>
      <c r="S60" t="s">
        <v>91</v>
      </c>
      <c r="T60" t="s">
        <v>91</v>
      </c>
      <c r="U60" t="s">
        <v>143</v>
      </c>
      <c r="V60" t="s">
        <v>143</v>
      </c>
      <c r="W60" t="s">
        <v>122</v>
      </c>
      <c r="X60" t="s">
        <v>91</v>
      </c>
      <c r="Y60" t="s">
        <v>186</v>
      </c>
      <c r="Z60" t="s">
        <v>83</v>
      </c>
      <c r="AA60" t="s">
        <v>98</v>
      </c>
      <c r="AB60" t="s">
        <v>72</v>
      </c>
      <c r="AC60" t="s">
        <v>66</v>
      </c>
      <c r="AD60" t="s">
        <v>73</v>
      </c>
      <c r="AE60" t="s">
        <v>114</v>
      </c>
      <c r="AF60" t="s">
        <v>75</v>
      </c>
      <c r="AG60" t="s">
        <v>76</v>
      </c>
      <c r="AH60" t="s">
        <v>100</v>
      </c>
      <c r="AI60" t="s">
        <v>323</v>
      </c>
    </row>
    <row r="61" spans="1:35" x14ac:dyDescent="0.25">
      <c r="A61" s="67">
        <v>44616.420877858793</v>
      </c>
      <c r="B61" t="s">
        <v>35</v>
      </c>
      <c r="C61" t="s">
        <v>36</v>
      </c>
      <c r="D61" t="s">
        <v>37</v>
      </c>
      <c r="E61">
        <v>1</v>
      </c>
      <c r="F61">
        <v>2</v>
      </c>
      <c r="G61" t="s">
        <v>393</v>
      </c>
      <c r="H61" t="s">
        <v>39</v>
      </c>
      <c r="I61" t="s">
        <v>62</v>
      </c>
      <c r="J61" t="s">
        <v>41</v>
      </c>
      <c r="K61" t="s">
        <v>394</v>
      </c>
      <c r="L61">
        <v>5</v>
      </c>
      <c r="M61">
        <v>5</v>
      </c>
      <c r="N61">
        <v>3</v>
      </c>
      <c r="O61">
        <v>3</v>
      </c>
      <c r="P61">
        <v>5</v>
      </c>
      <c r="Q61">
        <v>3</v>
      </c>
      <c r="R61" t="s">
        <v>66</v>
      </c>
      <c r="S61" t="s">
        <v>66</v>
      </c>
      <c r="T61" t="s">
        <v>66</v>
      </c>
      <c r="U61" t="s">
        <v>66</v>
      </c>
      <c r="V61" t="s">
        <v>66</v>
      </c>
      <c r="W61" t="s">
        <v>66</v>
      </c>
      <c r="X61" t="s">
        <v>66</v>
      </c>
      <c r="Y61" t="s">
        <v>48</v>
      </c>
      <c r="Z61" t="s">
        <v>146</v>
      </c>
      <c r="AA61" t="s">
        <v>50</v>
      </c>
      <c r="AB61" t="s">
        <v>55</v>
      </c>
      <c r="AC61" t="s">
        <v>66</v>
      </c>
      <c r="AD61" t="s">
        <v>85</v>
      </c>
      <c r="AE61" t="s">
        <v>180</v>
      </c>
      <c r="AF61" t="s">
        <v>117</v>
      </c>
      <c r="AG61" t="s">
        <v>76</v>
      </c>
      <c r="AH61" t="s">
        <v>163</v>
      </c>
      <c r="AI61" t="s">
        <v>169</v>
      </c>
    </row>
    <row r="62" spans="1:35" x14ac:dyDescent="0.25">
      <c r="A62" s="67">
        <v>44616.42258322917</v>
      </c>
      <c r="B62" t="s">
        <v>102</v>
      </c>
      <c r="C62" t="s">
        <v>36</v>
      </c>
      <c r="D62" t="s">
        <v>37</v>
      </c>
      <c r="E62">
        <v>2</v>
      </c>
      <c r="F62" t="s">
        <v>79</v>
      </c>
      <c r="G62" t="s">
        <v>402</v>
      </c>
      <c r="H62" t="s">
        <v>39</v>
      </c>
      <c r="I62" t="s">
        <v>111</v>
      </c>
      <c r="J62" t="s">
        <v>403</v>
      </c>
      <c r="K62" t="s">
        <v>71</v>
      </c>
      <c r="L62">
        <v>5</v>
      </c>
      <c r="M62">
        <v>4</v>
      </c>
      <c r="N62">
        <v>5</v>
      </c>
      <c r="O62">
        <v>3</v>
      </c>
      <c r="P62">
        <v>5</v>
      </c>
      <c r="Q62">
        <v>4</v>
      </c>
      <c r="R62" t="s">
        <v>67</v>
      </c>
      <c r="S62" t="s">
        <v>66</v>
      </c>
      <c r="T62" t="s">
        <v>91</v>
      </c>
      <c r="U62" t="s">
        <v>67</v>
      </c>
      <c r="V62" t="s">
        <v>91</v>
      </c>
      <c r="W62" t="s">
        <v>67</v>
      </c>
      <c r="X62" t="s">
        <v>91</v>
      </c>
      <c r="Y62" t="s">
        <v>92</v>
      </c>
      <c r="Z62" t="s">
        <v>124</v>
      </c>
      <c r="AA62" t="s">
        <v>71</v>
      </c>
      <c r="AB62" t="s">
        <v>72</v>
      </c>
      <c r="AC62" t="s">
        <v>66</v>
      </c>
      <c r="AD62" t="s">
        <v>73</v>
      </c>
      <c r="AE62" t="s">
        <v>128</v>
      </c>
      <c r="AF62" t="s">
        <v>75</v>
      </c>
      <c r="AG62" t="s">
        <v>76</v>
      </c>
      <c r="AH62" t="s">
        <v>100</v>
      </c>
      <c r="AI62" t="s">
        <v>58</v>
      </c>
    </row>
    <row r="63" spans="1:35" x14ac:dyDescent="0.25">
      <c r="A63" s="67">
        <v>44616.422730763894</v>
      </c>
      <c r="B63" t="s">
        <v>35</v>
      </c>
      <c r="C63" t="s">
        <v>36</v>
      </c>
      <c r="D63" t="s">
        <v>37</v>
      </c>
      <c r="E63">
        <v>4</v>
      </c>
      <c r="F63">
        <v>2</v>
      </c>
      <c r="G63" t="s">
        <v>404</v>
      </c>
      <c r="H63" t="s">
        <v>39</v>
      </c>
      <c r="I63" t="s">
        <v>89</v>
      </c>
      <c r="J63" t="s">
        <v>41</v>
      </c>
      <c r="K63" t="s">
        <v>71</v>
      </c>
      <c r="L63">
        <v>5</v>
      </c>
      <c r="M63">
        <v>2</v>
      </c>
      <c r="N63">
        <v>5</v>
      </c>
      <c r="O63">
        <v>4</v>
      </c>
      <c r="P63">
        <v>5</v>
      </c>
      <c r="Q63">
        <v>2</v>
      </c>
      <c r="R63" t="s">
        <v>66</v>
      </c>
      <c r="S63" t="s">
        <v>67</v>
      </c>
      <c r="T63" t="s">
        <v>67</v>
      </c>
      <c r="U63" t="s">
        <v>67</v>
      </c>
      <c r="V63" t="s">
        <v>67</v>
      </c>
      <c r="W63" t="s">
        <v>67</v>
      </c>
      <c r="X63" t="s">
        <v>67</v>
      </c>
      <c r="Y63" t="s">
        <v>392</v>
      </c>
      <c r="Z63" t="s">
        <v>127</v>
      </c>
      <c r="AA63" t="s">
        <v>98</v>
      </c>
      <c r="AB63" t="s">
        <v>85</v>
      </c>
      <c r="AC63" t="s">
        <v>122</v>
      </c>
      <c r="AD63" t="s">
        <v>139</v>
      </c>
      <c r="AE63" t="s">
        <v>180</v>
      </c>
      <c r="AF63" t="s">
        <v>55</v>
      </c>
      <c r="AG63" t="s">
        <v>118</v>
      </c>
      <c r="AH63" t="s">
        <v>163</v>
      </c>
      <c r="AI63" t="s">
        <v>120</v>
      </c>
    </row>
    <row r="64" spans="1:35" x14ac:dyDescent="0.25">
      <c r="A64" s="67">
        <v>44616.42318085648</v>
      </c>
      <c r="B64" t="s">
        <v>59</v>
      </c>
      <c r="C64" t="s">
        <v>36</v>
      </c>
      <c r="D64" t="s">
        <v>37</v>
      </c>
      <c r="E64">
        <v>1</v>
      </c>
      <c r="F64">
        <v>5</v>
      </c>
      <c r="G64" t="s">
        <v>38</v>
      </c>
      <c r="H64" t="s">
        <v>61</v>
      </c>
      <c r="I64" t="s">
        <v>40</v>
      </c>
      <c r="J64" t="s">
        <v>105</v>
      </c>
      <c r="K64" t="s">
        <v>71</v>
      </c>
      <c r="L64">
        <v>3</v>
      </c>
      <c r="M64">
        <v>4</v>
      </c>
      <c r="N64">
        <v>3</v>
      </c>
      <c r="O64">
        <v>2</v>
      </c>
      <c r="P64">
        <v>4</v>
      </c>
      <c r="Q64">
        <v>2</v>
      </c>
      <c r="R64" t="s">
        <v>66</v>
      </c>
      <c r="S64" t="s">
        <v>65</v>
      </c>
      <c r="T64" t="s">
        <v>91</v>
      </c>
      <c r="U64" t="s">
        <v>91</v>
      </c>
      <c r="V64" t="s">
        <v>91</v>
      </c>
      <c r="W64" t="s">
        <v>91</v>
      </c>
      <c r="X64" t="s">
        <v>91</v>
      </c>
      <c r="Y64" t="s">
        <v>92</v>
      </c>
      <c r="Z64" t="s">
        <v>70</v>
      </c>
      <c r="AA64" t="s">
        <v>71</v>
      </c>
      <c r="AB64" t="s">
        <v>72</v>
      </c>
      <c r="AC64" t="s">
        <v>93</v>
      </c>
      <c r="AD64" t="s">
        <v>73</v>
      </c>
      <c r="AE64" t="s">
        <v>128</v>
      </c>
      <c r="AF64" t="s">
        <v>75</v>
      </c>
      <c r="AG64" t="s">
        <v>76</v>
      </c>
      <c r="AH64" t="s">
        <v>100</v>
      </c>
      <c r="AI64" t="s">
        <v>94</v>
      </c>
    </row>
    <row r="65" spans="1:35" x14ac:dyDescent="0.25">
      <c r="A65" s="67">
        <v>44616.42329259259</v>
      </c>
      <c r="B65" t="s">
        <v>35</v>
      </c>
      <c r="C65" t="s">
        <v>36</v>
      </c>
      <c r="D65" t="s">
        <v>37</v>
      </c>
      <c r="E65">
        <v>2</v>
      </c>
      <c r="F65">
        <v>4</v>
      </c>
      <c r="G65" t="s">
        <v>38</v>
      </c>
      <c r="H65" t="s">
        <v>39</v>
      </c>
      <c r="I65" t="s">
        <v>111</v>
      </c>
      <c r="J65" t="s">
        <v>256</v>
      </c>
      <c r="K65" t="s">
        <v>64</v>
      </c>
      <c r="L65">
        <v>5</v>
      </c>
      <c r="M65">
        <v>5</v>
      </c>
      <c r="N65">
        <v>3</v>
      </c>
      <c r="O65">
        <v>4</v>
      </c>
      <c r="P65">
        <v>5</v>
      </c>
      <c r="Q65">
        <v>3</v>
      </c>
      <c r="R65" t="s">
        <v>67</v>
      </c>
      <c r="S65" t="s">
        <v>66</v>
      </c>
      <c r="T65" t="s">
        <v>66</v>
      </c>
      <c r="U65" t="s">
        <v>66</v>
      </c>
      <c r="V65" t="s">
        <v>67</v>
      </c>
      <c r="W65" t="s">
        <v>67</v>
      </c>
      <c r="X65" t="s">
        <v>91</v>
      </c>
      <c r="Y65" t="s">
        <v>106</v>
      </c>
      <c r="Z65" t="s">
        <v>107</v>
      </c>
      <c r="AA65" t="s">
        <v>98</v>
      </c>
      <c r="AB65" t="s">
        <v>164</v>
      </c>
      <c r="AC65" t="s">
        <v>65</v>
      </c>
      <c r="AD65" t="s">
        <v>85</v>
      </c>
      <c r="AE65" t="s">
        <v>165</v>
      </c>
      <c r="AF65" t="s">
        <v>117</v>
      </c>
      <c r="AG65" t="s">
        <v>137</v>
      </c>
      <c r="AH65" t="s">
        <v>366</v>
      </c>
      <c r="AI65" t="s">
        <v>94</v>
      </c>
    </row>
    <row r="66" spans="1:35" x14ac:dyDescent="0.25">
      <c r="A66" s="67">
        <v>44616.423691111107</v>
      </c>
      <c r="B66" t="s">
        <v>102</v>
      </c>
      <c r="C66" t="s">
        <v>36</v>
      </c>
      <c r="D66" t="s">
        <v>37</v>
      </c>
      <c r="E66">
        <v>2</v>
      </c>
      <c r="F66" t="s">
        <v>79</v>
      </c>
      <c r="G66" t="s">
        <v>405</v>
      </c>
      <c r="H66" t="s">
        <v>39</v>
      </c>
      <c r="I66" t="s">
        <v>104</v>
      </c>
      <c r="J66" t="s">
        <v>256</v>
      </c>
      <c r="K66" t="s">
        <v>302</v>
      </c>
      <c r="L66">
        <v>2</v>
      </c>
      <c r="M66">
        <v>1</v>
      </c>
      <c r="N66">
        <v>3</v>
      </c>
      <c r="O66">
        <v>3</v>
      </c>
      <c r="P66">
        <v>3</v>
      </c>
      <c r="Q66">
        <v>1</v>
      </c>
      <c r="R66" t="s">
        <v>67</v>
      </c>
      <c r="S66" t="s">
        <v>68</v>
      </c>
      <c r="T66" t="s">
        <v>67</v>
      </c>
      <c r="U66" t="s">
        <v>68</v>
      </c>
      <c r="V66" t="s">
        <v>66</v>
      </c>
      <c r="W66" t="s">
        <v>67</v>
      </c>
      <c r="X66" t="s">
        <v>66</v>
      </c>
      <c r="Y66" t="s">
        <v>148</v>
      </c>
      <c r="Z66" t="s">
        <v>70</v>
      </c>
      <c r="AA66" t="s">
        <v>98</v>
      </c>
      <c r="AB66" t="s">
        <v>72</v>
      </c>
      <c r="AC66" t="s">
        <v>66</v>
      </c>
      <c r="AD66" t="s">
        <v>85</v>
      </c>
      <c r="AE66" t="s">
        <v>114</v>
      </c>
      <c r="AF66" t="s">
        <v>75</v>
      </c>
      <c r="AG66" t="s">
        <v>76</v>
      </c>
      <c r="AH66" t="s">
        <v>178</v>
      </c>
      <c r="AI66" t="s">
        <v>58</v>
      </c>
    </row>
    <row r="67" spans="1:35" x14ac:dyDescent="0.25">
      <c r="A67" s="67">
        <v>44616.424519895838</v>
      </c>
      <c r="B67" t="s">
        <v>35</v>
      </c>
      <c r="C67" t="s">
        <v>36</v>
      </c>
      <c r="D67" t="s">
        <v>37</v>
      </c>
      <c r="E67">
        <v>1</v>
      </c>
      <c r="F67">
        <v>2</v>
      </c>
      <c r="G67" t="s">
        <v>409</v>
      </c>
      <c r="H67" t="s">
        <v>39</v>
      </c>
      <c r="I67" t="s">
        <v>62</v>
      </c>
      <c r="J67" t="s">
        <v>41</v>
      </c>
      <c r="K67" t="s">
        <v>64</v>
      </c>
      <c r="L67">
        <v>5</v>
      </c>
      <c r="M67">
        <v>5</v>
      </c>
      <c r="N67">
        <v>5</v>
      </c>
      <c r="O67">
        <v>2</v>
      </c>
      <c r="P67">
        <v>5</v>
      </c>
      <c r="Q67">
        <v>3</v>
      </c>
      <c r="R67" t="s">
        <v>67</v>
      </c>
      <c r="S67" t="s">
        <v>67</v>
      </c>
      <c r="T67" t="s">
        <v>67</v>
      </c>
      <c r="U67" t="s">
        <v>65</v>
      </c>
      <c r="V67" t="s">
        <v>65</v>
      </c>
      <c r="W67" t="s">
        <v>67</v>
      </c>
      <c r="X67" t="s">
        <v>91</v>
      </c>
      <c r="Y67" t="s">
        <v>131</v>
      </c>
      <c r="Z67" t="s">
        <v>70</v>
      </c>
      <c r="AA67" t="s">
        <v>98</v>
      </c>
      <c r="AB67" t="s">
        <v>72</v>
      </c>
      <c r="AC67" t="s">
        <v>93</v>
      </c>
      <c r="AD67" t="s">
        <v>73</v>
      </c>
      <c r="AE67" t="s">
        <v>54</v>
      </c>
      <c r="AF67" t="s">
        <v>75</v>
      </c>
      <c r="AG67" t="s">
        <v>137</v>
      </c>
      <c r="AH67" t="s">
        <v>267</v>
      </c>
      <c r="AI67" t="s">
        <v>94</v>
      </c>
    </row>
    <row r="68" spans="1:35" x14ac:dyDescent="0.25">
      <c r="A68" s="67">
        <v>44616.425777719909</v>
      </c>
      <c r="B68" t="s">
        <v>35</v>
      </c>
      <c r="C68" t="s">
        <v>183</v>
      </c>
      <c r="D68" t="s">
        <v>37</v>
      </c>
      <c r="E68">
        <v>3</v>
      </c>
      <c r="F68">
        <v>2</v>
      </c>
      <c r="G68" t="s">
        <v>159</v>
      </c>
      <c r="H68" t="s">
        <v>301</v>
      </c>
      <c r="I68" t="s">
        <v>413</v>
      </c>
      <c r="J68" t="s">
        <v>384</v>
      </c>
      <c r="K68" t="s">
        <v>145</v>
      </c>
      <c r="L68">
        <v>4</v>
      </c>
      <c r="M68">
        <v>5</v>
      </c>
      <c r="N68">
        <v>5</v>
      </c>
      <c r="O68">
        <v>5</v>
      </c>
      <c r="P68">
        <v>5</v>
      </c>
      <c r="Q68">
        <v>5</v>
      </c>
      <c r="R68" t="s">
        <v>68</v>
      </c>
      <c r="S68" t="s">
        <v>68</v>
      </c>
      <c r="T68" t="s">
        <v>91</v>
      </c>
      <c r="U68" t="s">
        <v>68</v>
      </c>
      <c r="V68" t="s">
        <v>68</v>
      </c>
      <c r="W68" t="s">
        <v>68</v>
      </c>
      <c r="X68" t="s">
        <v>68</v>
      </c>
      <c r="Y68" t="s">
        <v>119</v>
      </c>
      <c r="Z68" t="s">
        <v>124</v>
      </c>
      <c r="AA68" t="s">
        <v>149</v>
      </c>
      <c r="AB68" t="s">
        <v>72</v>
      </c>
      <c r="AC68" t="s">
        <v>93</v>
      </c>
      <c r="AD68" t="s">
        <v>73</v>
      </c>
      <c r="AE68" t="s">
        <v>54</v>
      </c>
      <c r="AF68" t="s">
        <v>75</v>
      </c>
      <c r="AG68" t="s">
        <v>76</v>
      </c>
      <c r="AH68" t="s">
        <v>119</v>
      </c>
      <c r="AI68" t="s">
        <v>171</v>
      </c>
    </row>
    <row r="69" spans="1:35" x14ac:dyDescent="0.25">
      <c r="A69" s="67">
        <v>44616.426330439819</v>
      </c>
      <c r="B69" t="s">
        <v>35</v>
      </c>
      <c r="C69" t="s">
        <v>134</v>
      </c>
      <c r="D69" t="s">
        <v>37</v>
      </c>
      <c r="E69">
        <v>2</v>
      </c>
      <c r="F69">
        <v>5</v>
      </c>
      <c r="G69" t="s">
        <v>170</v>
      </c>
      <c r="H69" t="s">
        <v>39</v>
      </c>
      <c r="I69" t="s">
        <v>40</v>
      </c>
      <c r="J69" t="s">
        <v>403</v>
      </c>
      <c r="K69" t="s">
        <v>64</v>
      </c>
      <c r="L69">
        <v>5</v>
      </c>
      <c r="M69">
        <v>4</v>
      </c>
      <c r="N69">
        <v>4</v>
      </c>
      <c r="O69">
        <v>5</v>
      </c>
      <c r="P69">
        <v>5</v>
      </c>
      <c r="Q69">
        <v>3</v>
      </c>
      <c r="R69" t="s">
        <v>66</v>
      </c>
      <c r="S69" t="s">
        <v>91</v>
      </c>
      <c r="T69" t="s">
        <v>91</v>
      </c>
      <c r="U69" t="s">
        <v>67</v>
      </c>
      <c r="V69" t="s">
        <v>67</v>
      </c>
      <c r="W69" t="s">
        <v>67</v>
      </c>
      <c r="X69" t="s">
        <v>68</v>
      </c>
      <c r="Y69" t="s">
        <v>113</v>
      </c>
      <c r="Z69" t="s">
        <v>158</v>
      </c>
      <c r="AA69" t="s">
        <v>71</v>
      </c>
      <c r="AB69" t="s">
        <v>72</v>
      </c>
      <c r="AC69" t="s">
        <v>93</v>
      </c>
      <c r="AD69" t="s">
        <v>73</v>
      </c>
      <c r="AE69" t="s">
        <v>108</v>
      </c>
      <c r="AF69" t="s">
        <v>75</v>
      </c>
      <c r="AG69" t="s">
        <v>76</v>
      </c>
      <c r="AH69" t="s">
        <v>232</v>
      </c>
      <c r="AI69" t="s">
        <v>414</v>
      </c>
    </row>
    <row r="70" spans="1:35" x14ac:dyDescent="0.25">
      <c r="A70" s="67">
        <v>44616.426381574071</v>
      </c>
      <c r="B70" t="s">
        <v>59</v>
      </c>
      <c r="C70" t="s">
        <v>36</v>
      </c>
      <c r="D70" t="s">
        <v>37</v>
      </c>
      <c r="E70">
        <v>2</v>
      </c>
      <c r="F70">
        <v>3</v>
      </c>
      <c r="G70" t="s">
        <v>38</v>
      </c>
      <c r="H70" t="s">
        <v>39</v>
      </c>
      <c r="I70" t="s">
        <v>62</v>
      </c>
      <c r="J70" t="s">
        <v>105</v>
      </c>
      <c r="K70" t="s">
        <v>64</v>
      </c>
      <c r="L70">
        <v>2</v>
      </c>
      <c r="M70">
        <v>3</v>
      </c>
      <c r="N70">
        <v>2</v>
      </c>
      <c r="O70">
        <v>2</v>
      </c>
      <c r="P70">
        <v>3</v>
      </c>
      <c r="Q70">
        <v>2</v>
      </c>
      <c r="R70" t="s">
        <v>67</v>
      </c>
      <c r="S70" t="s">
        <v>65</v>
      </c>
      <c r="T70" t="s">
        <v>91</v>
      </c>
      <c r="U70" t="s">
        <v>91</v>
      </c>
      <c r="V70" t="s">
        <v>91</v>
      </c>
      <c r="W70" t="s">
        <v>91</v>
      </c>
      <c r="X70" t="s">
        <v>91</v>
      </c>
      <c r="Y70" t="s">
        <v>156</v>
      </c>
      <c r="Z70" t="s">
        <v>415</v>
      </c>
      <c r="AA70" t="s">
        <v>149</v>
      </c>
      <c r="AB70" t="s">
        <v>72</v>
      </c>
      <c r="AC70" t="s">
        <v>122</v>
      </c>
      <c r="AD70" t="s">
        <v>85</v>
      </c>
      <c r="AE70" t="s">
        <v>54</v>
      </c>
      <c r="AF70" t="s">
        <v>75</v>
      </c>
      <c r="AG70" t="s">
        <v>76</v>
      </c>
      <c r="AH70" t="s">
        <v>157</v>
      </c>
      <c r="AI70" t="s">
        <v>87</v>
      </c>
    </row>
    <row r="71" spans="1:35" x14ac:dyDescent="0.25">
      <c r="A71" s="67">
        <v>44616.427033159722</v>
      </c>
      <c r="B71" t="s">
        <v>35</v>
      </c>
      <c r="C71" t="s">
        <v>36</v>
      </c>
      <c r="D71" t="s">
        <v>37</v>
      </c>
      <c r="E71">
        <v>1</v>
      </c>
      <c r="F71">
        <v>4</v>
      </c>
      <c r="G71" t="s">
        <v>38</v>
      </c>
      <c r="H71" t="s">
        <v>39</v>
      </c>
      <c r="I71" t="s">
        <v>62</v>
      </c>
      <c r="J71" t="s">
        <v>381</v>
      </c>
      <c r="K71" t="s">
        <v>64</v>
      </c>
      <c r="L71">
        <v>5</v>
      </c>
      <c r="M71">
        <v>5</v>
      </c>
      <c r="N71">
        <v>5</v>
      </c>
      <c r="O71">
        <v>1</v>
      </c>
      <c r="P71">
        <v>5</v>
      </c>
      <c r="Q71">
        <v>1</v>
      </c>
      <c r="R71" t="s">
        <v>67</v>
      </c>
      <c r="S71" t="s">
        <v>68</v>
      </c>
      <c r="T71" t="s">
        <v>91</v>
      </c>
      <c r="U71" t="s">
        <v>68</v>
      </c>
      <c r="V71" t="s">
        <v>91</v>
      </c>
      <c r="W71" t="s">
        <v>66</v>
      </c>
      <c r="X71" t="s">
        <v>91</v>
      </c>
      <c r="Y71" t="s">
        <v>421</v>
      </c>
      <c r="Z71" t="s">
        <v>49</v>
      </c>
      <c r="AA71" t="s">
        <v>285</v>
      </c>
      <c r="AB71" t="s">
        <v>72</v>
      </c>
      <c r="AC71" t="s">
        <v>93</v>
      </c>
      <c r="AD71" t="s">
        <v>73</v>
      </c>
      <c r="AE71" t="s">
        <v>114</v>
      </c>
      <c r="AF71" t="s">
        <v>75</v>
      </c>
      <c r="AG71" t="s">
        <v>76</v>
      </c>
      <c r="AH71" t="s">
        <v>77</v>
      </c>
      <c r="AI71" t="s">
        <v>169</v>
      </c>
    </row>
    <row r="72" spans="1:35" x14ac:dyDescent="0.25">
      <c r="A72" s="67">
        <v>44616.427638553243</v>
      </c>
      <c r="B72" t="s">
        <v>35</v>
      </c>
      <c r="C72" t="s">
        <v>36</v>
      </c>
      <c r="D72" t="s">
        <v>37</v>
      </c>
      <c r="E72">
        <v>2</v>
      </c>
      <c r="F72">
        <v>4</v>
      </c>
      <c r="G72" t="s">
        <v>423</v>
      </c>
      <c r="H72" t="s">
        <v>39</v>
      </c>
      <c r="I72" t="s">
        <v>62</v>
      </c>
      <c r="J72" t="s">
        <v>424</v>
      </c>
      <c r="K72" t="s">
        <v>71</v>
      </c>
      <c r="L72">
        <v>4</v>
      </c>
      <c r="M72">
        <v>4</v>
      </c>
      <c r="N72">
        <v>4</v>
      </c>
      <c r="O72">
        <v>4</v>
      </c>
      <c r="P72">
        <v>5</v>
      </c>
      <c r="Q72">
        <v>2</v>
      </c>
      <c r="R72" t="s">
        <v>67</v>
      </c>
      <c r="S72" t="s">
        <v>67</v>
      </c>
      <c r="T72" t="s">
        <v>67</v>
      </c>
      <c r="U72" t="s">
        <v>67</v>
      </c>
      <c r="V72" t="s">
        <v>66</v>
      </c>
      <c r="W72" t="s">
        <v>67</v>
      </c>
      <c r="X72" t="s">
        <v>65</v>
      </c>
      <c r="Y72" t="s">
        <v>148</v>
      </c>
      <c r="Z72" t="s">
        <v>70</v>
      </c>
      <c r="AA72" t="s">
        <v>98</v>
      </c>
      <c r="AB72" t="s">
        <v>72</v>
      </c>
      <c r="AC72" t="s">
        <v>66</v>
      </c>
      <c r="AD72" t="s">
        <v>139</v>
      </c>
      <c r="AE72" t="s">
        <v>246</v>
      </c>
      <c r="AF72" t="s">
        <v>86</v>
      </c>
      <c r="AG72" t="s">
        <v>118</v>
      </c>
      <c r="AH72" t="s">
        <v>163</v>
      </c>
      <c r="AI72" t="s">
        <v>94</v>
      </c>
    </row>
    <row r="73" spans="1:35" x14ac:dyDescent="0.25">
      <c r="A73" s="67">
        <v>44616.428140219912</v>
      </c>
      <c r="B73" t="s">
        <v>35</v>
      </c>
      <c r="C73" t="s">
        <v>36</v>
      </c>
      <c r="D73" t="s">
        <v>37</v>
      </c>
      <c r="E73">
        <v>1</v>
      </c>
      <c r="F73">
        <v>5</v>
      </c>
      <c r="G73" t="s">
        <v>38</v>
      </c>
      <c r="H73" t="s">
        <v>39</v>
      </c>
      <c r="I73" t="s">
        <v>89</v>
      </c>
      <c r="J73" t="s">
        <v>425</v>
      </c>
      <c r="K73" t="s">
        <v>71</v>
      </c>
      <c r="L73">
        <v>4</v>
      </c>
      <c r="M73">
        <v>5</v>
      </c>
      <c r="N73">
        <v>5</v>
      </c>
      <c r="O73">
        <v>5</v>
      </c>
      <c r="P73">
        <v>5</v>
      </c>
      <c r="Q73">
        <v>2</v>
      </c>
      <c r="R73" t="s">
        <v>68</v>
      </c>
      <c r="S73" t="s">
        <v>68</v>
      </c>
      <c r="T73" t="s">
        <v>68</v>
      </c>
      <c r="U73" t="s">
        <v>68</v>
      </c>
      <c r="V73" t="s">
        <v>68</v>
      </c>
      <c r="W73" t="s">
        <v>68</v>
      </c>
      <c r="X73" t="s">
        <v>66</v>
      </c>
      <c r="Y73" t="s">
        <v>106</v>
      </c>
      <c r="Z73" t="s">
        <v>49</v>
      </c>
      <c r="AA73" t="s">
        <v>71</v>
      </c>
      <c r="AB73" t="s">
        <v>72</v>
      </c>
      <c r="AC73" t="s">
        <v>93</v>
      </c>
      <c r="AD73" t="s">
        <v>139</v>
      </c>
      <c r="AE73" t="s">
        <v>74</v>
      </c>
      <c r="AF73" t="s">
        <v>117</v>
      </c>
      <c r="AG73" t="s">
        <v>137</v>
      </c>
      <c r="AH73" t="s">
        <v>77</v>
      </c>
      <c r="AI73" t="s">
        <v>87</v>
      </c>
    </row>
    <row r="74" spans="1:35" x14ac:dyDescent="0.25">
      <c r="A74" s="67">
        <v>44616.428199259259</v>
      </c>
      <c r="B74" t="s">
        <v>59</v>
      </c>
      <c r="C74" t="s">
        <v>36</v>
      </c>
      <c r="D74" t="s">
        <v>37</v>
      </c>
      <c r="E74">
        <v>3</v>
      </c>
      <c r="F74">
        <v>2</v>
      </c>
      <c r="G74" t="s">
        <v>88</v>
      </c>
      <c r="H74" t="s">
        <v>115</v>
      </c>
      <c r="I74" t="s">
        <v>89</v>
      </c>
      <c r="J74" t="s">
        <v>112</v>
      </c>
      <c r="K74" t="s">
        <v>64</v>
      </c>
      <c r="L74">
        <v>2</v>
      </c>
      <c r="M74">
        <v>4</v>
      </c>
      <c r="N74">
        <v>3</v>
      </c>
      <c r="O74">
        <v>3</v>
      </c>
      <c r="P74">
        <v>5</v>
      </c>
      <c r="Q74">
        <v>3</v>
      </c>
      <c r="R74" t="s">
        <v>207</v>
      </c>
      <c r="S74" t="s">
        <v>207</v>
      </c>
      <c r="T74" t="s">
        <v>207</v>
      </c>
      <c r="U74" t="s">
        <v>207</v>
      </c>
      <c r="V74" t="s">
        <v>293</v>
      </c>
      <c r="W74" t="s">
        <v>91</v>
      </c>
      <c r="X74" t="s">
        <v>91</v>
      </c>
      <c r="Y74" t="s">
        <v>238</v>
      </c>
      <c r="Z74" t="s">
        <v>70</v>
      </c>
      <c r="AA74" t="s">
        <v>98</v>
      </c>
      <c r="AB74" t="s">
        <v>164</v>
      </c>
      <c r="AC74" t="s">
        <v>65</v>
      </c>
      <c r="AD74" t="s">
        <v>85</v>
      </c>
      <c r="AE74" t="s">
        <v>74</v>
      </c>
      <c r="AF74" t="s">
        <v>75</v>
      </c>
      <c r="AG74" t="s">
        <v>76</v>
      </c>
      <c r="AH74" t="s">
        <v>239</v>
      </c>
      <c r="AI74" t="s">
        <v>94</v>
      </c>
    </row>
    <row r="75" spans="1:35" x14ac:dyDescent="0.25">
      <c r="A75" s="67">
        <v>44616.429209062495</v>
      </c>
      <c r="B75" t="s">
        <v>35</v>
      </c>
      <c r="C75" t="s">
        <v>36</v>
      </c>
      <c r="D75" t="s">
        <v>37</v>
      </c>
      <c r="E75">
        <v>1</v>
      </c>
      <c r="F75">
        <v>3</v>
      </c>
      <c r="G75" t="s">
        <v>428</v>
      </c>
      <c r="H75" t="s">
        <v>39</v>
      </c>
      <c r="I75" t="s">
        <v>89</v>
      </c>
      <c r="J75" t="s">
        <v>105</v>
      </c>
      <c r="K75" t="s">
        <v>302</v>
      </c>
      <c r="L75">
        <v>2</v>
      </c>
      <c r="M75">
        <v>3</v>
      </c>
      <c r="N75">
        <v>3</v>
      </c>
      <c r="O75">
        <v>2</v>
      </c>
      <c r="P75">
        <v>3</v>
      </c>
      <c r="Q75">
        <v>2</v>
      </c>
      <c r="R75" t="s">
        <v>66</v>
      </c>
      <c r="S75" t="s">
        <v>66</v>
      </c>
      <c r="T75" t="s">
        <v>91</v>
      </c>
      <c r="U75" t="s">
        <v>91</v>
      </c>
      <c r="V75" t="s">
        <v>91</v>
      </c>
      <c r="W75" t="s">
        <v>91</v>
      </c>
      <c r="X75" t="s">
        <v>91</v>
      </c>
      <c r="Y75" t="s">
        <v>148</v>
      </c>
      <c r="Z75" t="s">
        <v>83</v>
      </c>
      <c r="AA75" t="s">
        <v>98</v>
      </c>
      <c r="AB75" t="s">
        <v>429</v>
      </c>
      <c r="AC75" t="s">
        <v>93</v>
      </c>
      <c r="AD75" t="s">
        <v>168</v>
      </c>
      <c r="AE75" t="s">
        <v>108</v>
      </c>
      <c r="AF75" t="s">
        <v>117</v>
      </c>
      <c r="AG75" t="s">
        <v>137</v>
      </c>
      <c r="AH75" t="s">
        <v>191</v>
      </c>
      <c r="AI75" t="s">
        <v>248</v>
      </c>
    </row>
    <row r="76" spans="1:35" x14ac:dyDescent="0.25">
      <c r="A76" s="67">
        <v>44616.431037118055</v>
      </c>
      <c r="B76" t="s">
        <v>133</v>
      </c>
      <c r="C76" t="s">
        <v>183</v>
      </c>
      <c r="D76" t="s">
        <v>37</v>
      </c>
      <c r="E76">
        <v>4</v>
      </c>
      <c r="F76">
        <v>2</v>
      </c>
      <c r="G76" t="s">
        <v>262</v>
      </c>
      <c r="H76" t="s">
        <v>39</v>
      </c>
      <c r="I76" t="s">
        <v>62</v>
      </c>
      <c r="J76" t="s">
        <v>105</v>
      </c>
      <c r="K76" t="s">
        <v>71</v>
      </c>
      <c r="L76">
        <v>4</v>
      </c>
      <c r="M76">
        <v>4</v>
      </c>
      <c r="N76">
        <v>4</v>
      </c>
      <c r="O76">
        <v>4</v>
      </c>
      <c r="P76">
        <v>4</v>
      </c>
      <c r="Q76">
        <v>2</v>
      </c>
      <c r="R76" t="s">
        <v>67</v>
      </c>
      <c r="S76" t="s">
        <v>66</v>
      </c>
      <c r="T76" t="s">
        <v>91</v>
      </c>
      <c r="U76" t="s">
        <v>66</v>
      </c>
      <c r="V76" t="s">
        <v>66</v>
      </c>
      <c r="W76" t="s">
        <v>91</v>
      </c>
      <c r="X76" t="s">
        <v>91</v>
      </c>
      <c r="Y76" t="s">
        <v>69</v>
      </c>
      <c r="Z76" t="s">
        <v>107</v>
      </c>
      <c r="AA76" t="s">
        <v>149</v>
      </c>
      <c r="AB76" t="s">
        <v>72</v>
      </c>
      <c r="AC76" t="s">
        <v>66</v>
      </c>
      <c r="AD76" t="s">
        <v>73</v>
      </c>
      <c r="AE76" t="s">
        <v>165</v>
      </c>
      <c r="AF76" t="s">
        <v>75</v>
      </c>
      <c r="AG76" t="s">
        <v>76</v>
      </c>
      <c r="AH76" t="s">
        <v>69</v>
      </c>
      <c r="AI76" t="s">
        <v>120</v>
      </c>
    </row>
    <row r="77" spans="1:35" x14ac:dyDescent="0.25">
      <c r="A77" s="67">
        <v>44616.431746099537</v>
      </c>
      <c r="B77" t="s">
        <v>35</v>
      </c>
      <c r="C77" t="s">
        <v>36</v>
      </c>
      <c r="D77" t="s">
        <v>37</v>
      </c>
      <c r="E77">
        <v>1</v>
      </c>
      <c r="F77">
        <v>5</v>
      </c>
      <c r="G77" t="s">
        <v>432</v>
      </c>
      <c r="H77" t="s">
        <v>39</v>
      </c>
      <c r="I77" t="s">
        <v>111</v>
      </c>
      <c r="J77" t="s">
        <v>130</v>
      </c>
      <c r="K77" t="s">
        <v>71</v>
      </c>
      <c r="L77">
        <v>5</v>
      </c>
      <c r="M77">
        <v>3</v>
      </c>
      <c r="N77">
        <v>2</v>
      </c>
      <c r="O77">
        <v>2</v>
      </c>
      <c r="P77">
        <v>4</v>
      </c>
      <c r="Q77">
        <v>4</v>
      </c>
      <c r="R77" t="s">
        <v>91</v>
      </c>
      <c r="S77" t="s">
        <v>91</v>
      </c>
      <c r="T77" t="s">
        <v>91</v>
      </c>
      <c r="U77" t="s">
        <v>143</v>
      </c>
      <c r="V77" t="s">
        <v>91</v>
      </c>
      <c r="W77" t="s">
        <v>293</v>
      </c>
      <c r="X77" t="s">
        <v>91</v>
      </c>
      <c r="Y77" t="s">
        <v>216</v>
      </c>
      <c r="Z77" t="s">
        <v>70</v>
      </c>
      <c r="AA77" t="s">
        <v>98</v>
      </c>
      <c r="AB77" t="s">
        <v>72</v>
      </c>
      <c r="AC77" t="s">
        <v>65</v>
      </c>
      <c r="AD77" t="s">
        <v>73</v>
      </c>
      <c r="AE77" t="s">
        <v>54</v>
      </c>
      <c r="AF77" t="s">
        <v>75</v>
      </c>
      <c r="AG77" t="s">
        <v>76</v>
      </c>
      <c r="AH77" t="s">
        <v>69</v>
      </c>
      <c r="AI77" t="s">
        <v>94</v>
      </c>
    </row>
    <row r="78" spans="1:35" x14ac:dyDescent="0.25">
      <c r="A78" s="67">
        <v>44616.432078472222</v>
      </c>
      <c r="B78" t="s">
        <v>133</v>
      </c>
      <c r="C78" t="s">
        <v>134</v>
      </c>
      <c r="D78" t="s">
        <v>37</v>
      </c>
      <c r="E78">
        <v>4</v>
      </c>
      <c r="F78">
        <v>1</v>
      </c>
      <c r="G78" t="s">
        <v>435</v>
      </c>
      <c r="H78" t="s">
        <v>115</v>
      </c>
      <c r="I78" t="s">
        <v>62</v>
      </c>
      <c r="J78" t="s">
        <v>198</v>
      </c>
      <c r="K78" t="s">
        <v>64</v>
      </c>
      <c r="L78">
        <v>2</v>
      </c>
      <c r="M78">
        <v>5</v>
      </c>
      <c r="N78">
        <v>3</v>
      </c>
      <c r="O78">
        <v>2</v>
      </c>
      <c r="P78">
        <v>4</v>
      </c>
      <c r="Q78">
        <v>2</v>
      </c>
      <c r="R78" t="s">
        <v>91</v>
      </c>
      <c r="S78" t="s">
        <v>91</v>
      </c>
      <c r="T78" t="s">
        <v>91</v>
      </c>
      <c r="U78" t="s">
        <v>122</v>
      </c>
      <c r="V78" t="s">
        <v>143</v>
      </c>
      <c r="W78" t="s">
        <v>143</v>
      </c>
      <c r="X78" t="s">
        <v>91</v>
      </c>
      <c r="Y78" t="s">
        <v>342</v>
      </c>
      <c r="Z78" t="s">
        <v>158</v>
      </c>
      <c r="AA78" t="s">
        <v>436</v>
      </c>
      <c r="AB78" t="s">
        <v>55</v>
      </c>
      <c r="AC78" t="s">
        <v>66</v>
      </c>
      <c r="AD78" t="s">
        <v>85</v>
      </c>
      <c r="AE78" t="s">
        <v>180</v>
      </c>
      <c r="AF78" t="s">
        <v>117</v>
      </c>
      <c r="AG78" t="s">
        <v>137</v>
      </c>
      <c r="AH78" t="s">
        <v>239</v>
      </c>
      <c r="AI78" t="s">
        <v>87</v>
      </c>
    </row>
    <row r="79" spans="1:35" x14ac:dyDescent="0.25">
      <c r="A79" s="67">
        <v>44616.43517600694</v>
      </c>
      <c r="B79" t="s">
        <v>150</v>
      </c>
      <c r="C79" t="s">
        <v>183</v>
      </c>
      <c r="D79" t="s">
        <v>37</v>
      </c>
      <c r="E79">
        <v>4</v>
      </c>
      <c r="F79">
        <v>4</v>
      </c>
      <c r="G79" t="s">
        <v>446</v>
      </c>
      <c r="H79" t="s">
        <v>39</v>
      </c>
      <c r="I79" t="s">
        <v>111</v>
      </c>
      <c r="J79" t="s">
        <v>121</v>
      </c>
      <c r="K79" t="s">
        <v>71</v>
      </c>
      <c r="L79">
        <v>4</v>
      </c>
      <c r="M79">
        <v>3</v>
      </c>
      <c r="N79">
        <v>4</v>
      </c>
      <c r="O79">
        <v>3</v>
      </c>
      <c r="P79">
        <v>5</v>
      </c>
      <c r="Q79">
        <v>3</v>
      </c>
      <c r="R79" t="s">
        <v>66</v>
      </c>
      <c r="S79" t="s">
        <v>67</v>
      </c>
      <c r="T79" t="s">
        <v>91</v>
      </c>
      <c r="U79" t="s">
        <v>66</v>
      </c>
      <c r="V79" t="s">
        <v>67</v>
      </c>
      <c r="W79" t="s">
        <v>66</v>
      </c>
      <c r="X79" t="s">
        <v>67</v>
      </c>
      <c r="Y79" t="s">
        <v>92</v>
      </c>
      <c r="Z79" t="s">
        <v>70</v>
      </c>
      <c r="AA79" t="s">
        <v>71</v>
      </c>
      <c r="AB79" t="s">
        <v>72</v>
      </c>
      <c r="AC79" t="s">
        <v>66</v>
      </c>
      <c r="AD79" t="s">
        <v>73</v>
      </c>
      <c r="AE79" t="s">
        <v>128</v>
      </c>
      <c r="AF79" t="s">
        <v>75</v>
      </c>
      <c r="AG79" t="s">
        <v>76</v>
      </c>
      <c r="AH79" t="s">
        <v>100</v>
      </c>
      <c r="AI79" t="s">
        <v>447</v>
      </c>
    </row>
    <row r="80" spans="1:35" x14ac:dyDescent="0.25">
      <c r="A80" s="67">
        <v>44616.435869745372</v>
      </c>
      <c r="B80" t="s">
        <v>59</v>
      </c>
      <c r="C80" t="s">
        <v>36</v>
      </c>
      <c r="D80" t="s">
        <v>37</v>
      </c>
      <c r="E80">
        <v>1</v>
      </c>
      <c r="F80" t="s">
        <v>79</v>
      </c>
      <c r="G80" t="s">
        <v>38</v>
      </c>
      <c r="H80" t="s">
        <v>39</v>
      </c>
      <c r="I80" t="s">
        <v>111</v>
      </c>
      <c r="J80" t="s">
        <v>193</v>
      </c>
      <c r="K80" t="s">
        <v>71</v>
      </c>
      <c r="L80">
        <v>1</v>
      </c>
      <c r="M80">
        <v>5</v>
      </c>
      <c r="N80">
        <v>3</v>
      </c>
      <c r="O80">
        <v>2</v>
      </c>
      <c r="P80">
        <v>5</v>
      </c>
      <c r="Q80">
        <v>1</v>
      </c>
      <c r="R80" t="s">
        <v>65</v>
      </c>
      <c r="S80" t="s">
        <v>66</v>
      </c>
      <c r="T80" t="s">
        <v>65</v>
      </c>
      <c r="U80" t="s">
        <v>66</v>
      </c>
      <c r="V80" t="s">
        <v>65</v>
      </c>
      <c r="W80" t="s">
        <v>91</v>
      </c>
      <c r="X80" t="s">
        <v>91</v>
      </c>
      <c r="Y80" t="s">
        <v>148</v>
      </c>
      <c r="Z80" t="s">
        <v>146</v>
      </c>
      <c r="AA80" t="s">
        <v>98</v>
      </c>
      <c r="AB80" t="s">
        <v>72</v>
      </c>
      <c r="AC80" t="s">
        <v>93</v>
      </c>
      <c r="AD80" t="s">
        <v>73</v>
      </c>
      <c r="AE80" t="s">
        <v>74</v>
      </c>
      <c r="AF80" t="s">
        <v>75</v>
      </c>
      <c r="AG80" t="s">
        <v>76</v>
      </c>
      <c r="AH80" t="s">
        <v>191</v>
      </c>
      <c r="AI80" t="s">
        <v>87</v>
      </c>
    </row>
    <row r="81" spans="1:35" x14ac:dyDescent="0.25">
      <c r="A81" s="67">
        <v>44616.436505150465</v>
      </c>
      <c r="B81" t="s">
        <v>35</v>
      </c>
      <c r="C81" t="s">
        <v>36</v>
      </c>
      <c r="D81" t="s">
        <v>37</v>
      </c>
      <c r="E81">
        <v>1</v>
      </c>
      <c r="F81">
        <v>3</v>
      </c>
      <c r="G81" t="s">
        <v>450</v>
      </c>
      <c r="H81" t="s">
        <v>39</v>
      </c>
      <c r="I81" t="s">
        <v>111</v>
      </c>
      <c r="J81" t="s">
        <v>160</v>
      </c>
      <c r="K81" t="s">
        <v>126</v>
      </c>
      <c r="L81">
        <v>3</v>
      </c>
      <c r="M81">
        <v>5</v>
      </c>
      <c r="N81">
        <v>5</v>
      </c>
      <c r="O81">
        <v>5</v>
      </c>
      <c r="P81">
        <v>5</v>
      </c>
      <c r="Q81">
        <v>5</v>
      </c>
      <c r="R81" t="s">
        <v>66</v>
      </c>
      <c r="S81" t="s">
        <v>66</v>
      </c>
      <c r="T81" t="s">
        <v>66</v>
      </c>
      <c r="U81" t="s">
        <v>91</v>
      </c>
      <c r="V81" t="s">
        <v>91</v>
      </c>
      <c r="W81" t="s">
        <v>91</v>
      </c>
      <c r="X81" t="s">
        <v>91</v>
      </c>
      <c r="Y81" t="s">
        <v>92</v>
      </c>
      <c r="Z81" t="s">
        <v>49</v>
      </c>
      <c r="AA81" t="s">
        <v>98</v>
      </c>
      <c r="AB81" t="s">
        <v>72</v>
      </c>
      <c r="AC81" t="s">
        <v>93</v>
      </c>
      <c r="AD81" t="s">
        <v>85</v>
      </c>
      <c r="AE81" t="s">
        <v>114</v>
      </c>
      <c r="AF81" t="s">
        <v>75</v>
      </c>
      <c r="AG81" t="s">
        <v>76</v>
      </c>
      <c r="AH81" t="s">
        <v>100</v>
      </c>
      <c r="AI81" t="s">
        <v>171</v>
      </c>
    </row>
    <row r="82" spans="1:35" x14ac:dyDescent="0.25">
      <c r="A82" s="67">
        <v>44616.437376458329</v>
      </c>
      <c r="B82" t="s">
        <v>35</v>
      </c>
      <c r="C82" t="s">
        <v>36</v>
      </c>
      <c r="D82" t="s">
        <v>37</v>
      </c>
      <c r="E82">
        <v>4</v>
      </c>
      <c r="F82">
        <v>2</v>
      </c>
      <c r="G82" t="s">
        <v>181</v>
      </c>
      <c r="H82" t="s">
        <v>61</v>
      </c>
      <c r="I82" t="s">
        <v>62</v>
      </c>
      <c r="J82" t="s">
        <v>230</v>
      </c>
      <c r="K82" t="s">
        <v>64</v>
      </c>
      <c r="L82">
        <v>5</v>
      </c>
      <c r="M82">
        <v>4</v>
      </c>
      <c r="N82">
        <v>5</v>
      </c>
      <c r="O82">
        <v>4</v>
      </c>
      <c r="P82">
        <v>5</v>
      </c>
      <c r="Q82">
        <v>4</v>
      </c>
      <c r="R82" t="s">
        <v>91</v>
      </c>
      <c r="S82" t="s">
        <v>66</v>
      </c>
      <c r="T82" t="s">
        <v>91</v>
      </c>
      <c r="U82" t="s">
        <v>66</v>
      </c>
      <c r="V82" t="s">
        <v>91</v>
      </c>
      <c r="W82" t="s">
        <v>66</v>
      </c>
      <c r="X82" t="s">
        <v>91</v>
      </c>
      <c r="Y82" t="s">
        <v>292</v>
      </c>
      <c r="Z82" t="s">
        <v>235</v>
      </c>
      <c r="AA82" t="s">
        <v>98</v>
      </c>
      <c r="AB82" t="s">
        <v>72</v>
      </c>
      <c r="AC82" t="s">
        <v>65</v>
      </c>
      <c r="AD82" t="s">
        <v>85</v>
      </c>
      <c r="AE82" t="s">
        <v>165</v>
      </c>
      <c r="AF82" t="s">
        <v>75</v>
      </c>
      <c r="AG82" t="s">
        <v>76</v>
      </c>
      <c r="AH82" t="s">
        <v>119</v>
      </c>
      <c r="AI82" t="s">
        <v>101</v>
      </c>
    </row>
    <row r="83" spans="1:35" x14ac:dyDescent="0.25">
      <c r="A83" s="67">
        <v>44616.441324479165</v>
      </c>
      <c r="B83" t="s">
        <v>102</v>
      </c>
      <c r="C83" t="s">
        <v>36</v>
      </c>
      <c r="D83" t="s">
        <v>37</v>
      </c>
      <c r="E83">
        <v>3</v>
      </c>
      <c r="F83">
        <v>4</v>
      </c>
      <c r="G83" t="s">
        <v>38</v>
      </c>
      <c r="H83" t="s">
        <v>39</v>
      </c>
      <c r="I83" t="s">
        <v>40</v>
      </c>
      <c r="J83" t="s">
        <v>81</v>
      </c>
      <c r="K83" t="s">
        <v>71</v>
      </c>
      <c r="L83">
        <v>4</v>
      </c>
      <c r="M83">
        <v>5</v>
      </c>
      <c r="N83">
        <v>3</v>
      </c>
      <c r="O83">
        <v>5</v>
      </c>
      <c r="P83">
        <v>5</v>
      </c>
      <c r="Q83">
        <v>5</v>
      </c>
      <c r="R83" t="s">
        <v>68</v>
      </c>
      <c r="S83" t="s">
        <v>66</v>
      </c>
      <c r="T83" t="s">
        <v>66</v>
      </c>
      <c r="U83" t="s">
        <v>66</v>
      </c>
      <c r="V83" t="s">
        <v>66</v>
      </c>
      <c r="W83" t="s">
        <v>68</v>
      </c>
      <c r="X83" t="s">
        <v>67</v>
      </c>
      <c r="Y83" t="s">
        <v>92</v>
      </c>
      <c r="Z83" t="s">
        <v>141</v>
      </c>
      <c r="AA83" t="s">
        <v>71</v>
      </c>
      <c r="AB83" t="s">
        <v>55</v>
      </c>
      <c r="AC83" t="s">
        <v>93</v>
      </c>
      <c r="AD83" t="s">
        <v>85</v>
      </c>
      <c r="AE83" t="s">
        <v>165</v>
      </c>
      <c r="AF83" t="s">
        <v>213</v>
      </c>
      <c r="AG83" t="s">
        <v>51</v>
      </c>
      <c r="AH83" t="s">
        <v>69</v>
      </c>
      <c r="AI83" t="s">
        <v>467</v>
      </c>
    </row>
    <row r="84" spans="1:35" x14ac:dyDescent="0.25">
      <c r="A84" s="67">
        <v>44616.442846168982</v>
      </c>
      <c r="B84" t="s">
        <v>35</v>
      </c>
      <c r="C84" t="s">
        <v>151</v>
      </c>
      <c r="D84" t="s">
        <v>37</v>
      </c>
      <c r="E84">
        <v>3</v>
      </c>
      <c r="F84">
        <v>6</v>
      </c>
      <c r="G84" t="s">
        <v>469</v>
      </c>
      <c r="H84" t="s">
        <v>61</v>
      </c>
      <c r="I84" t="s">
        <v>62</v>
      </c>
      <c r="J84" t="s">
        <v>381</v>
      </c>
      <c r="K84" t="s">
        <v>71</v>
      </c>
      <c r="L84">
        <v>5</v>
      </c>
      <c r="M84">
        <v>3</v>
      </c>
      <c r="N84">
        <v>5</v>
      </c>
      <c r="O84">
        <v>5</v>
      </c>
      <c r="P84">
        <v>5</v>
      </c>
      <c r="Q84">
        <v>1</v>
      </c>
      <c r="R84" t="s">
        <v>91</v>
      </c>
      <c r="S84" t="s">
        <v>91</v>
      </c>
      <c r="T84" t="s">
        <v>91</v>
      </c>
      <c r="U84" t="s">
        <v>65</v>
      </c>
      <c r="V84" t="s">
        <v>91</v>
      </c>
      <c r="W84" t="s">
        <v>67</v>
      </c>
      <c r="X84" t="s">
        <v>91</v>
      </c>
      <c r="Y84" t="s">
        <v>295</v>
      </c>
      <c r="Z84" t="s">
        <v>107</v>
      </c>
      <c r="AA84" t="s">
        <v>370</v>
      </c>
      <c r="AB84">
        <v>3500</v>
      </c>
      <c r="AC84" t="s">
        <v>67</v>
      </c>
      <c r="AD84">
        <v>4000</v>
      </c>
      <c r="AE84" t="s">
        <v>246</v>
      </c>
      <c r="AF84" t="s">
        <v>117</v>
      </c>
      <c r="AG84" t="s">
        <v>137</v>
      </c>
      <c r="AH84" t="s">
        <v>196</v>
      </c>
      <c r="AI84" t="s">
        <v>171</v>
      </c>
    </row>
    <row r="85" spans="1:35" x14ac:dyDescent="0.25">
      <c r="A85" s="67">
        <v>44616.444125671296</v>
      </c>
      <c r="B85" t="s">
        <v>35</v>
      </c>
      <c r="C85" t="s">
        <v>183</v>
      </c>
      <c r="D85" t="s">
        <v>37</v>
      </c>
      <c r="E85">
        <v>3</v>
      </c>
      <c r="F85">
        <v>5</v>
      </c>
      <c r="G85" t="s">
        <v>473</v>
      </c>
      <c r="H85" t="s">
        <v>39</v>
      </c>
      <c r="I85" t="s">
        <v>89</v>
      </c>
      <c r="J85" t="s">
        <v>81</v>
      </c>
      <c r="K85" t="s">
        <v>71</v>
      </c>
      <c r="L85">
        <v>5</v>
      </c>
      <c r="M85">
        <v>4</v>
      </c>
      <c r="N85">
        <v>5</v>
      </c>
      <c r="O85">
        <v>2</v>
      </c>
      <c r="P85">
        <v>5</v>
      </c>
      <c r="Q85">
        <v>4</v>
      </c>
      <c r="R85" t="s">
        <v>67</v>
      </c>
      <c r="S85" t="s">
        <v>91</v>
      </c>
      <c r="T85" t="s">
        <v>91</v>
      </c>
      <c r="U85" t="s">
        <v>67</v>
      </c>
      <c r="V85" t="s">
        <v>66</v>
      </c>
      <c r="W85" t="s">
        <v>67</v>
      </c>
      <c r="X85" t="s">
        <v>91</v>
      </c>
      <c r="Y85" t="s">
        <v>69</v>
      </c>
      <c r="Z85" t="s">
        <v>141</v>
      </c>
      <c r="AA85" t="s">
        <v>98</v>
      </c>
      <c r="AB85" t="s">
        <v>72</v>
      </c>
      <c r="AC85" t="s">
        <v>67</v>
      </c>
      <c r="AD85" t="s">
        <v>73</v>
      </c>
      <c r="AE85" t="s">
        <v>114</v>
      </c>
      <c r="AF85" t="s">
        <v>75</v>
      </c>
      <c r="AG85" t="s">
        <v>76</v>
      </c>
      <c r="AH85" t="s">
        <v>69</v>
      </c>
      <c r="AI85" t="s">
        <v>171</v>
      </c>
    </row>
    <row r="86" spans="1:35" x14ac:dyDescent="0.25">
      <c r="A86" s="67">
        <v>44616.446729884265</v>
      </c>
      <c r="B86" t="s">
        <v>35</v>
      </c>
      <c r="C86" t="s">
        <v>36</v>
      </c>
      <c r="D86" t="s">
        <v>37</v>
      </c>
      <c r="E86">
        <v>3</v>
      </c>
      <c r="F86">
        <v>4</v>
      </c>
      <c r="G86" t="s">
        <v>474</v>
      </c>
      <c r="H86" t="s">
        <v>61</v>
      </c>
      <c r="I86" t="s">
        <v>62</v>
      </c>
      <c r="J86" t="s">
        <v>381</v>
      </c>
      <c r="K86" t="s">
        <v>71</v>
      </c>
      <c r="L86">
        <v>1</v>
      </c>
      <c r="M86">
        <v>5</v>
      </c>
      <c r="N86">
        <v>3</v>
      </c>
      <c r="O86">
        <v>5</v>
      </c>
      <c r="P86">
        <v>5</v>
      </c>
      <c r="Q86">
        <v>1</v>
      </c>
      <c r="R86" t="s">
        <v>68</v>
      </c>
      <c r="S86" t="s">
        <v>68</v>
      </c>
      <c r="T86" t="s">
        <v>91</v>
      </c>
      <c r="U86" t="s">
        <v>68</v>
      </c>
      <c r="V86" t="s">
        <v>91</v>
      </c>
      <c r="W86" t="s">
        <v>68</v>
      </c>
      <c r="X86" t="s">
        <v>91</v>
      </c>
      <c r="Y86" t="s">
        <v>131</v>
      </c>
      <c r="Z86" t="s">
        <v>49</v>
      </c>
      <c r="AA86" t="s">
        <v>71</v>
      </c>
      <c r="AB86" t="s">
        <v>72</v>
      </c>
      <c r="AC86" t="s">
        <v>93</v>
      </c>
      <c r="AD86" t="s">
        <v>73</v>
      </c>
      <c r="AE86" t="s">
        <v>114</v>
      </c>
      <c r="AF86" t="s">
        <v>75</v>
      </c>
      <c r="AG86" t="s">
        <v>76</v>
      </c>
      <c r="AH86" t="s">
        <v>100</v>
      </c>
      <c r="AI86" t="s">
        <v>101</v>
      </c>
    </row>
    <row r="87" spans="1:35" x14ac:dyDescent="0.25">
      <c r="A87" s="67">
        <v>44616.448509953705</v>
      </c>
      <c r="B87" t="s">
        <v>35</v>
      </c>
      <c r="C87" t="s">
        <v>36</v>
      </c>
      <c r="D87" t="s">
        <v>37</v>
      </c>
      <c r="E87">
        <v>4</v>
      </c>
      <c r="F87">
        <v>2</v>
      </c>
      <c r="G87" t="s">
        <v>38</v>
      </c>
      <c r="H87" t="s">
        <v>61</v>
      </c>
      <c r="I87" t="s">
        <v>62</v>
      </c>
      <c r="J87" t="s">
        <v>160</v>
      </c>
      <c r="K87" t="s">
        <v>71</v>
      </c>
      <c r="L87">
        <v>1</v>
      </c>
      <c r="M87">
        <v>5</v>
      </c>
      <c r="N87">
        <v>4</v>
      </c>
      <c r="O87">
        <v>1</v>
      </c>
      <c r="P87">
        <v>4</v>
      </c>
      <c r="Q87">
        <v>4</v>
      </c>
      <c r="R87" t="s">
        <v>91</v>
      </c>
      <c r="S87" t="s">
        <v>122</v>
      </c>
      <c r="T87" t="s">
        <v>65</v>
      </c>
      <c r="U87" t="s">
        <v>122</v>
      </c>
      <c r="V87" t="s">
        <v>91</v>
      </c>
      <c r="W87" t="s">
        <v>91</v>
      </c>
      <c r="X87" t="s">
        <v>91</v>
      </c>
      <c r="Y87" t="s">
        <v>219</v>
      </c>
      <c r="Z87" t="s">
        <v>70</v>
      </c>
      <c r="AA87" t="s">
        <v>149</v>
      </c>
      <c r="AB87" t="s">
        <v>72</v>
      </c>
      <c r="AC87" t="s">
        <v>207</v>
      </c>
      <c r="AD87" t="s">
        <v>398</v>
      </c>
      <c r="AE87" t="s">
        <v>114</v>
      </c>
      <c r="AF87" t="s">
        <v>442</v>
      </c>
      <c r="AG87" t="s">
        <v>76</v>
      </c>
      <c r="AH87" t="s">
        <v>196</v>
      </c>
      <c r="AI87" t="s">
        <v>263</v>
      </c>
    </row>
    <row r="88" spans="1:35" x14ac:dyDescent="0.25">
      <c r="A88" s="67">
        <v>44616.448933946755</v>
      </c>
      <c r="B88" t="s">
        <v>35</v>
      </c>
      <c r="C88" t="s">
        <v>36</v>
      </c>
      <c r="D88" t="s">
        <v>37</v>
      </c>
      <c r="E88">
        <v>1</v>
      </c>
      <c r="F88">
        <v>3</v>
      </c>
      <c r="G88" t="s">
        <v>477</v>
      </c>
      <c r="H88" t="s">
        <v>39</v>
      </c>
      <c r="I88" t="s">
        <v>89</v>
      </c>
      <c r="J88" t="s">
        <v>381</v>
      </c>
      <c r="K88" t="s">
        <v>64</v>
      </c>
      <c r="L88">
        <v>3</v>
      </c>
      <c r="M88">
        <v>5</v>
      </c>
      <c r="N88">
        <v>5</v>
      </c>
      <c r="O88">
        <v>3</v>
      </c>
      <c r="P88">
        <v>5</v>
      </c>
      <c r="Q88">
        <v>3</v>
      </c>
      <c r="R88" t="s">
        <v>66</v>
      </c>
      <c r="S88" t="s">
        <v>68</v>
      </c>
      <c r="T88" t="s">
        <v>91</v>
      </c>
      <c r="U88" t="s">
        <v>67</v>
      </c>
      <c r="V88" t="s">
        <v>91</v>
      </c>
      <c r="W88" t="s">
        <v>67</v>
      </c>
      <c r="X88" t="s">
        <v>91</v>
      </c>
      <c r="Y88" t="s">
        <v>201</v>
      </c>
      <c r="Z88" t="s">
        <v>146</v>
      </c>
      <c r="AA88" t="s">
        <v>98</v>
      </c>
      <c r="AB88" t="s">
        <v>72</v>
      </c>
      <c r="AC88" t="s">
        <v>93</v>
      </c>
      <c r="AD88" t="s">
        <v>73</v>
      </c>
      <c r="AE88" t="s">
        <v>114</v>
      </c>
      <c r="AF88" t="s">
        <v>75</v>
      </c>
      <c r="AG88" t="s">
        <v>76</v>
      </c>
      <c r="AH88" t="s">
        <v>232</v>
      </c>
      <c r="AI88" t="s">
        <v>228</v>
      </c>
    </row>
    <row r="89" spans="1:35" x14ac:dyDescent="0.25">
      <c r="A89" s="67">
        <v>44616.450450486111</v>
      </c>
      <c r="B89" t="s">
        <v>133</v>
      </c>
      <c r="C89" t="s">
        <v>183</v>
      </c>
      <c r="D89" t="s">
        <v>37</v>
      </c>
      <c r="E89">
        <v>3</v>
      </c>
      <c r="F89">
        <v>2</v>
      </c>
      <c r="G89" t="s">
        <v>479</v>
      </c>
      <c r="H89" t="s">
        <v>39</v>
      </c>
      <c r="I89" t="s">
        <v>62</v>
      </c>
      <c r="J89" t="s">
        <v>480</v>
      </c>
      <c r="K89" t="s">
        <v>64</v>
      </c>
      <c r="L89">
        <v>3</v>
      </c>
      <c r="M89">
        <v>4</v>
      </c>
      <c r="N89">
        <v>5</v>
      </c>
      <c r="O89">
        <v>5</v>
      </c>
      <c r="P89">
        <v>5</v>
      </c>
      <c r="Q89">
        <v>4</v>
      </c>
      <c r="R89" t="s">
        <v>66</v>
      </c>
      <c r="S89" t="s">
        <v>91</v>
      </c>
      <c r="T89" t="s">
        <v>91</v>
      </c>
      <c r="U89" t="s">
        <v>68</v>
      </c>
      <c r="V89" t="s">
        <v>68</v>
      </c>
      <c r="W89" t="s">
        <v>66</v>
      </c>
      <c r="X89" t="s">
        <v>68</v>
      </c>
      <c r="Y89" t="s">
        <v>216</v>
      </c>
      <c r="Z89" t="s">
        <v>70</v>
      </c>
      <c r="AA89" t="s">
        <v>481</v>
      </c>
      <c r="AB89" t="s">
        <v>72</v>
      </c>
      <c r="AC89" t="s">
        <v>66</v>
      </c>
      <c r="AD89" t="s">
        <v>73</v>
      </c>
      <c r="AE89" t="s">
        <v>108</v>
      </c>
      <c r="AF89" t="s">
        <v>75</v>
      </c>
      <c r="AG89" t="s">
        <v>76</v>
      </c>
      <c r="AH89" t="s">
        <v>100</v>
      </c>
      <c r="AI89" t="s">
        <v>321</v>
      </c>
    </row>
    <row r="90" spans="1:35" x14ac:dyDescent="0.25">
      <c r="A90" s="67">
        <v>44616.451047881943</v>
      </c>
      <c r="B90" t="s">
        <v>59</v>
      </c>
      <c r="C90" t="s">
        <v>36</v>
      </c>
      <c r="D90" t="s">
        <v>37</v>
      </c>
      <c r="E90">
        <v>2</v>
      </c>
      <c r="F90">
        <v>3</v>
      </c>
      <c r="G90" t="s">
        <v>468</v>
      </c>
      <c r="H90" t="s">
        <v>61</v>
      </c>
      <c r="I90" t="s">
        <v>40</v>
      </c>
      <c r="J90" t="s">
        <v>167</v>
      </c>
      <c r="K90" t="s">
        <v>71</v>
      </c>
      <c r="L90">
        <v>3</v>
      </c>
      <c r="M90">
        <v>3</v>
      </c>
      <c r="N90">
        <v>5</v>
      </c>
      <c r="O90">
        <v>4</v>
      </c>
      <c r="P90">
        <v>5</v>
      </c>
      <c r="Q90">
        <v>1</v>
      </c>
      <c r="R90" t="s">
        <v>91</v>
      </c>
      <c r="S90" t="s">
        <v>67</v>
      </c>
      <c r="T90" t="s">
        <v>65</v>
      </c>
      <c r="U90" t="s">
        <v>66</v>
      </c>
      <c r="V90" t="s">
        <v>91</v>
      </c>
      <c r="W90" t="s">
        <v>91</v>
      </c>
      <c r="X90" t="s">
        <v>91</v>
      </c>
      <c r="Y90" t="s">
        <v>131</v>
      </c>
      <c r="Z90" t="s">
        <v>158</v>
      </c>
      <c r="AA90" t="s">
        <v>482</v>
      </c>
      <c r="AB90" t="s">
        <v>164</v>
      </c>
      <c r="AC90" t="s">
        <v>67</v>
      </c>
      <c r="AD90" t="s">
        <v>85</v>
      </c>
      <c r="AE90" t="s">
        <v>74</v>
      </c>
      <c r="AF90" t="s">
        <v>75</v>
      </c>
      <c r="AG90" t="s">
        <v>51</v>
      </c>
      <c r="AH90" t="s">
        <v>267</v>
      </c>
      <c r="AI90" t="s">
        <v>323</v>
      </c>
    </row>
    <row r="91" spans="1:35" x14ac:dyDescent="0.25">
      <c r="A91" s="67">
        <v>44616.451289143515</v>
      </c>
      <c r="B91" t="s">
        <v>35</v>
      </c>
      <c r="C91" t="s">
        <v>134</v>
      </c>
      <c r="D91" t="s">
        <v>37</v>
      </c>
      <c r="E91">
        <v>3</v>
      </c>
      <c r="F91">
        <v>1</v>
      </c>
      <c r="G91" t="s">
        <v>483</v>
      </c>
      <c r="H91" t="s">
        <v>61</v>
      </c>
      <c r="I91" t="s">
        <v>62</v>
      </c>
      <c r="J91" t="s">
        <v>484</v>
      </c>
      <c r="K91" t="s">
        <v>71</v>
      </c>
      <c r="L91">
        <v>1</v>
      </c>
      <c r="M91">
        <v>5</v>
      </c>
      <c r="N91">
        <v>1</v>
      </c>
      <c r="O91">
        <v>3</v>
      </c>
      <c r="P91">
        <v>4</v>
      </c>
      <c r="Q91">
        <v>1</v>
      </c>
      <c r="R91" t="s">
        <v>91</v>
      </c>
      <c r="S91" t="s">
        <v>67</v>
      </c>
      <c r="T91" t="s">
        <v>67</v>
      </c>
      <c r="U91" t="s">
        <v>91</v>
      </c>
      <c r="V91" t="s">
        <v>91</v>
      </c>
      <c r="W91" t="s">
        <v>91</v>
      </c>
      <c r="X91" t="s">
        <v>91</v>
      </c>
      <c r="Y91" t="s">
        <v>295</v>
      </c>
      <c r="Z91" t="s">
        <v>83</v>
      </c>
      <c r="AA91" t="s">
        <v>485</v>
      </c>
      <c r="AB91" t="s">
        <v>72</v>
      </c>
      <c r="AC91" t="s">
        <v>67</v>
      </c>
      <c r="AD91" t="s">
        <v>53</v>
      </c>
      <c r="AE91" t="s">
        <v>128</v>
      </c>
      <c r="AF91" t="s">
        <v>117</v>
      </c>
      <c r="AG91" t="s">
        <v>51</v>
      </c>
      <c r="AH91" t="s">
        <v>191</v>
      </c>
      <c r="AI91" t="s">
        <v>94</v>
      </c>
    </row>
    <row r="92" spans="1:35" x14ac:dyDescent="0.25">
      <c r="A92" s="67">
        <v>44616.453517118054</v>
      </c>
      <c r="B92" t="s">
        <v>35</v>
      </c>
      <c r="C92" t="s">
        <v>36</v>
      </c>
      <c r="D92" t="s">
        <v>37</v>
      </c>
      <c r="E92">
        <v>2</v>
      </c>
      <c r="F92">
        <v>3</v>
      </c>
      <c r="G92" t="s">
        <v>488</v>
      </c>
      <c r="H92" t="s">
        <v>61</v>
      </c>
      <c r="I92" t="s">
        <v>89</v>
      </c>
      <c r="J92" t="s">
        <v>63</v>
      </c>
      <c r="K92" t="s">
        <v>71</v>
      </c>
      <c r="L92">
        <v>1</v>
      </c>
      <c r="M92">
        <v>3</v>
      </c>
      <c r="N92">
        <v>2</v>
      </c>
      <c r="O92">
        <v>3</v>
      </c>
      <c r="P92">
        <v>3</v>
      </c>
      <c r="Q92">
        <v>1</v>
      </c>
      <c r="R92" t="s">
        <v>68</v>
      </c>
      <c r="S92" t="s">
        <v>91</v>
      </c>
      <c r="T92" t="s">
        <v>91</v>
      </c>
      <c r="U92" t="s">
        <v>67</v>
      </c>
      <c r="V92" t="s">
        <v>91</v>
      </c>
      <c r="W92" t="s">
        <v>91</v>
      </c>
      <c r="X92" t="s">
        <v>91</v>
      </c>
      <c r="Y92" t="s">
        <v>131</v>
      </c>
      <c r="Z92" t="s">
        <v>49</v>
      </c>
      <c r="AA92" t="s">
        <v>71</v>
      </c>
      <c r="AB92" t="s">
        <v>72</v>
      </c>
      <c r="AC92" t="s">
        <v>66</v>
      </c>
      <c r="AD92" t="s">
        <v>73</v>
      </c>
      <c r="AE92" t="s">
        <v>114</v>
      </c>
      <c r="AF92" t="s">
        <v>75</v>
      </c>
      <c r="AG92" t="s">
        <v>76</v>
      </c>
      <c r="AH92" t="s">
        <v>69</v>
      </c>
      <c r="AI92" t="s">
        <v>263</v>
      </c>
    </row>
    <row r="93" spans="1:35" x14ac:dyDescent="0.25">
      <c r="A93" s="67">
        <v>44616.455763032413</v>
      </c>
      <c r="B93" t="s">
        <v>35</v>
      </c>
      <c r="C93" t="s">
        <v>36</v>
      </c>
      <c r="D93" t="s">
        <v>37</v>
      </c>
      <c r="E93">
        <v>3</v>
      </c>
      <c r="F93">
        <v>3</v>
      </c>
      <c r="G93" t="s">
        <v>490</v>
      </c>
      <c r="H93" t="s">
        <v>61</v>
      </c>
      <c r="I93" t="s">
        <v>89</v>
      </c>
      <c r="J93" t="s">
        <v>452</v>
      </c>
      <c r="K93" t="s">
        <v>64</v>
      </c>
      <c r="L93">
        <v>5</v>
      </c>
      <c r="M93">
        <v>5</v>
      </c>
      <c r="N93">
        <v>5</v>
      </c>
      <c r="O93">
        <v>3</v>
      </c>
      <c r="P93">
        <v>4</v>
      </c>
      <c r="Q93">
        <v>1</v>
      </c>
      <c r="R93" t="s">
        <v>91</v>
      </c>
      <c r="S93" t="s">
        <v>66</v>
      </c>
      <c r="T93" t="s">
        <v>91</v>
      </c>
      <c r="U93" t="s">
        <v>66</v>
      </c>
      <c r="V93" t="s">
        <v>66</v>
      </c>
      <c r="W93" t="s">
        <v>66</v>
      </c>
      <c r="X93" t="s">
        <v>66</v>
      </c>
      <c r="Y93" t="s">
        <v>131</v>
      </c>
      <c r="Z93" t="s">
        <v>70</v>
      </c>
      <c r="AA93" t="s">
        <v>98</v>
      </c>
      <c r="AB93" t="s">
        <v>72</v>
      </c>
      <c r="AC93" t="s">
        <v>66</v>
      </c>
      <c r="AD93" t="s">
        <v>73</v>
      </c>
      <c r="AE93" t="s">
        <v>114</v>
      </c>
      <c r="AF93" t="s">
        <v>75</v>
      </c>
      <c r="AG93" t="s">
        <v>76</v>
      </c>
      <c r="AH93" t="s">
        <v>69</v>
      </c>
      <c r="AI93" t="s">
        <v>87</v>
      </c>
    </row>
    <row r="94" spans="1:35" x14ac:dyDescent="0.25">
      <c r="A94" s="67">
        <v>44616.457032164355</v>
      </c>
      <c r="B94" t="s">
        <v>150</v>
      </c>
      <c r="C94" t="s">
        <v>183</v>
      </c>
      <c r="D94" t="s">
        <v>37</v>
      </c>
      <c r="E94">
        <v>5</v>
      </c>
      <c r="F94">
        <v>2</v>
      </c>
      <c r="G94" t="s">
        <v>314</v>
      </c>
      <c r="H94" t="s">
        <v>61</v>
      </c>
      <c r="I94" t="s">
        <v>62</v>
      </c>
      <c r="J94" t="s">
        <v>379</v>
      </c>
      <c r="K94" t="s">
        <v>64</v>
      </c>
      <c r="L94">
        <v>4</v>
      </c>
      <c r="M94">
        <v>3</v>
      </c>
      <c r="N94">
        <v>4</v>
      </c>
      <c r="O94">
        <v>4</v>
      </c>
      <c r="P94">
        <v>4</v>
      </c>
      <c r="Q94">
        <v>3</v>
      </c>
      <c r="R94" t="s">
        <v>68</v>
      </c>
      <c r="S94" t="s">
        <v>91</v>
      </c>
      <c r="T94" t="s">
        <v>91</v>
      </c>
      <c r="U94" t="s">
        <v>91</v>
      </c>
      <c r="V94" t="s">
        <v>68</v>
      </c>
      <c r="W94" t="s">
        <v>91</v>
      </c>
      <c r="X94" t="s">
        <v>66</v>
      </c>
      <c r="Y94" t="s">
        <v>69</v>
      </c>
      <c r="Z94" t="s">
        <v>141</v>
      </c>
      <c r="AA94" t="s">
        <v>71</v>
      </c>
      <c r="AB94" t="s">
        <v>72</v>
      </c>
      <c r="AC94" t="s">
        <v>66</v>
      </c>
      <c r="AD94" t="s">
        <v>73</v>
      </c>
      <c r="AE94" t="s">
        <v>493</v>
      </c>
      <c r="AF94" t="s">
        <v>75</v>
      </c>
      <c r="AG94" t="s">
        <v>76</v>
      </c>
      <c r="AH94" t="s">
        <v>69</v>
      </c>
      <c r="AI94" t="s">
        <v>87</v>
      </c>
    </row>
    <row r="95" spans="1:35" x14ac:dyDescent="0.25">
      <c r="A95" s="67">
        <v>44616.457876562505</v>
      </c>
      <c r="B95" t="s">
        <v>35</v>
      </c>
      <c r="C95" t="s">
        <v>36</v>
      </c>
      <c r="D95" t="s">
        <v>37</v>
      </c>
      <c r="E95">
        <v>1</v>
      </c>
      <c r="F95">
        <v>4</v>
      </c>
      <c r="G95" t="s">
        <v>38</v>
      </c>
      <c r="H95" t="s">
        <v>61</v>
      </c>
      <c r="I95" t="s">
        <v>89</v>
      </c>
      <c r="J95" t="s">
        <v>494</v>
      </c>
      <c r="K95" t="s">
        <v>71</v>
      </c>
      <c r="L95">
        <v>3</v>
      </c>
      <c r="M95">
        <v>4</v>
      </c>
      <c r="N95">
        <v>5</v>
      </c>
      <c r="O95">
        <v>5</v>
      </c>
      <c r="P95">
        <v>5</v>
      </c>
      <c r="Q95">
        <v>3</v>
      </c>
      <c r="R95" t="s">
        <v>66</v>
      </c>
      <c r="S95" t="s">
        <v>91</v>
      </c>
      <c r="T95" t="s">
        <v>91</v>
      </c>
      <c r="U95" t="s">
        <v>66</v>
      </c>
      <c r="V95" t="s">
        <v>66</v>
      </c>
      <c r="W95" t="s">
        <v>66</v>
      </c>
      <c r="X95" t="s">
        <v>66</v>
      </c>
      <c r="Y95" t="s">
        <v>216</v>
      </c>
      <c r="Z95" t="s">
        <v>107</v>
      </c>
      <c r="AA95" t="s">
        <v>71</v>
      </c>
      <c r="AB95" t="s">
        <v>72</v>
      </c>
      <c r="AC95" t="s">
        <v>67</v>
      </c>
      <c r="AD95" t="s">
        <v>73</v>
      </c>
      <c r="AE95" t="s">
        <v>99</v>
      </c>
      <c r="AF95" t="s">
        <v>75</v>
      </c>
      <c r="AG95" t="s">
        <v>76</v>
      </c>
      <c r="AH95" t="s">
        <v>244</v>
      </c>
      <c r="AI95" t="s">
        <v>169</v>
      </c>
    </row>
    <row r="96" spans="1:35" x14ac:dyDescent="0.25">
      <c r="A96" s="67">
        <v>44616.458270949079</v>
      </c>
      <c r="B96" t="s">
        <v>133</v>
      </c>
      <c r="C96" t="s">
        <v>151</v>
      </c>
      <c r="D96" t="s">
        <v>37</v>
      </c>
      <c r="E96">
        <v>4</v>
      </c>
      <c r="F96">
        <v>2</v>
      </c>
      <c r="G96" t="s">
        <v>351</v>
      </c>
      <c r="H96" t="s">
        <v>39</v>
      </c>
      <c r="I96" t="s">
        <v>62</v>
      </c>
      <c r="J96" t="s">
        <v>193</v>
      </c>
      <c r="K96" t="s">
        <v>274</v>
      </c>
      <c r="L96">
        <v>2</v>
      </c>
      <c r="M96">
        <v>3</v>
      </c>
      <c r="N96">
        <v>5</v>
      </c>
      <c r="O96">
        <v>1</v>
      </c>
      <c r="P96">
        <v>5</v>
      </c>
      <c r="Q96">
        <v>5</v>
      </c>
      <c r="R96" t="s">
        <v>67</v>
      </c>
      <c r="S96" t="s">
        <v>207</v>
      </c>
      <c r="T96" t="s">
        <v>65</v>
      </c>
      <c r="U96" t="s">
        <v>207</v>
      </c>
      <c r="V96" t="s">
        <v>495</v>
      </c>
      <c r="W96" t="s">
        <v>495</v>
      </c>
      <c r="X96" t="s">
        <v>495</v>
      </c>
      <c r="Y96" t="s">
        <v>92</v>
      </c>
      <c r="Z96" t="s">
        <v>107</v>
      </c>
      <c r="AA96" t="s">
        <v>496</v>
      </c>
      <c r="AB96" t="s">
        <v>164</v>
      </c>
      <c r="AC96" t="s">
        <v>65</v>
      </c>
      <c r="AD96" t="s">
        <v>73</v>
      </c>
      <c r="AE96" t="s">
        <v>99</v>
      </c>
      <c r="AF96" t="s">
        <v>55</v>
      </c>
      <c r="AG96" t="s">
        <v>76</v>
      </c>
      <c r="AH96" t="s">
        <v>365</v>
      </c>
      <c r="AI96" t="s">
        <v>101</v>
      </c>
    </row>
    <row r="97" spans="1:35" x14ac:dyDescent="0.25">
      <c r="A97" s="67">
        <v>44616.458887280096</v>
      </c>
      <c r="B97" t="s">
        <v>133</v>
      </c>
      <c r="C97" t="s">
        <v>151</v>
      </c>
      <c r="D97" t="s">
        <v>37</v>
      </c>
      <c r="E97">
        <v>4</v>
      </c>
      <c r="F97">
        <v>3</v>
      </c>
      <c r="G97" t="s">
        <v>204</v>
      </c>
      <c r="H97" t="s">
        <v>61</v>
      </c>
      <c r="I97" t="s">
        <v>62</v>
      </c>
      <c r="J97" t="s">
        <v>96</v>
      </c>
      <c r="K97" t="s">
        <v>289</v>
      </c>
      <c r="L97">
        <v>3</v>
      </c>
      <c r="M97">
        <v>5</v>
      </c>
      <c r="N97">
        <v>4</v>
      </c>
      <c r="O97">
        <v>4</v>
      </c>
      <c r="P97">
        <v>5</v>
      </c>
      <c r="Q97">
        <v>2</v>
      </c>
      <c r="R97" t="s">
        <v>143</v>
      </c>
      <c r="S97" t="s">
        <v>143</v>
      </c>
      <c r="T97" t="s">
        <v>143</v>
      </c>
      <c r="U97" t="s">
        <v>143</v>
      </c>
      <c r="V97" t="s">
        <v>143</v>
      </c>
      <c r="W97" t="s">
        <v>143</v>
      </c>
      <c r="X97" t="s">
        <v>91</v>
      </c>
      <c r="Y97" t="s">
        <v>253</v>
      </c>
      <c r="Z97" t="s">
        <v>107</v>
      </c>
      <c r="AA97" t="s">
        <v>206</v>
      </c>
      <c r="AB97" t="s">
        <v>55</v>
      </c>
      <c r="AC97" t="s">
        <v>66</v>
      </c>
      <c r="AD97" t="s">
        <v>85</v>
      </c>
      <c r="AE97" t="s">
        <v>54</v>
      </c>
      <c r="AF97" t="s">
        <v>190</v>
      </c>
      <c r="AG97" t="s">
        <v>137</v>
      </c>
      <c r="AH97" t="s">
        <v>199</v>
      </c>
      <c r="AI97" t="s">
        <v>87</v>
      </c>
    </row>
    <row r="98" spans="1:35" x14ac:dyDescent="0.25">
      <c r="A98" s="67">
        <v>44616.459373217593</v>
      </c>
      <c r="B98" t="s">
        <v>102</v>
      </c>
      <c r="C98" t="s">
        <v>36</v>
      </c>
      <c r="D98" t="s">
        <v>37</v>
      </c>
      <c r="E98">
        <v>2</v>
      </c>
      <c r="F98">
        <v>5</v>
      </c>
      <c r="G98" t="s">
        <v>38</v>
      </c>
      <c r="H98" t="s">
        <v>39</v>
      </c>
      <c r="I98" t="s">
        <v>89</v>
      </c>
      <c r="J98" t="s">
        <v>310</v>
      </c>
      <c r="K98" t="s">
        <v>71</v>
      </c>
      <c r="L98">
        <v>3</v>
      </c>
      <c r="M98">
        <v>3</v>
      </c>
      <c r="N98">
        <v>4</v>
      </c>
      <c r="O98">
        <v>4</v>
      </c>
      <c r="P98">
        <v>4</v>
      </c>
      <c r="Q98">
        <v>4</v>
      </c>
      <c r="R98" t="s">
        <v>66</v>
      </c>
      <c r="S98" t="s">
        <v>66</v>
      </c>
      <c r="T98" t="s">
        <v>66</v>
      </c>
      <c r="U98" t="s">
        <v>66</v>
      </c>
      <c r="V98" t="s">
        <v>66</v>
      </c>
      <c r="W98" t="s">
        <v>66</v>
      </c>
      <c r="X98" t="s">
        <v>66</v>
      </c>
      <c r="Y98" t="s">
        <v>131</v>
      </c>
      <c r="Z98" t="s">
        <v>107</v>
      </c>
      <c r="AA98" t="s">
        <v>71</v>
      </c>
      <c r="AB98" t="s">
        <v>72</v>
      </c>
      <c r="AC98" t="s">
        <v>93</v>
      </c>
      <c r="AD98" t="s">
        <v>85</v>
      </c>
      <c r="AE98" t="s">
        <v>74</v>
      </c>
      <c r="AF98" t="s">
        <v>75</v>
      </c>
      <c r="AG98" t="s">
        <v>76</v>
      </c>
      <c r="AH98" t="s">
        <v>69</v>
      </c>
      <c r="AI98" t="s">
        <v>94</v>
      </c>
    </row>
    <row r="99" spans="1:35" x14ac:dyDescent="0.25">
      <c r="A99" s="67">
        <v>44616.459445902779</v>
      </c>
      <c r="B99" t="s">
        <v>102</v>
      </c>
      <c r="C99" t="s">
        <v>36</v>
      </c>
      <c r="D99" t="s">
        <v>37</v>
      </c>
      <c r="E99">
        <v>3</v>
      </c>
      <c r="F99">
        <v>5</v>
      </c>
      <c r="G99" t="s">
        <v>38</v>
      </c>
      <c r="H99" t="s">
        <v>39</v>
      </c>
      <c r="I99" t="s">
        <v>111</v>
      </c>
      <c r="J99" t="s">
        <v>231</v>
      </c>
      <c r="K99" t="s">
        <v>327</v>
      </c>
      <c r="L99">
        <v>4</v>
      </c>
      <c r="M99">
        <v>5</v>
      </c>
      <c r="N99">
        <v>2</v>
      </c>
      <c r="O99">
        <v>5</v>
      </c>
      <c r="P99">
        <v>5</v>
      </c>
      <c r="Q99">
        <v>5</v>
      </c>
      <c r="R99" t="s">
        <v>122</v>
      </c>
      <c r="S99" t="s">
        <v>91</v>
      </c>
      <c r="T99" t="s">
        <v>501</v>
      </c>
      <c r="U99" t="s">
        <v>122</v>
      </c>
      <c r="V99" t="s">
        <v>143</v>
      </c>
      <c r="W99" t="s">
        <v>143</v>
      </c>
      <c r="X99" t="s">
        <v>91</v>
      </c>
      <c r="Y99" t="s">
        <v>113</v>
      </c>
      <c r="Z99" t="s">
        <v>141</v>
      </c>
      <c r="AA99" t="s">
        <v>71</v>
      </c>
      <c r="AB99" t="s">
        <v>72</v>
      </c>
      <c r="AC99" t="s">
        <v>143</v>
      </c>
      <c r="AD99" t="s">
        <v>85</v>
      </c>
      <c r="AE99" t="s">
        <v>165</v>
      </c>
      <c r="AF99" t="s">
        <v>213</v>
      </c>
      <c r="AG99" t="s">
        <v>51</v>
      </c>
      <c r="AH99" t="s">
        <v>119</v>
      </c>
      <c r="AI99" t="s">
        <v>101</v>
      </c>
    </row>
    <row r="100" spans="1:35" x14ac:dyDescent="0.25">
      <c r="A100" s="67">
        <v>44616.459807893523</v>
      </c>
      <c r="B100" t="s">
        <v>59</v>
      </c>
      <c r="C100" t="s">
        <v>36</v>
      </c>
      <c r="D100" t="s">
        <v>37</v>
      </c>
      <c r="E100">
        <v>2</v>
      </c>
      <c r="F100">
        <v>4</v>
      </c>
      <c r="G100" t="s">
        <v>352</v>
      </c>
      <c r="H100" t="s">
        <v>39</v>
      </c>
      <c r="I100" t="s">
        <v>89</v>
      </c>
      <c r="J100" t="s">
        <v>270</v>
      </c>
      <c r="K100" t="s">
        <v>502</v>
      </c>
      <c r="L100">
        <v>4</v>
      </c>
      <c r="M100">
        <v>5</v>
      </c>
      <c r="N100">
        <v>4</v>
      </c>
      <c r="O100">
        <v>5</v>
      </c>
      <c r="P100">
        <v>5</v>
      </c>
      <c r="Q100">
        <v>4</v>
      </c>
      <c r="R100" t="s">
        <v>65</v>
      </c>
      <c r="S100" t="s">
        <v>65</v>
      </c>
      <c r="T100" t="s">
        <v>91</v>
      </c>
      <c r="U100" t="s">
        <v>67</v>
      </c>
      <c r="V100" t="s">
        <v>65</v>
      </c>
      <c r="W100" t="s">
        <v>91</v>
      </c>
      <c r="X100" t="s">
        <v>91</v>
      </c>
      <c r="Y100" t="s">
        <v>172</v>
      </c>
      <c r="Z100" t="s">
        <v>70</v>
      </c>
      <c r="AA100" t="s">
        <v>98</v>
      </c>
      <c r="AB100" t="s">
        <v>55</v>
      </c>
      <c r="AC100" t="s">
        <v>66</v>
      </c>
      <c r="AD100" t="s">
        <v>85</v>
      </c>
      <c r="AE100" t="s">
        <v>54</v>
      </c>
      <c r="AF100" t="s">
        <v>117</v>
      </c>
      <c r="AG100" t="s">
        <v>137</v>
      </c>
      <c r="AH100" t="s">
        <v>318</v>
      </c>
      <c r="AI100" t="s">
        <v>228</v>
      </c>
    </row>
    <row r="101" spans="1:35" x14ac:dyDescent="0.25">
      <c r="A101" s="67">
        <v>44616.46103092593</v>
      </c>
      <c r="B101" t="s">
        <v>102</v>
      </c>
      <c r="C101" t="s">
        <v>36</v>
      </c>
      <c r="D101" t="s">
        <v>37</v>
      </c>
      <c r="E101">
        <v>2</v>
      </c>
      <c r="F101">
        <v>2</v>
      </c>
      <c r="G101" t="s">
        <v>38</v>
      </c>
      <c r="H101" t="s">
        <v>61</v>
      </c>
      <c r="I101" t="s">
        <v>62</v>
      </c>
      <c r="J101" t="s">
        <v>121</v>
      </c>
      <c r="K101" t="s">
        <v>126</v>
      </c>
      <c r="L101">
        <v>3</v>
      </c>
      <c r="M101">
        <v>5</v>
      </c>
      <c r="N101">
        <v>4</v>
      </c>
      <c r="O101">
        <v>4</v>
      </c>
      <c r="P101">
        <v>4</v>
      </c>
      <c r="Q101">
        <v>4</v>
      </c>
      <c r="R101" t="s">
        <v>66</v>
      </c>
      <c r="S101" t="s">
        <v>68</v>
      </c>
      <c r="T101" t="s">
        <v>66</v>
      </c>
      <c r="U101" t="s">
        <v>67</v>
      </c>
      <c r="V101" t="s">
        <v>66</v>
      </c>
      <c r="W101" t="s">
        <v>68</v>
      </c>
      <c r="X101" t="s">
        <v>91</v>
      </c>
      <c r="Y101" t="s">
        <v>148</v>
      </c>
      <c r="Z101" t="s">
        <v>158</v>
      </c>
      <c r="AA101" t="s">
        <v>71</v>
      </c>
      <c r="AB101" t="s">
        <v>72</v>
      </c>
      <c r="AC101" t="s">
        <v>66</v>
      </c>
      <c r="AD101" t="s">
        <v>85</v>
      </c>
      <c r="AE101" t="s">
        <v>165</v>
      </c>
      <c r="AF101" t="s">
        <v>75</v>
      </c>
      <c r="AG101" t="s">
        <v>76</v>
      </c>
      <c r="AH101" t="s">
        <v>100</v>
      </c>
      <c r="AI101" t="s">
        <v>78</v>
      </c>
    </row>
    <row r="102" spans="1:35" x14ac:dyDescent="0.25">
      <c r="A102" s="67">
        <v>44616.46116737269</v>
      </c>
      <c r="B102" t="s">
        <v>35</v>
      </c>
      <c r="C102" t="s">
        <v>151</v>
      </c>
      <c r="D102" t="s">
        <v>37</v>
      </c>
      <c r="E102">
        <v>3</v>
      </c>
      <c r="F102">
        <v>4</v>
      </c>
      <c r="G102" t="s">
        <v>503</v>
      </c>
      <c r="H102" t="s">
        <v>39</v>
      </c>
      <c r="I102" t="s">
        <v>62</v>
      </c>
      <c r="J102" t="s">
        <v>198</v>
      </c>
      <c r="K102" t="s">
        <v>302</v>
      </c>
      <c r="L102">
        <v>5</v>
      </c>
      <c r="M102">
        <v>5</v>
      </c>
      <c r="N102">
        <v>5</v>
      </c>
      <c r="O102">
        <v>5</v>
      </c>
      <c r="P102">
        <v>5</v>
      </c>
      <c r="Q102">
        <v>5</v>
      </c>
      <c r="R102" t="s">
        <v>91</v>
      </c>
      <c r="S102" t="s">
        <v>207</v>
      </c>
      <c r="T102" t="s">
        <v>91</v>
      </c>
      <c r="U102" t="s">
        <v>122</v>
      </c>
      <c r="V102" t="s">
        <v>293</v>
      </c>
      <c r="W102" t="s">
        <v>91</v>
      </c>
      <c r="X102" t="s">
        <v>91</v>
      </c>
      <c r="Y102" t="s">
        <v>156</v>
      </c>
      <c r="Z102" t="s">
        <v>83</v>
      </c>
      <c r="AA102" t="s">
        <v>504</v>
      </c>
      <c r="AB102" t="s">
        <v>164</v>
      </c>
      <c r="AC102" t="s">
        <v>65</v>
      </c>
      <c r="AD102" t="s">
        <v>85</v>
      </c>
      <c r="AE102" t="s">
        <v>99</v>
      </c>
      <c r="AF102" t="s">
        <v>86</v>
      </c>
      <c r="AG102" t="s">
        <v>51</v>
      </c>
      <c r="AH102" t="s">
        <v>239</v>
      </c>
      <c r="AI102" t="s">
        <v>87</v>
      </c>
    </row>
    <row r="103" spans="1:35" x14ac:dyDescent="0.25">
      <c r="A103" s="67">
        <v>44616.463170405092</v>
      </c>
      <c r="B103" t="s">
        <v>102</v>
      </c>
      <c r="C103" t="s">
        <v>36</v>
      </c>
      <c r="D103" t="s">
        <v>37</v>
      </c>
      <c r="E103">
        <v>1</v>
      </c>
      <c r="F103">
        <v>1</v>
      </c>
      <c r="G103" t="s">
        <v>38</v>
      </c>
      <c r="H103" t="s">
        <v>61</v>
      </c>
      <c r="I103" t="s">
        <v>62</v>
      </c>
      <c r="J103" t="s">
        <v>63</v>
      </c>
      <c r="K103" t="s">
        <v>71</v>
      </c>
      <c r="L103">
        <v>5</v>
      </c>
      <c r="M103">
        <v>4</v>
      </c>
      <c r="N103">
        <v>5</v>
      </c>
      <c r="O103">
        <v>4</v>
      </c>
      <c r="P103">
        <v>5</v>
      </c>
      <c r="Q103">
        <v>5</v>
      </c>
      <c r="R103" t="s">
        <v>66</v>
      </c>
      <c r="S103" t="s">
        <v>68</v>
      </c>
      <c r="T103" t="s">
        <v>66</v>
      </c>
      <c r="U103" t="s">
        <v>67</v>
      </c>
      <c r="V103" t="s">
        <v>66</v>
      </c>
      <c r="W103" t="s">
        <v>66</v>
      </c>
      <c r="X103" t="s">
        <v>66</v>
      </c>
      <c r="Y103" t="s">
        <v>82</v>
      </c>
      <c r="Z103" t="s">
        <v>124</v>
      </c>
      <c r="AA103" t="s">
        <v>482</v>
      </c>
      <c r="AB103" t="s">
        <v>72</v>
      </c>
      <c r="AC103" t="s">
        <v>66</v>
      </c>
      <c r="AD103" t="s">
        <v>73</v>
      </c>
      <c r="AE103" t="s">
        <v>74</v>
      </c>
      <c r="AF103" t="s">
        <v>75</v>
      </c>
      <c r="AG103" t="s">
        <v>51</v>
      </c>
      <c r="AH103" t="s">
        <v>77</v>
      </c>
      <c r="AI103" t="s">
        <v>228</v>
      </c>
    </row>
    <row r="104" spans="1:35" x14ac:dyDescent="0.25">
      <c r="A104" s="67">
        <v>44616.463932094906</v>
      </c>
      <c r="B104" t="s">
        <v>59</v>
      </c>
      <c r="C104" t="s">
        <v>36</v>
      </c>
      <c r="D104" t="s">
        <v>37</v>
      </c>
      <c r="E104">
        <v>2</v>
      </c>
      <c r="F104">
        <v>4</v>
      </c>
      <c r="G104" t="s">
        <v>510</v>
      </c>
      <c r="H104" t="s">
        <v>39</v>
      </c>
      <c r="I104" t="s">
        <v>89</v>
      </c>
      <c r="J104" t="s">
        <v>270</v>
      </c>
      <c r="K104" t="s">
        <v>260</v>
      </c>
      <c r="L104">
        <v>3</v>
      </c>
      <c r="M104">
        <v>4</v>
      </c>
      <c r="N104">
        <v>3</v>
      </c>
      <c r="O104">
        <v>4</v>
      </c>
      <c r="P104">
        <v>4</v>
      </c>
      <c r="Q104">
        <v>2</v>
      </c>
      <c r="R104" t="s">
        <v>67</v>
      </c>
      <c r="S104" t="s">
        <v>66</v>
      </c>
      <c r="T104" t="s">
        <v>91</v>
      </c>
      <c r="U104" t="s">
        <v>66</v>
      </c>
      <c r="V104" t="s">
        <v>66</v>
      </c>
      <c r="W104" t="s">
        <v>91</v>
      </c>
      <c r="X104" t="s">
        <v>91</v>
      </c>
      <c r="Y104" t="s">
        <v>511</v>
      </c>
      <c r="Z104" t="s">
        <v>512</v>
      </c>
      <c r="AA104" t="s">
        <v>513</v>
      </c>
      <c r="AB104" t="s">
        <v>164</v>
      </c>
      <c r="AC104" t="s">
        <v>65</v>
      </c>
      <c r="AD104" t="s">
        <v>85</v>
      </c>
      <c r="AE104" t="s">
        <v>74</v>
      </c>
      <c r="AF104" t="s">
        <v>75</v>
      </c>
      <c r="AG104" t="s">
        <v>137</v>
      </c>
      <c r="AH104" t="s">
        <v>187</v>
      </c>
      <c r="AI104" t="s">
        <v>101</v>
      </c>
    </row>
    <row r="105" spans="1:35" x14ac:dyDescent="0.25">
      <c r="A105" s="67">
        <v>44616.466610185184</v>
      </c>
      <c r="B105" t="s">
        <v>59</v>
      </c>
      <c r="C105" t="s">
        <v>36</v>
      </c>
      <c r="D105" t="s">
        <v>37</v>
      </c>
      <c r="E105">
        <v>1</v>
      </c>
      <c r="F105" t="s">
        <v>79</v>
      </c>
      <c r="G105" t="s">
        <v>38</v>
      </c>
      <c r="H105" t="s">
        <v>61</v>
      </c>
      <c r="I105" t="s">
        <v>111</v>
      </c>
      <c r="J105" t="s">
        <v>63</v>
      </c>
      <c r="K105" t="s">
        <v>71</v>
      </c>
      <c r="L105">
        <v>5</v>
      </c>
      <c r="M105">
        <v>5</v>
      </c>
      <c r="N105">
        <v>3</v>
      </c>
      <c r="O105">
        <v>4</v>
      </c>
      <c r="P105">
        <v>4</v>
      </c>
      <c r="Q105">
        <v>3</v>
      </c>
      <c r="R105" t="s">
        <v>68</v>
      </c>
      <c r="S105" t="s">
        <v>91</v>
      </c>
      <c r="T105" t="s">
        <v>91</v>
      </c>
      <c r="U105" t="s">
        <v>66</v>
      </c>
      <c r="V105" t="s">
        <v>91</v>
      </c>
      <c r="W105" t="s">
        <v>91</v>
      </c>
      <c r="X105" t="s">
        <v>91</v>
      </c>
      <c r="Y105" t="s">
        <v>82</v>
      </c>
      <c r="Z105" t="s">
        <v>124</v>
      </c>
      <c r="AA105" t="s">
        <v>149</v>
      </c>
      <c r="AB105" t="s">
        <v>72</v>
      </c>
      <c r="AC105" t="s">
        <v>93</v>
      </c>
      <c r="AD105" t="s">
        <v>73</v>
      </c>
      <c r="AE105" t="s">
        <v>114</v>
      </c>
      <c r="AF105" t="s">
        <v>75</v>
      </c>
      <c r="AG105" t="s">
        <v>76</v>
      </c>
      <c r="AH105" t="s">
        <v>214</v>
      </c>
      <c r="AI105" t="s">
        <v>171</v>
      </c>
    </row>
    <row r="106" spans="1:35" x14ac:dyDescent="0.25">
      <c r="A106" s="67">
        <v>44616.468456562499</v>
      </c>
      <c r="B106" t="s">
        <v>35</v>
      </c>
      <c r="C106" t="s">
        <v>151</v>
      </c>
      <c r="D106" t="s">
        <v>37</v>
      </c>
      <c r="E106">
        <v>4</v>
      </c>
      <c r="F106">
        <v>3</v>
      </c>
      <c r="G106" t="s">
        <v>262</v>
      </c>
      <c r="H106" t="s">
        <v>39</v>
      </c>
      <c r="I106" t="s">
        <v>62</v>
      </c>
      <c r="J106" t="s">
        <v>121</v>
      </c>
      <c r="K106" t="s">
        <v>64</v>
      </c>
      <c r="L106">
        <v>4</v>
      </c>
      <c r="M106">
        <v>2</v>
      </c>
      <c r="N106">
        <v>4</v>
      </c>
      <c r="O106">
        <v>1</v>
      </c>
      <c r="P106">
        <v>2</v>
      </c>
      <c r="Q106">
        <v>2</v>
      </c>
      <c r="R106" t="s">
        <v>66</v>
      </c>
      <c r="S106" t="s">
        <v>67</v>
      </c>
      <c r="T106" t="s">
        <v>91</v>
      </c>
      <c r="U106" t="s">
        <v>68</v>
      </c>
      <c r="V106" t="s">
        <v>91</v>
      </c>
      <c r="W106" t="s">
        <v>91</v>
      </c>
      <c r="X106" t="s">
        <v>91</v>
      </c>
      <c r="Y106" t="s">
        <v>119</v>
      </c>
      <c r="Z106" t="s">
        <v>107</v>
      </c>
      <c r="AA106" t="s">
        <v>71</v>
      </c>
      <c r="AB106" t="s">
        <v>72</v>
      </c>
      <c r="AC106" t="s">
        <v>66</v>
      </c>
      <c r="AD106" t="s">
        <v>73</v>
      </c>
      <c r="AE106" t="s">
        <v>114</v>
      </c>
      <c r="AF106" t="s">
        <v>75</v>
      </c>
      <c r="AG106" t="s">
        <v>76</v>
      </c>
      <c r="AH106" t="s">
        <v>119</v>
      </c>
      <c r="AI106" t="s">
        <v>243</v>
      </c>
    </row>
    <row r="107" spans="1:35" x14ac:dyDescent="0.25">
      <c r="A107" s="67">
        <v>44616.468809918981</v>
      </c>
      <c r="B107" t="s">
        <v>59</v>
      </c>
      <c r="C107" t="s">
        <v>36</v>
      </c>
      <c r="D107" t="s">
        <v>37</v>
      </c>
      <c r="E107">
        <v>2</v>
      </c>
      <c r="F107">
        <v>6</v>
      </c>
      <c r="G107" t="s">
        <v>38</v>
      </c>
      <c r="H107" t="s">
        <v>39</v>
      </c>
      <c r="I107" t="s">
        <v>40</v>
      </c>
      <c r="J107" t="s">
        <v>198</v>
      </c>
      <c r="K107" t="s">
        <v>71</v>
      </c>
      <c r="L107">
        <v>5</v>
      </c>
      <c r="M107">
        <v>5</v>
      </c>
      <c r="N107">
        <v>5</v>
      </c>
      <c r="O107">
        <v>4</v>
      </c>
      <c r="P107">
        <v>4</v>
      </c>
      <c r="Q107">
        <v>3</v>
      </c>
      <c r="R107" t="s">
        <v>67</v>
      </c>
      <c r="S107" t="s">
        <v>66</v>
      </c>
      <c r="T107" t="s">
        <v>67</v>
      </c>
      <c r="U107" t="s">
        <v>66</v>
      </c>
      <c r="V107" t="s">
        <v>66</v>
      </c>
      <c r="W107" t="s">
        <v>67</v>
      </c>
      <c r="X107" t="s">
        <v>66</v>
      </c>
      <c r="Y107" t="s">
        <v>113</v>
      </c>
      <c r="Z107" t="s">
        <v>158</v>
      </c>
      <c r="AA107" t="s">
        <v>71</v>
      </c>
      <c r="AB107" t="s">
        <v>55</v>
      </c>
      <c r="AC107" t="s">
        <v>93</v>
      </c>
      <c r="AD107" t="s">
        <v>85</v>
      </c>
      <c r="AE107" t="s">
        <v>165</v>
      </c>
      <c r="AF107" t="s">
        <v>75</v>
      </c>
      <c r="AG107" t="s">
        <v>76</v>
      </c>
      <c r="AH107" t="s">
        <v>100</v>
      </c>
      <c r="AI107" t="s">
        <v>101</v>
      </c>
    </row>
    <row r="108" spans="1:35" x14ac:dyDescent="0.25">
      <c r="A108" s="67">
        <v>44616.469620428237</v>
      </c>
      <c r="B108" t="s">
        <v>102</v>
      </c>
      <c r="C108" t="s">
        <v>134</v>
      </c>
      <c r="D108" t="s">
        <v>37</v>
      </c>
      <c r="E108">
        <v>2</v>
      </c>
      <c r="F108" t="s">
        <v>79</v>
      </c>
      <c r="G108" t="s">
        <v>516</v>
      </c>
      <c r="H108" t="s">
        <v>39</v>
      </c>
      <c r="I108" t="s">
        <v>104</v>
      </c>
      <c r="J108" t="s">
        <v>130</v>
      </c>
      <c r="K108" t="s">
        <v>71</v>
      </c>
      <c r="L108">
        <v>3</v>
      </c>
      <c r="M108">
        <v>4</v>
      </c>
      <c r="N108">
        <v>2</v>
      </c>
      <c r="O108">
        <v>4</v>
      </c>
      <c r="P108">
        <v>4</v>
      </c>
      <c r="Q108">
        <v>2</v>
      </c>
      <c r="R108" t="s">
        <v>91</v>
      </c>
      <c r="S108" t="s">
        <v>91</v>
      </c>
      <c r="T108" t="s">
        <v>91</v>
      </c>
      <c r="U108" t="s">
        <v>68</v>
      </c>
      <c r="V108" t="s">
        <v>91</v>
      </c>
      <c r="W108" t="s">
        <v>66</v>
      </c>
      <c r="X108" t="s">
        <v>91</v>
      </c>
      <c r="Y108" t="s">
        <v>148</v>
      </c>
      <c r="Z108" t="s">
        <v>107</v>
      </c>
      <c r="AA108" t="s">
        <v>71</v>
      </c>
      <c r="AB108" t="s">
        <v>72</v>
      </c>
      <c r="AC108" t="s">
        <v>66</v>
      </c>
      <c r="AD108" t="s">
        <v>73</v>
      </c>
      <c r="AE108" t="s">
        <v>108</v>
      </c>
      <c r="AF108" t="s">
        <v>75</v>
      </c>
      <c r="AG108" t="s">
        <v>76</v>
      </c>
      <c r="AH108" t="s">
        <v>119</v>
      </c>
      <c r="AI108" t="s">
        <v>94</v>
      </c>
    </row>
    <row r="109" spans="1:35" x14ac:dyDescent="0.25">
      <c r="A109" s="67">
        <v>44616.471401597228</v>
      </c>
      <c r="B109" t="s">
        <v>102</v>
      </c>
      <c r="C109" t="s">
        <v>36</v>
      </c>
      <c r="D109" t="s">
        <v>37</v>
      </c>
      <c r="E109">
        <v>3</v>
      </c>
      <c r="F109">
        <v>4</v>
      </c>
      <c r="G109" t="s">
        <v>517</v>
      </c>
      <c r="H109" t="s">
        <v>39</v>
      </c>
      <c r="I109" t="s">
        <v>62</v>
      </c>
      <c r="J109" t="s">
        <v>195</v>
      </c>
      <c r="K109" t="s">
        <v>260</v>
      </c>
      <c r="L109">
        <v>5</v>
      </c>
      <c r="M109">
        <v>5</v>
      </c>
      <c r="N109">
        <v>5</v>
      </c>
      <c r="O109">
        <v>5</v>
      </c>
      <c r="P109">
        <v>5</v>
      </c>
      <c r="Q109">
        <v>1</v>
      </c>
      <c r="R109" t="s">
        <v>67</v>
      </c>
      <c r="S109" t="s">
        <v>66</v>
      </c>
      <c r="T109" t="s">
        <v>67</v>
      </c>
      <c r="U109" t="s">
        <v>66</v>
      </c>
      <c r="V109" t="s">
        <v>66</v>
      </c>
      <c r="W109" t="s">
        <v>66</v>
      </c>
      <c r="X109" t="s">
        <v>66</v>
      </c>
      <c r="Y109" t="s">
        <v>82</v>
      </c>
      <c r="Z109" t="s">
        <v>146</v>
      </c>
      <c r="AA109" t="s">
        <v>285</v>
      </c>
      <c r="AB109">
        <v>1500</v>
      </c>
      <c r="AC109">
        <v>600</v>
      </c>
      <c r="AD109">
        <v>2000</v>
      </c>
      <c r="AE109" t="s">
        <v>108</v>
      </c>
      <c r="AF109">
        <v>2000</v>
      </c>
      <c r="AG109">
        <v>2500</v>
      </c>
      <c r="AH109" t="s">
        <v>100</v>
      </c>
      <c r="AI109" t="s">
        <v>87</v>
      </c>
    </row>
    <row r="110" spans="1:35" x14ac:dyDescent="0.25">
      <c r="A110" s="67">
        <v>44616.471705532407</v>
      </c>
      <c r="B110" t="s">
        <v>133</v>
      </c>
      <c r="C110" t="s">
        <v>134</v>
      </c>
      <c r="D110" t="s">
        <v>37</v>
      </c>
      <c r="E110">
        <v>3</v>
      </c>
      <c r="F110">
        <v>3</v>
      </c>
      <c r="G110" t="s">
        <v>474</v>
      </c>
      <c r="H110" t="s">
        <v>61</v>
      </c>
      <c r="I110" t="s">
        <v>62</v>
      </c>
      <c r="J110" t="s">
        <v>176</v>
      </c>
      <c r="K110" t="s">
        <v>64</v>
      </c>
      <c r="L110">
        <v>4</v>
      </c>
      <c r="M110">
        <v>3</v>
      </c>
      <c r="N110">
        <v>4</v>
      </c>
      <c r="O110">
        <v>4</v>
      </c>
      <c r="P110">
        <v>4</v>
      </c>
      <c r="Q110">
        <v>3</v>
      </c>
      <c r="R110" t="s">
        <v>67</v>
      </c>
      <c r="S110" t="s">
        <v>91</v>
      </c>
      <c r="T110" t="s">
        <v>91</v>
      </c>
      <c r="U110" t="s">
        <v>91</v>
      </c>
      <c r="V110" t="s">
        <v>91</v>
      </c>
      <c r="W110" t="s">
        <v>91</v>
      </c>
      <c r="X110" t="s">
        <v>91</v>
      </c>
      <c r="Y110" t="s">
        <v>148</v>
      </c>
      <c r="Z110" t="s">
        <v>141</v>
      </c>
      <c r="AA110" t="s">
        <v>71</v>
      </c>
      <c r="AB110" t="s">
        <v>72</v>
      </c>
      <c r="AC110" t="s">
        <v>207</v>
      </c>
      <c r="AD110" t="s">
        <v>73</v>
      </c>
      <c r="AE110" t="s">
        <v>246</v>
      </c>
      <c r="AF110" t="s">
        <v>75</v>
      </c>
      <c r="AG110" t="s">
        <v>76</v>
      </c>
      <c r="AH110" t="s">
        <v>69</v>
      </c>
      <c r="AI110" t="s">
        <v>467</v>
      </c>
    </row>
    <row r="111" spans="1:35" x14ac:dyDescent="0.25">
      <c r="A111" s="67">
        <v>44616.472225162041</v>
      </c>
      <c r="B111" t="s">
        <v>133</v>
      </c>
      <c r="C111" t="s">
        <v>183</v>
      </c>
      <c r="D111" t="s">
        <v>37</v>
      </c>
      <c r="E111">
        <v>4</v>
      </c>
      <c r="F111">
        <v>3</v>
      </c>
      <c r="G111" t="s">
        <v>518</v>
      </c>
      <c r="H111" t="s">
        <v>39</v>
      </c>
      <c r="I111" t="s">
        <v>62</v>
      </c>
      <c r="J111" t="s">
        <v>176</v>
      </c>
      <c r="K111" t="s">
        <v>71</v>
      </c>
      <c r="L111">
        <v>5</v>
      </c>
      <c r="M111">
        <v>5</v>
      </c>
      <c r="N111">
        <v>5</v>
      </c>
      <c r="O111">
        <v>5</v>
      </c>
      <c r="P111">
        <v>5</v>
      </c>
      <c r="Q111">
        <v>1</v>
      </c>
      <c r="R111" t="s">
        <v>68</v>
      </c>
      <c r="S111" t="s">
        <v>91</v>
      </c>
      <c r="T111" t="s">
        <v>91</v>
      </c>
      <c r="U111" t="s">
        <v>91</v>
      </c>
      <c r="V111" t="s">
        <v>91</v>
      </c>
      <c r="W111" t="s">
        <v>68</v>
      </c>
      <c r="X111" t="s">
        <v>91</v>
      </c>
      <c r="Y111" t="s">
        <v>156</v>
      </c>
      <c r="Z111" t="s">
        <v>49</v>
      </c>
      <c r="AA111" t="s">
        <v>71</v>
      </c>
      <c r="AB111" t="s">
        <v>72</v>
      </c>
      <c r="AC111" t="s">
        <v>93</v>
      </c>
      <c r="AD111" t="s">
        <v>73</v>
      </c>
      <c r="AE111" t="s">
        <v>128</v>
      </c>
      <c r="AF111" t="s">
        <v>75</v>
      </c>
      <c r="AG111" t="s">
        <v>76</v>
      </c>
      <c r="AH111" t="s">
        <v>100</v>
      </c>
      <c r="AI111" t="s">
        <v>87</v>
      </c>
    </row>
    <row r="112" spans="1:35" x14ac:dyDescent="0.25">
      <c r="A112" s="67">
        <v>44616.473151712962</v>
      </c>
      <c r="B112" t="s">
        <v>59</v>
      </c>
      <c r="C112" t="s">
        <v>36</v>
      </c>
      <c r="D112" t="s">
        <v>37</v>
      </c>
      <c r="E112">
        <v>4</v>
      </c>
      <c r="F112">
        <v>4</v>
      </c>
      <c r="G112" t="s">
        <v>38</v>
      </c>
      <c r="H112" t="s">
        <v>39</v>
      </c>
      <c r="I112" t="s">
        <v>89</v>
      </c>
      <c r="J112" t="s">
        <v>63</v>
      </c>
      <c r="K112" t="s">
        <v>64</v>
      </c>
      <c r="L112">
        <v>4</v>
      </c>
      <c r="M112">
        <v>5</v>
      </c>
      <c r="N112">
        <v>3</v>
      </c>
      <c r="O112">
        <v>3</v>
      </c>
      <c r="P112">
        <v>4</v>
      </c>
      <c r="Q112">
        <v>2</v>
      </c>
      <c r="R112" t="s">
        <v>65</v>
      </c>
      <c r="S112" t="s">
        <v>91</v>
      </c>
      <c r="T112" t="s">
        <v>91</v>
      </c>
      <c r="U112" t="s">
        <v>68</v>
      </c>
      <c r="V112" t="s">
        <v>91</v>
      </c>
      <c r="W112" t="s">
        <v>91</v>
      </c>
      <c r="X112" t="s">
        <v>91</v>
      </c>
      <c r="Y112" t="s">
        <v>92</v>
      </c>
      <c r="Z112" t="s">
        <v>146</v>
      </c>
      <c r="AA112" t="s">
        <v>149</v>
      </c>
      <c r="AB112" t="s">
        <v>72</v>
      </c>
      <c r="AC112" t="s">
        <v>66</v>
      </c>
      <c r="AD112" t="s">
        <v>73</v>
      </c>
      <c r="AE112" t="s">
        <v>74</v>
      </c>
      <c r="AF112" t="s">
        <v>117</v>
      </c>
      <c r="AG112" t="s">
        <v>76</v>
      </c>
      <c r="AH112" t="s">
        <v>365</v>
      </c>
      <c r="AI112" t="s">
        <v>101</v>
      </c>
    </row>
    <row r="113" spans="1:35" x14ac:dyDescent="0.25">
      <c r="A113" s="67">
        <v>44616.477544166672</v>
      </c>
      <c r="B113" t="s">
        <v>35</v>
      </c>
      <c r="C113" t="s">
        <v>36</v>
      </c>
      <c r="D113" t="s">
        <v>37</v>
      </c>
      <c r="E113">
        <v>3</v>
      </c>
      <c r="F113">
        <v>3</v>
      </c>
      <c r="G113" t="s">
        <v>468</v>
      </c>
      <c r="H113" t="s">
        <v>39</v>
      </c>
      <c r="I113" t="s">
        <v>89</v>
      </c>
      <c r="J113" t="s">
        <v>81</v>
      </c>
      <c r="K113" t="s">
        <v>71</v>
      </c>
      <c r="L113">
        <v>1</v>
      </c>
      <c r="M113">
        <v>1</v>
      </c>
      <c r="N113">
        <v>3</v>
      </c>
      <c r="O113">
        <v>3</v>
      </c>
      <c r="P113">
        <v>4</v>
      </c>
      <c r="Q113">
        <v>4</v>
      </c>
      <c r="R113" t="s">
        <v>66</v>
      </c>
      <c r="S113" t="s">
        <v>67</v>
      </c>
      <c r="T113" t="s">
        <v>66</v>
      </c>
      <c r="U113" t="s">
        <v>65</v>
      </c>
      <c r="V113" t="s">
        <v>67</v>
      </c>
      <c r="W113" t="s">
        <v>67</v>
      </c>
      <c r="X113" t="s">
        <v>91</v>
      </c>
      <c r="Y113" t="s">
        <v>113</v>
      </c>
      <c r="Z113" t="s">
        <v>298</v>
      </c>
      <c r="AA113" t="s">
        <v>71</v>
      </c>
      <c r="AB113" t="s">
        <v>72</v>
      </c>
      <c r="AC113" t="s">
        <v>65</v>
      </c>
      <c r="AD113" t="s">
        <v>85</v>
      </c>
      <c r="AE113" t="s">
        <v>99</v>
      </c>
      <c r="AF113" t="s">
        <v>86</v>
      </c>
      <c r="AG113" t="s">
        <v>51</v>
      </c>
      <c r="AH113" t="s">
        <v>199</v>
      </c>
      <c r="AI113" t="s">
        <v>101</v>
      </c>
    </row>
    <row r="114" spans="1:35" x14ac:dyDescent="0.25">
      <c r="A114" s="67">
        <v>44616.483553587968</v>
      </c>
      <c r="B114" t="s">
        <v>102</v>
      </c>
      <c r="C114" t="s">
        <v>134</v>
      </c>
      <c r="D114" t="s">
        <v>37</v>
      </c>
      <c r="E114">
        <v>1</v>
      </c>
      <c r="F114">
        <v>6</v>
      </c>
      <c r="G114" t="s">
        <v>537</v>
      </c>
      <c r="H114" t="s">
        <v>61</v>
      </c>
      <c r="I114" t="s">
        <v>40</v>
      </c>
      <c r="J114" t="s">
        <v>125</v>
      </c>
      <c r="K114" t="s">
        <v>64</v>
      </c>
      <c r="L114">
        <v>5</v>
      </c>
      <c r="M114">
        <v>5</v>
      </c>
      <c r="N114">
        <v>4</v>
      </c>
      <c r="O114">
        <v>3</v>
      </c>
      <c r="P114">
        <v>4</v>
      </c>
      <c r="Q114">
        <v>1</v>
      </c>
      <c r="R114" t="s">
        <v>66</v>
      </c>
      <c r="S114" t="s">
        <v>66</v>
      </c>
      <c r="T114" t="s">
        <v>91</v>
      </c>
      <c r="U114" t="s">
        <v>66</v>
      </c>
      <c r="V114" t="s">
        <v>67</v>
      </c>
      <c r="W114" t="s">
        <v>67</v>
      </c>
      <c r="X114" t="s">
        <v>67</v>
      </c>
      <c r="Y114" t="s">
        <v>538</v>
      </c>
      <c r="Z114" t="s">
        <v>539</v>
      </c>
      <c r="AA114" t="s">
        <v>98</v>
      </c>
      <c r="AB114" t="s">
        <v>72</v>
      </c>
      <c r="AC114" t="s">
        <v>66</v>
      </c>
      <c r="AD114" t="s">
        <v>73</v>
      </c>
      <c r="AE114" t="s">
        <v>540</v>
      </c>
      <c r="AF114" t="s">
        <v>75</v>
      </c>
      <c r="AG114" t="s">
        <v>76</v>
      </c>
      <c r="AH114" t="s">
        <v>353</v>
      </c>
      <c r="AI114" t="s">
        <v>101</v>
      </c>
    </row>
    <row r="115" spans="1:35" x14ac:dyDescent="0.25">
      <c r="A115" s="67">
        <v>44616.485518136571</v>
      </c>
      <c r="B115" t="s">
        <v>59</v>
      </c>
      <c r="C115" t="s">
        <v>36</v>
      </c>
      <c r="D115" t="s">
        <v>37</v>
      </c>
      <c r="E115">
        <v>1</v>
      </c>
      <c r="F115">
        <v>6</v>
      </c>
      <c r="G115" t="s">
        <v>181</v>
      </c>
      <c r="H115" t="s">
        <v>115</v>
      </c>
      <c r="I115" t="s">
        <v>104</v>
      </c>
      <c r="J115" t="s">
        <v>121</v>
      </c>
      <c r="K115" t="s">
        <v>543</v>
      </c>
      <c r="L115">
        <v>3</v>
      </c>
      <c r="M115">
        <v>5</v>
      </c>
      <c r="N115">
        <v>5</v>
      </c>
      <c r="O115">
        <v>5</v>
      </c>
      <c r="P115">
        <v>5</v>
      </c>
      <c r="Q115">
        <v>4</v>
      </c>
      <c r="R115" t="s">
        <v>122</v>
      </c>
      <c r="S115" t="s">
        <v>65</v>
      </c>
      <c r="T115" t="s">
        <v>91</v>
      </c>
      <c r="U115" t="s">
        <v>143</v>
      </c>
      <c r="V115" t="s">
        <v>65</v>
      </c>
      <c r="W115" t="s">
        <v>91</v>
      </c>
      <c r="X115" t="s">
        <v>91</v>
      </c>
      <c r="Y115" t="s">
        <v>238</v>
      </c>
      <c r="Z115" t="s">
        <v>70</v>
      </c>
      <c r="AA115" t="s">
        <v>504</v>
      </c>
      <c r="AB115" t="s">
        <v>55</v>
      </c>
      <c r="AC115" t="s">
        <v>67</v>
      </c>
      <c r="AD115" s="68">
        <v>3000</v>
      </c>
      <c r="AE115" t="s">
        <v>108</v>
      </c>
      <c r="AF115" t="s">
        <v>75</v>
      </c>
      <c r="AG115" t="s">
        <v>76</v>
      </c>
      <c r="AH115" t="s">
        <v>239</v>
      </c>
      <c r="AI115" t="s">
        <v>263</v>
      </c>
    </row>
    <row r="116" spans="1:35" x14ac:dyDescent="0.25">
      <c r="A116" s="67">
        <v>44616.491585787036</v>
      </c>
      <c r="B116" t="s">
        <v>133</v>
      </c>
      <c r="C116" t="s">
        <v>151</v>
      </c>
      <c r="D116" t="s">
        <v>37</v>
      </c>
      <c r="E116">
        <v>3</v>
      </c>
      <c r="F116">
        <v>4</v>
      </c>
      <c r="G116" t="s">
        <v>545</v>
      </c>
      <c r="H116" t="s">
        <v>39</v>
      </c>
      <c r="I116" t="s">
        <v>104</v>
      </c>
      <c r="J116" t="s">
        <v>270</v>
      </c>
      <c r="K116" t="s">
        <v>145</v>
      </c>
      <c r="L116">
        <v>4</v>
      </c>
      <c r="M116">
        <v>3</v>
      </c>
      <c r="N116">
        <v>2</v>
      </c>
      <c r="O116">
        <v>2</v>
      </c>
      <c r="P116">
        <v>4</v>
      </c>
      <c r="Q116">
        <v>2</v>
      </c>
      <c r="R116" t="s">
        <v>68</v>
      </c>
      <c r="S116" t="s">
        <v>68</v>
      </c>
      <c r="T116" t="s">
        <v>68</v>
      </c>
      <c r="U116" t="s">
        <v>68</v>
      </c>
      <c r="V116" t="s">
        <v>68</v>
      </c>
      <c r="W116" t="s">
        <v>68</v>
      </c>
      <c r="X116" t="s">
        <v>91</v>
      </c>
      <c r="Y116" t="s">
        <v>113</v>
      </c>
      <c r="Z116" t="s">
        <v>235</v>
      </c>
      <c r="AA116" t="s">
        <v>149</v>
      </c>
      <c r="AB116" t="s">
        <v>72</v>
      </c>
      <c r="AC116" t="s">
        <v>93</v>
      </c>
      <c r="AD116" t="s">
        <v>73</v>
      </c>
      <c r="AE116" t="s">
        <v>108</v>
      </c>
      <c r="AF116" t="s">
        <v>75</v>
      </c>
      <c r="AG116" t="s">
        <v>76</v>
      </c>
      <c r="AH116" t="s">
        <v>69</v>
      </c>
      <c r="AI116" t="s">
        <v>101</v>
      </c>
    </row>
    <row r="117" spans="1:35" x14ac:dyDescent="0.25">
      <c r="A117" s="67">
        <v>44616.496471087958</v>
      </c>
      <c r="B117" t="s">
        <v>35</v>
      </c>
      <c r="C117" t="s">
        <v>36</v>
      </c>
      <c r="D117" t="s">
        <v>37</v>
      </c>
      <c r="E117">
        <v>3</v>
      </c>
      <c r="F117">
        <v>2</v>
      </c>
      <c r="G117" t="s">
        <v>38</v>
      </c>
      <c r="H117" t="s">
        <v>61</v>
      </c>
      <c r="I117" t="s">
        <v>62</v>
      </c>
      <c r="J117" t="s">
        <v>205</v>
      </c>
      <c r="K117" t="s">
        <v>64</v>
      </c>
      <c r="L117">
        <v>5</v>
      </c>
      <c r="M117">
        <v>5</v>
      </c>
      <c r="N117">
        <v>5</v>
      </c>
      <c r="O117">
        <v>5</v>
      </c>
      <c r="P117">
        <v>5</v>
      </c>
      <c r="Q117">
        <v>4</v>
      </c>
      <c r="R117" t="s">
        <v>143</v>
      </c>
      <c r="S117" t="s">
        <v>122</v>
      </c>
      <c r="T117" t="s">
        <v>91</v>
      </c>
      <c r="U117" t="s">
        <v>91</v>
      </c>
      <c r="V117" t="s">
        <v>91</v>
      </c>
      <c r="W117" t="s">
        <v>143</v>
      </c>
      <c r="X117" t="s">
        <v>91</v>
      </c>
      <c r="Y117" t="s">
        <v>92</v>
      </c>
      <c r="Z117" t="s">
        <v>83</v>
      </c>
      <c r="AA117" t="s">
        <v>98</v>
      </c>
      <c r="AB117" t="s">
        <v>72</v>
      </c>
      <c r="AC117" t="s">
        <v>65</v>
      </c>
      <c r="AD117" t="s">
        <v>73</v>
      </c>
      <c r="AE117" t="s">
        <v>99</v>
      </c>
      <c r="AF117" t="s">
        <v>75</v>
      </c>
      <c r="AG117" t="s">
        <v>76</v>
      </c>
      <c r="AH117" t="s">
        <v>191</v>
      </c>
      <c r="AI117" t="s">
        <v>87</v>
      </c>
    </row>
    <row r="118" spans="1:35" x14ac:dyDescent="0.25">
      <c r="A118" s="67">
        <v>44616.500332731477</v>
      </c>
      <c r="B118" t="s">
        <v>150</v>
      </c>
      <c r="C118" t="s">
        <v>151</v>
      </c>
      <c r="D118" t="s">
        <v>37</v>
      </c>
      <c r="E118">
        <v>5</v>
      </c>
      <c r="F118">
        <v>1</v>
      </c>
      <c r="G118" t="s">
        <v>262</v>
      </c>
      <c r="H118" t="s">
        <v>413</v>
      </c>
      <c r="I118" t="s">
        <v>413</v>
      </c>
      <c r="J118" t="s">
        <v>546</v>
      </c>
      <c r="K118" t="s">
        <v>546</v>
      </c>
      <c r="L118">
        <v>3</v>
      </c>
      <c r="M118">
        <v>1</v>
      </c>
      <c r="N118">
        <v>5</v>
      </c>
      <c r="O118">
        <v>4</v>
      </c>
      <c r="P118">
        <v>5</v>
      </c>
      <c r="Q118">
        <v>1</v>
      </c>
      <c r="R118" t="s">
        <v>91</v>
      </c>
      <c r="S118" t="s">
        <v>91</v>
      </c>
      <c r="T118" t="s">
        <v>91</v>
      </c>
      <c r="U118" t="s">
        <v>91</v>
      </c>
      <c r="V118" t="s">
        <v>91</v>
      </c>
      <c r="W118" t="s">
        <v>91</v>
      </c>
      <c r="X118" t="s">
        <v>91</v>
      </c>
      <c r="Y118" t="s">
        <v>546</v>
      </c>
      <c r="Z118" t="s">
        <v>546</v>
      </c>
      <c r="AA118" t="s">
        <v>546</v>
      </c>
      <c r="AB118" t="s">
        <v>72</v>
      </c>
      <c r="AC118" t="s">
        <v>217</v>
      </c>
      <c r="AD118" t="s">
        <v>73</v>
      </c>
      <c r="AE118" t="s">
        <v>128</v>
      </c>
      <c r="AF118" t="s">
        <v>75</v>
      </c>
      <c r="AG118" t="s">
        <v>76</v>
      </c>
      <c r="AH118" t="s">
        <v>546</v>
      </c>
      <c r="AI118" t="s">
        <v>547</v>
      </c>
    </row>
    <row r="119" spans="1:35" x14ac:dyDescent="0.25">
      <c r="A119" s="67">
        <v>44616.50103748843</v>
      </c>
      <c r="B119" t="s">
        <v>102</v>
      </c>
      <c r="C119" t="s">
        <v>36</v>
      </c>
      <c r="D119" t="s">
        <v>37</v>
      </c>
      <c r="E119">
        <v>3</v>
      </c>
      <c r="F119">
        <v>4</v>
      </c>
      <c r="G119" t="s">
        <v>352</v>
      </c>
      <c r="H119" t="s">
        <v>61</v>
      </c>
      <c r="I119" t="s">
        <v>62</v>
      </c>
      <c r="J119" t="s">
        <v>90</v>
      </c>
      <c r="K119" t="s">
        <v>126</v>
      </c>
      <c r="L119">
        <v>3</v>
      </c>
      <c r="M119">
        <v>5</v>
      </c>
      <c r="N119">
        <v>5</v>
      </c>
      <c r="O119">
        <v>4</v>
      </c>
      <c r="P119">
        <v>5</v>
      </c>
      <c r="Q119">
        <v>3</v>
      </c>
      <c r="R119" t="s">
        <v>91</v>
      </c>
      <c r="S119" t="s">
        <v>91</v>
      </c>
      <c r="T119" t="s">
        <v>91</v>
      </c>
      <c r="U119" t="s">
        <v>67</v>
      </c>
      <c r="V119" t="s">
        <v>91</v>
      </c>
      <c r="W119" t="s">
        <v>65</v>
      </c>
      <c r="X119" t="s">
        <v>91</v>
      </c>
      <c r="Y119" t="s">
        <v>189</v>
      </c>
      <c r="Z119" t="s">
        <v>107</v>
      </c>
      <c r="AA119" t="s">
        <v>211</v>
      </c>
      <c r="AB119" t="s">
        <v>55</v>
      </c>
      <c r="AC119" t="s">
        <v>65</v>
      </c>
      <c r="AD119" t="s">
        <v>139</v>
      </c>
      <c r="AE119" t="s">
        <v>128</v>
      </c>
      <c r="AF119" t="s">
        <v>117</v>
      </c>
      <c r="AG119" t="s">
        <v>76</v>
      </c>
      <c r="AH119" t="s">
        <v>191</v>
      </c>
      <c r="AI119" t="s">
        <v>87</v>
      </c>
    </row>
    <row r="120" spans="1:35" x14ac:dyDescent="0.25">
      <c r="A120" s="67">
        <v>44616.50212237268</v>
      </c>
      <c r="B120" t="s">
        <v>59</v>
      </c>
      <c r="C120" t="s">
        <v>36</v>
      </c>
      <c r="D120" t="s">
        <v>37</v>
      </c>
      <c r="E120">
        <v>3</v>
      </c>
      <c r="F120">
        <v>4</v>
      </c>
      <c r="G120" t="s">
        <v>88</v>
      </c>
      <c r="H120" t="s">
        <v>61</v>
      </c>
      <c r="I120" t="s">
        <v>104</v>
      </c>
      <c r="J120" t="s">
        <v>258</v>
      </c>
      <c r="K120" t="s">
        <v>64</v>
      </c>
      <c r="L120">
        <v>5</v>
      </c>
      <c r="M120">
        <v>5</v>
      </c>
      <c r="N120">
        <v>5</v>
      </c>
      <c r="O120">
        <v>5</v>
      </c>
      <c r="P120">
        <v>5</v>
      </c>
      <c r="Q120">
        <v>3</v>
      </c>
      <c r="R120" t="s">
        <v>67</v>
      </c>
      <c r="S120" t="s">
        <v>68</v>
      </c>
      <c r="T120" t="s">
        <v>68</v>
      </c>
      <c r="U120" t="s">
        <v>67</v>
      </c>
      <c r="V120" t="s">
        <v>67</v>
      </c>
      <c r="W120" t="s">
        <v>68</v>
      </c>
      <c r="X120" t="s">
        <v>67</v>
      </c>
      <c r="Y120" t="s">
        <v>238</v>
      </c>
      <c r="Z120" t="s">
        <v>146</v>
      </c>
      <c r="AA120" t="s">
        <v>149</v>
      </c>
      <c r="AB120" t="s">
        <v>72</v>
      </c>
      <c r="AC120" t="s">
        <v>66</v>
      </c>
      <c r="AD120" t="s">
        <v>168</v>
      </c>
      <c r="AE120" t="s">
        <v>108</v>
      </c>
      <c r="AF120" t="s">
        <v>213</v>
      </c>
      <c r="AG120" t="s">
        <v>137</v>
      </c>
      <c r="AH120" t="s">
        <v>244</v>
      </c>
      <c r="AI120" t="s">
        <v>87</v>
      </c>
    </row>
    <row r="121" spans="1:35" x14ac:dyDescent="0.25">
      <c r="A121" s="67">
        <v>44616.504501365736</v>
      </c>
      <c r="B121" t="s">
        <v>133</v>
      </c>
      <c r="C121" t="s">
        <v>151</v>
      </c>
      <c r="D121" t="s">
        <v>37</v>
      </c>
      <c r="E121">
        <v>4</v>
      </c>
      <c r="F121">
        <v>4</v>
      </c>
      <c r="G121" t="s">
        <v>537</v>
      </c>
      <c r="H121" t="s">
        <v>39</v>
      </c>
      <c r="I121" t="s">
        <v>62</v>
      </c>
      <c r="J121" t="s">
        <v>63</v>
      </c>
      <c r="K121" t="s">
        <v>289</v>
      </c>
      <c r="L121">
        <v>5</v>
      </c>
      <c r="M121">
        <v>2</v>
      </c>
      <c r="N121">
        <v>4</v>
      </c>
      <c r="O121">
        <v>4</v>
      </c>
      <c r="P121">
        <v>5</v>
      </c>
      <c r="Q121">
        <v>1</v>
      </c>
      <c r="R121" t="s">
        <v>122</v>
      </c>
      <c r="S121" t="s">
        <v>91</v>
      </c>
      <c r="T121" t="s">
        <v>91</v>
      </c>
      <c r="U121" t="s">
        <v>122</v>
      </c>
      <c r="V121" t="s">
        <v>91</v>
      </c>
      <c r="W121" t="s">
        <v>91</v>
      </c>
      <c r="X121" t="s">
        <v>91</v>
      </c>
      <c r="Y121" t="s">
        <v>82</v>
      </c>
      <c r="Z121" t="s">
        <v>124</v>
      </c>
      <c r="AA121" t="s">
        <v>370</v>
      </c>
      <c r="AB121" t="s">
        <v>137</v>
      </c>
      <c r="AC121" t="s">
        <v>122</v>
      </c>
      <c r="AD121" t="s">
        <v>73</v>
      </c>
      <c r="AE121" t="s">
        <v>246</v>
      </c>
      <c r="AF121" t="s">
        <v>75</v>
      </c>
      <c r="AG121" t="s">
        <v>76</v>
      </c>
      <c r="AH121" t="s">
        <v>119</v>
      </c>
      <c r="AI121" t="s">
        <v>101</v>
      </c>
    </row>
    <row r="122" spans="1:35" x14ac:dyDescent="0.25">
      <c r="A122" s="67">
        <v>44616.506030046294</v>
      </c>
      <c r="B122" t="s">
        <v>59</v>
      </c>
      <c r="C122" t="s">
        <v>36</v>
      </c>
      <c r="D122" t="s">
        <v>37</v>
      </c>
      <c r="E122">
        <v>2</v>
      </c>
      <c r="F122">
        <v>4</v>
      </c>
      <c r="G122" t="s">
        <v>550</v>
      </c>
      <c r="H122" t="s">
        <v>61</v>
      </c>
      <c r="I122" t="s">
        <v>104</v>
      </c>
      <c r="J122" t="s">
        <v>381</v>
      </c>
      <c r="K122" t="s">
        <v>551</v>
      </c>
      <c r="L122">
        <v>5</v>
      </c>
      <c r="M122">
        <v>3</v>
      </c>
      <c r="N122">
        <v>5</v>
      </c>
      <c r="O122">
        <v>5</v>
      </c>
      <c r="P122">
        <v>5</v>
      </c>
      <c r="Q122">
        <v>1</v>
      </c>
      <c r="R122" t="s">
        <v>65</v>
      </c>
      <c r="S122" t="s">
        <v>66</v>
      </c>
      <c r="T122" t="s">
        <v>91</v>
      </c>
      <c r="U122" t="s">
        <v>66</v>
      </c>
      <c r="V122" t="s">
        <v>66</v>
      </c>
      <c r="W122" t="s">
        <v>65</v>
      </c>
      <c r="X122" t="s">
        <v>91</v>
      </c>
      <c r="Y122" t="s">
        <v>238</v>
      </c>
      <c r="Z122" t="s">
        <v>202</v>
      </c>
      <c r="AA122" t="s">
        <v>206</v>
      </c>
      <c r="AB122" t="s">
        <v>72</v>
      </c>
      <c r="AC122" t="s">
        <v>65</v>
      </c>
      <c r="AD122" t="s">
        <v>168</v>
      </c>
      <c r="AE122" t="s">
        <v>99</v>
      </c>
      <c r="AF122" t="s">
        <v>86</v>
      </c>
      <c r="AG122" t="s">
        <v>76</v>
      </c>
      <c r="AH122" t="s">
        <v>239</v>
      </c>
      <c r="AI122" t="s">
        <v>94</v>
      </c>
    </row>
    <row r="123" spans="1:35" x14ac:dyDescent="0.25">
      <c r="A123" s="67">
        <v>44616.517161608797</v>
      </c>
      <c r="B123" t="s">
        <v>35</v>
      </c>
      <c r="C123" t="s">
        <v>36</v>
      </c>
      <c r="D123" t="s">
        <v>37</v>
      </c>
      <c r="E123">
        <v>3</v>
      </c>
      <c r="F123">
        <v>3</v>
      </c>
      <c r="G123" t="s">
        <v>142</v>
      </c>
      <c r="H123" t="s">
        <v>301</v>
      </c>
      <c r="I123" t="s">
        <v>413</v>
      </c>
      <c r="J123" t="s">
        <v>559</v>
      </c>
      <c r="K123" t="s">
        <v>487</v>
      </c>
      <c r="L123">
        <v>3</v>
      </c>
      <c r="M123">
        <v>5</v>
      </c>
      <c r="N123">
        <v>3</v>
      </c>
      <c r="O123">
        <v>3</v>
      </c>
      <c r="P123">
        <v>3</v>
      </c>
      <c r="Q123">
        <v>3</v>
      </c>
      <c r="R123" t="s">
        <v>91</v>
      </c>
      <c r="S123" t="s">
        <v>91</v>
      </c>
      <c r="T123" t="s">
        <v>91</v>
      </c>
      <c r="U123" t="s">
        <v>66</v>
      </c>
      <c r="V123" t="s">
        <v>91</v>
      </c>
      <c r="W123" t="s">
        <v>91</v>
      </c>
      <c r="X123" t="s">
        <v>66</v>
      </c>
      <c r="Y123" t="s">
        <v>148</v>
      </c>
      <c r="Z123" t="s">
        <v>70</v>
      </c>
      <c r="AA123" t="s">
        <v>285</v>
      </c>
      <c r="AB123" t="s">
        <v>72</v>
      </c>
      <c r="AC123" t="s">
        <v>66</v>
      </c>
      <c r="AD123" t="s">
        <v>73</v>
      </c>
      <c r="AE123" t="s">
        <v>128</v>
      </c>
      <c r="AF123" t="s">
        <v>75</v>
      </c>
      <c r="AG123" t="s">
        <v>76</v>
      </c>
      <c r="AH123" t="s">
        <v>77</v>
      </c>
      <c r="AI123" t="s">
        <v>94</v>
      </c>
    </row>
    <row r="124" spans="1:35" x14ac:dyDescent="0.25">
      <c r="A124" s="67">
        <v>44616.518173240736</v>
      </c>
      <c r="B124" t="s">
        <v>59</v>
      </c>
      <c r="C124" t="s">
        <v>36</v>
      </c>
      <c r="D124" t="s">
        <v>37</v>
      </c>
      <c r="E124">
        <v>1</v>
      </c>
      <c r="F124">
        <v>5</v>
      </c>
      <c r="G124" t="s">
        <v>88</v>
      </c>
      <c r="H124" t="s">
        <v>39</v>
      </c>
      <c r="I124" t="s">
        <v>104</v>
      </c>
      <c r="J124" t="s">
        <v>63</v>
      </c>
      <c r="K124" t="s">
        <v>71</v>
      </c>
      <c r="L124">
        <v>3</v>
      </c>
      <c r="M124">
        <v>5</v>
      </c>
      <c r="N124">
        <v>3</v>
      </c>
      <c r="O124">
        <v>2</v>
      </c>
      <c r="P124">
        <v>4</v>
      </c>
      <c r="Q124">
        <v>2</v>
      </c>
      <c r="R124" t="s">
        <v>68</v>
      </c>
      <c r="S124" t="s">
        <v>91</v>
      </c>
      <c r="T124" t="s">
        <v>91</v>
      </c>
      <c r="U124" t="s">
        <v>68</v>
      </c>
      <c r="V124" t="s">
        <v>91</v>
      </c>
      <c r="W124" t="s">
        <v>68</v>
      </c>
      <c r="X124" t="s">
        <v>91</v>
      </c>
      <c r="Y124" t="s">
        <v>148</v>
      </c>
      <c r="Z124" t="s">
        <v>158</v>
      </c>
      <c r="AA124" t="s">
        <v>71</v>
      </c>
      <c r="AB124" t="s">
        <v>72</v>
      </c>
      <c r="AC124" t="s">
        <v>66</v>
      </c>
      <c r="AD124" t="s">
        <v>73</v>
      </c>
      <c r="AE124" t="s">
        <v>128</v>
      </c>
      <c r="AF124" t="s">
        <v>75</v>
      </c>
      <c r="AG124" t="s">
        <v>76</v>
      </c>
      <c r="AH124" t="s">
        <v>100</v>
      </c>
      <c r="AI124" t="s">
        <v>87</v>
      </c>
    </row>
    <row r="125" spans="1:35" x14ac:dyDescent="0.25">
      <c r="A125" s="67">
        <v>44616.525878206019</v>
      </c>
      <c r="B125" t="s">
        <v>59</v>
      </c>
      <c r="C125" t="s">
        <v>36</v>
      </c>
      <c r="D125" t="s">
        <v>37</v>
      </c>
      <c r="E125">
        <v>1</v>
      </c>
      <c r="F125">
        <v>3</v>
      </c>
      <c r="G125" t="s">
        <v>88</v>
      </c>
      <c r="H125" t="s">
        <v>61</v>
      </c>
      <c r="I125" t="s">
        <v>89</v>
      </c>
      <c r="J125" t="s">
        <v>63</v>
      </c>
      <c r="K125" t="s">
        <v>71</v>
      </c>
      <c r="L125">
        <v>4</v>
      </c>
      <c r="M125">
        <v>5</v>
      </c>
      <c r="N125">
        <v>4</v>
      </c>
      <c r="O125">
        <v>4</v>
      </c>
      <c r="P125">
        <v>5</v>
      </c>
      <c r="Q125">
        <v>3</v>
      </c>
      <c r="R125" t="s">
        <v>66</v>
      </c>
      <c r="S125" t="s">
        <v>91</v>
      </c>
      <c r="T125" t="s">
        <v>91</v>
      </c>
      <c r="U125" t="s">
        <v>67</v>
      </c>
      <c r="V125" t="s">
        <v>91</v>
      </c>
      <c r="W125" t="s">
        <v>91</v>
      </c>
      <c r="X125" t="s">
        <v>91</v>
      </c>
      <c r="Y125" t="s">
        <v>113</v>
      </c>
      <c r="Z125" t="s">
        <v>83</v>
      </c>
      <c r="AA125" t="s">
        <v>71</v>
      </c>
      <c r="AB125" t="s">
        <v>72</v>
      </c>
      <c r="AC125" t="s">
        <v>66</v>
      </c>
      <c r="AD125" t="s">
        <v>73</v>
      </c>
      <c r="AE125" t="s">
        <v>54</v>
      </c>
      <c r="AF125" t="s">
        <v>75</v>
      </c>
      <c r="AG125" t="s">
        <v>76</v>
      </c>
      <c r="AH125" t="s">
        <v>69</v>
      </c>
      <c r="AI125" t="s">
        <v>169</v>
      </c>
    </row>
    <row r="126" spans="1:35" x14ac:dyDescent="0.25">
      <c r="A126" s="67">
        <v>44616.530247164352</v>
      </c>
      <c r="B126" t="s">
        <v>59</v>
      </c>
      <c r="C126" t="s">
        <v>36</v>
      </c>
      <c r="D126" t="s">
        <v>37</v>
      </c>
      <c r="E126">
        <v>1</v>
      </c>
      <c r="F126">
        <v>1</v>
      </c>
      <c r="G126" t="s">
        <v>38</v>
      </c>
      <c r="H126" t="s">
        <v>115</v>
      </c>
      <c r="I126" t="s">
        <v>62</v>
      </c>
      <c r="J126" t="s">
        <v>63</v>
      </c>
      <c r="K126" t="s">
        <v>64</v>
      </c>
      <c r="L126">
        <v>5</v>
      </c>
      <c r="M126">
        <v>5</v>
      </c>
      <c r="N126">
        <v>5</v>
      </c>
      <c r="O126">
        <v>5</v>
      </c>
      <c r="P126">
        <v>5</v>
      </c>
      <c r="Q126">
        <v>5</v>
      </c>
      <c r="R126" t="s">
        <v>67</v>
      </c>
      <c r="S126" t="s">
        <v>91</v>
      </c>
      <c r="T126" t="s">
        <v>91</v>
      </c>
      <c r="U126" t="s">
        <v>65</v>
      </c>
      <c r="V126" t="s">
        <v>91</v>
      </c>
      <c r="W126" t="s">
        <v>91</v>
      </c>
      <c r="X126" t="s">
        <v>91</v>
      </c>
      <c r="Y126" t="s">
        <v>113</v>
      </c>
      <c r="Z126" t="s">
        <v>124</v>
      </c>
      <c r="AA126" t="s">
        <v>98</v>
      </c>
      <c r="AB126" t="s">
        <v>72</v>
      </c>
      <c r="AC126" t="s">
        <v>65</v>
      </c>
      <c r="AD126" t="s">
        <v>73</v>
      </c>
      <c r="AE126" t="s">
        <v>128</v>
      </c>
      <c r="AF126" t="s">
        <v>75</v>
      </c>
      <c r="AG126" t="s">
        <v>76</v>
      </c>
      <c r="AH126" t="s">
        <v>194</v>
      </c>
      <c r="AI126" t="s">
        <v>101</v>
      </c>
    </row>
    <row r="127" spans="1:35" x14ac:dyDescent="0.25">
      <c r="A127" s="67">
        <v>44616.543502083332</v>
      </c>
      <c r="B127" t="s">
        <v>35</v>
      </c>
      <c r="C127" t="s">
        <v>36</v>
      </c>
      <c r="D127" t="s">
        <v>37</v>
      </c>
      <c r="E127">
        <v>1</v>
      </c>
      <c r="F127">
        <v>3</v>
      </c>
      <c r="G127" t="s">
        <v>88</v>
      </c>
      <c r="H127" t="s">
        <v>39</v>
      </c>
      <c r="I127" t="s">
        <v>111</v>
      </c>
      <c r="J127" t="s">
        <v>241</v>
      </c>
      <c r="K127" t="s">
        <v>71</v>
      </c>
      <c r="L127">
        <v>4</v>
      </c>
      <c r="M127">
        <v>1</v>
      </c>
      <c r="N127">
        <v>4</v>
      </c>
      <c r="O127">
        <v>3</v>
      </c>
      <c r="P127">
        <v>3</v>
      </c>
      <c r="Q127">
        <v>3</v>
      </c>
      <c r="R127" t="s">
        <v>66</v>
      </c>
      <c r="S127" t="s">
        <v>67</v>
      </c>
      <c r="T127" t="s">
        <v>67</v>
      </c>
      <c r="U127" t="s">
        <v>67</v>
      </c>
      <c r="V127" t="s">
        <v>67</v>
      </c>
      <c r="W127" t="s">
        <v>67</v>
      </c>
      <c r="X127" t="s">
        <v>65</v>
      </c>
      <c r="Y127" t="s">
        <v>131</v>
      </c>
      <c r="Z127" t="s">
        <v>158</v>
      </c>
      <c r="AA127" t="s">
        <v>71</v>
      </c>
      <c r="AB127" t="s">
        <v>72</v>
      </c>
      <c r="AC127">
        <v>800</v>
      </c>
      <c r="AD127" t="s">
        <v>73</v>
      </c>
      <c r="AE127" t="s">
        <v>108</v>
      </c>
      <c r="AF127" t="s">
        <v>75</v>
      </c>
      <c r="AG127" t="s">
        <v>76</v>
      </c>
      <c r="AH127" t="s">
        <v>69</v>
      </c>
      <c r="AI127" t="s">
        <v>87</v>
      </c>
    </row>
    <row r="128" spans="1:35" x14ac:dyDescent="0.25">
      <c r="A128" s="67">
        <v>44616.552595624999</v>
      </c>
      <c r="B128" t="s">
        <v>59</v>
      </c>
      <c r="C128" t="s">
        <v>36</v>
      </c>
      <c r="D128" t="s">
        <v>37</v>
      </c>
      <c r="E128">
        <v>1</v>
      </c>
      <c r="F128">
        <v>4</v>
      </c>
      <c r="G128" t="s">
        <v>38</v>
      </c>
      <c r="H128" t="s">
        <v>39</v>
      </c>
      <c r="I128" t="s">
        <v>111</v>
      </c>
      <c r="J128" t="s">
        <v>63</v>
      </c>
      <c r="K128" t="s">
        <v>71</v>
      </c>
      <c r="L128">
        <v>5</v>
      </c>
      <c r="M128">
        <v>5</v>
      </c>
      <c r="N128">
        <v>5</v>
      </c>
      <c r="O128">
        <v>5</v>
      </c>
      <c r="P128">
        <v>5</v>
      </c>
      <c r="Q128">
        <v>5</v>
      </c>
      <c r="R128" t="s">
        <v>68</v>
      </c>
      <c r="S128" t="s">
        <v>68</v>
      </c>
      <c r="T128" t="s">
        <v>68</v>
      </c>
      <c r="U128" t="s">
        <v>66</v>
      </c>
      <c r="V128" t="s">
        <v>91</v>
      </c>
      <c r="W128" t="s">
        <v>91</v>
      </c>
      <c r="X128" t="s">
        <v>91</v>
      </c>
      <c r="Y128" t="s">
        <v>471</v>
      </c>
      <c r="Z128" t="s">
        <v>298</v>
      </c>
      <c r="AA128" t="s">
        <v>71</v>
      </c>
      <c r="AB128" t="s">
        <v>72</v>
      </c>
      <c r="AC128" t="s">
        <v>93</v>
      </c>
      <c r="AD128" t="s">
        <v>85</v>
      </c>
      <c r="AE128" t="s">
        <v>128</v>
      </c>
      <c r="AF128" t="s">
        <v>75</v>
      </c>
      <c r="AG128" t="s">
        <v>76</v>
      </c>
      <c r="AH128" t="s">
        <v>563</v>
      </c>
      <c r="AI128" t="s">
        <v>94</v>
      </c>
    </row>
    <row r="129" spans="1:35" x14ac:dyDescent="0.25">
      <c r="A129" s="67">
        <v>44616.567861527779</v>
      </c>
      <c r="B129" t="s">
        <v>35</v>
      </c>
      <c r="C129" t="s">
        <v>36</v>
      </c>
      <c r="D129" t="s">
        <v>37</v>
      </c>
      <c r="E129">
        <v>2</v>
      </c>
      <c r="F129">
        <v>2</v>
      </c>
      <c r="G129" t="s">
        <v>568</v>
      </c>
      <c r="H129" t="s">
        <v>39</v>
      </c>
      <c r="I129" t="s">
        <v>89</v>
      </c>
      <c r="J129" t="s">
        <v>310</v>
      </c>
      <c r="K129" t="s">
        <v>71</v>
      </c>
      <c r="L129">
        <v>2</v>
      </c>
      <c r="M129">
        <v>3</v>
      </c>
      <c r="N129">
        <v>2</v>
      </c>
      <c r="O129">
        <v>1</v>
      </c>
      <c r="P129">
        <v>2</v>
      </c>
      <c r="Q129">
        <v>2</v>
      </c>
      <c r="R129" t="s">
        <v>67</v>
      </c>
      <c r="S129" t="s">
        <v>66</v>
      </c>
      <c r="T129" t="s">
        <v>67</v>
      </c>
      <c r="U129" t="s">
        <v>143</v>
      </c>
      <c r="V129" t="s">
        <v>67</v>
      </c>
      <c r="W129" t="s">
        <v>66</v>
      </c>
      <c r="X129" t="s">
        <v>91</v>
      </c>
      <c r="Y129" t="s">
        <v>131</v>
      </c>
      <c r="Z129" t="s">
        <v>124</v>
      </c>
      <c r="AA129" t="s">
        <v>71</v>
      </c>
      <c r="AB129" t="s">
        <v>72</v>
      </c>
      <c r="AC129" t="s">
        <v>93</v>
      </c>
      <c r="AD129" t="s">
        <v>73</v>
      </c>
      <c r="AE129" t="s">
        <v>128</v>
      </c>
      <c r="AF129" t="s">
        <v>75</v>
      </c>
      <c r="AG129" t="s">
        <v>76</v>
      </c>
      <c r="AH129" t="s">
        <v>69</v>
      </c>
      <c r="AI129" t="s">
        <v>263</v>
      </c>
    </row>
    <row r="130" spans="1:35" x14ac:dyDescent="0.25">
      <c r="A130" s="67">
        <v>44616.569593333334</v>
      </c>
      <c r="B130" t="s">
        <v>35</v>
      </c>
      <c r="C130" t="s">
        <v>36</v>
      </c>
      <c r="D130" t="s">
        <v>37</v>
      </c>
      <c r="E130">
        <v>1</v>
      </c>
      <c r="F130">
        <v>1</v>
      </c>
      <c r="G130" t="s">
        <v>142</v>
      </c>
      <c r="H130" t="s">
        <v>39</v>
      </c>
      <c r="I130" t="s">
        <v>62</v>
      </c>
      <c r="J130" t="s">
        <v>258</v>
      </c>
      <c r="K130" t="s">
        <v>71</v>
      </c>
      <c r="L130">
        <v>3</v>
      </c>
      <c r="M130">
        <v>5</v>
      </c>
      <c r="N130">
        <v>3</v>
      </c>
      <c r="O130">
        <v>3</v>
      </c>
      <c r="P130">
        <v>5</v>
      </c>
      <c r="Q130">
        <v>3</v>
      </c>
      <c r="R130" t="s">
        <v>66</v>
      </c>
      <c r="S130" t="s">
        <v>66</v>
      </c>
      <c r="T130" t="s">
        <v>66</v>
      </c>
      <c r="U130" t="s">
        <v>66</v>
      </c>
      <c r="V130" t="s">
        <v>66</v>
      </c>
      <c r="W130" t="s">
        <v>66</v>
      </c>
      <c r="X130" t="s">
        <v>66</v>
      </c>
      <c r="Y130" t="s">
        <v>227</v>
      </c>
      <c r="Z130" t="s">
        <v>107</v>
      </c>
      <c r="AA130" t="s">
        <v>71</v>
      </c>
      <c r="AB130" t="s">
        <v>72</v>
      </c>
      <c r="AC130" t="s">
        <v>93</v>
      </c>
      <c r="AD130" t="s">
        <v>73</v>
      </c>
      <c r="AE130" t="s">
        <v>99</v>
      </c>
      <c r="AF130" t="s">
        <v>75</v>
      </c>
      <c r="AG130" t="s">
        <v>76</v>
      </c>
      <c r="AH130" t="s">
        <v>69</v>
      </c>
      <c r="AI130" t="s">
        <v>87</v>
      </c>
    </row>
    <row r="131" spans="1:35" x14ac:dyDescent="0.25">
      <c r="A131" s="67">
        <v>44616.574452465276</v>
      </c>
      <c r="B131" t="s">
        <v>59</v>
      </c>
      <c r="C131" t="s">
        <v>36</v>
      </c>
      <c r="D131" t="s">
        <v>37</v>
      </c>
      <c r="E131">
        <v>4</v>
      </c>
      <c r="F131">
        <v>4</v>
      </c>
      <c r="G131" t="s">
        <v>38</v>
      </c>
      <c r="H131" t="s">
        <v>39</v>
      </c>
      <c r="I131" t="s">
        <v>89</v>
      </c>
      <c r="J131" t="s">
        <v>125</v>
      </c>
      <c r="K131" t="s">
        <v>569</v>
      </c>
      <c r="L131">
        <v>2</v>
      </c>
      <c r="M131">
        <v>3</v>
      </c>
      <c r="N131">
        <v>5</v>
      </c>
      <c r="O131">
        <v>5</v>
      </c>
      <c r="P131">
        <v>5</v>
      </c>
      <c r="Q131">
        <v>2</v>
      </c>
      <c r="R131" t="s">
        <v>67</v>
      </c>
      <c r="S131" t="s">
        <v>91</v>
      </c>
      <c r="T131" t="s">
        <v>91</v>
      </c>
      <c r="U131" t="s">
        <v>68</v>
      </c>
      <c r="V131" t="s">
        <v>91</v>
      </c>
      <c r="W131" t="s">
        <v>91</v>
      </c>
      <c r="X131" t="s">
        <v>91</v>
      </c>
      <c r="Y131" t="s">
        <v>369</v>
      </c>
      <c r="Z131" t="s">
        <v>70</v>
      </c>
      <c r="AA131" t="s">
        <v>149</v>
      </c>
      <c r="AB131" t="s">
        <v>72</v>
      </c>
      <c r="AC131" t="s">
        <v>122</v>
      </c>
      <c r="AD131" t="s">
        <v>85</v>
      </c>
      <c r="AE131" t="s">
        <v>74</v>
      </c>
      <c r="AF131" t="s">
        <v>75</v>
      </c>
      <c r="AG131" t="s">
        <v>76</v>
      </c>
      <c r="AH131" t="s">
        <v>119</v>
      </c>
      <c r="AI131" t="s">
        <v>101</v>
      </c>
    </row>
    <row r="132" spans="1:35" x14ac:dyDescent="0.25">
      <c r="A132" s="67">
        <v>44616.575162974535</v>
      </c>
      <c r="B132" t="s">
        <v>35</v>
      </c>
      <c r="C132" t="s">
        <v>36</v>
      </c>
      <c r="D132" t="s">
        <v>37</v>
      </c>
      <c r="E132">
        <v>1</v>
      </c>
      <c r="F132">
        <v>1</v>
      </c>
      <c r="G132" t="s">
        <v>38</v>
      </c>
      <c r="H132" t="s">
        <v>61</v>
      </c>
      <c r="I132" t="s">
        <v>62</v>
      </c>
      <c r="J132" t="s">
        <v>310</v>
      </c>
      <c r="K132" t="s">
        <v>329</v>
      </c>
      <c r="L132">
        <v>4</v>
      </c>
      <c r="M132">
        <v>5</v>
      </c>
      <c r="N132">
        <v>4</v>
      </c>
      <c r="O132">
        <v>4</v>
      </c>
      <c r="P132">
        <v>5</v>
      </c>
      <c r="Q132">
        <v>4</v>
      </c>
      <c r="R132" t="s">
        <v>68</v>
      </c>
      <c r="S132" t="s">
        <v>68</v>
      </c>
      <c r="T132" t="s">
        <v>66</v>
      </c>
      <c r="U132" t="s">
        <v>68</v>
      </c>
      <c r="V132" t="s">
        <v>68</v>
      </c>
      <c r="W132" t="s">
        <v>68</v>
      </c>
      <c r="X132" t="s">
        <v>91</v>
      </c>
      <c r="Y132" t="s">
        <v>238</v>
      </c>
      <c r="Z132" t="s">
        <v>70</v>
      </c>
      <c r="AA132" t="s">
        <v>149</v>
      </c>
      <c r="AB132" t="s">
        <v>137</v>
      </c>
      <c r="AC132" t="s">
        <v>93</v>
      </c>
      <c r="AD132" t="s">
        <v>85</v>
      </c>
      <c r="AE132" t="s">
        <v>54</v>
      </c>
      <c r="AF132" t="s">
        <v>190</v>
      </c>
      <c r="AG132" t="s">
        <v>76</v>
      </c>
      <c r="AH132" t="s">
        <v>232</v>
      </c>
      <c r="AI132" t="s">
        <v>169</v>
      </c>
    </row>
    <row r="133" spans="1:35" x14ac:dyDescent="0.25">
      <c r="A133" s="67">
        <v>44616.582387361108</v>
      </c>
      <c r="B133" t="s">
        <v>35</v>
      </c>
      <c r="C133" t="s">
        <v>151</v>
      </c>
      <c r="D133" t="s">
        <v>37</v>
      </c>
      <c r="E133">
        <v>3</v>
      </c>
      <c r="F133">
        <v>3</v>
      </c>
      <c r="G133" t="s">
        <v>570</v>
      </c>
      <c r="H133" t="s">
        <v>39</v>
      </c>
      <c r="I133" t="s">
        <v>62</v>
      </c>
      <c r="J133" t="s">
        <v>486</v>
      </c>
      <c r="K133" t="s">
        <v>558</v>
      </c>
      <c r="L133">
        <v>1</v>
      </c>
      <c r="M133">
        <v>1</v>
      </c>
      <c r="N133">
        <v>1</v>
      </c>
      <c r="O133">
        <v>1</v>
      </c>
      <c r="P133">
        <v>5</v>
      </c>
      <c r="Q133">
        <v>1</v>
      </c>
      <c r="R133" t="s">
        <v>65</v>
      </c>
      <c r="S133" t="s">
        <v>67</v>
      </c>
      <c r="T133" t="s">
        <v>67</v>
      </c>
      <c r="U133" t="s">
        <v>65</v>
      </c>
      <c r="V133" t="s">
        <v>67</v>
      </c>
      <c r="W133" t="s">
        <v>67</v>
      </c>
      <c r="X133" t="s">
        <v>67</v>
      </c>
      <c r="Y133" t="s">
        <v>438</v>
      </c>
      <c r="Z133" t="s">
        <v>70</v>
      </c>
      <c r="AA133" t="s">
        <v>149</v>
      </c>
      <c r="AB133" t="s">
        <v>164</v>
      </c>
      <c r="AC133" t="s">
        <v>65</v>
      </c>
      <c r="AD133" t="s">
        <v>281</v>
      </c>
      <c r="AE133" t="s">
        <v>54</v>
      </c>
      <c r="AF133" t="s">
        <v>190</v>
      </c>
      <c r="AG133" t="s">
        <v>85</v>
      </c>
      <c r="AH133" t="s">
        <v>199</v>
      </c>
      <c r="AI133" t="s">
        <v>87</v>
      </c>
    </row>
    <row r="134" spans="1:35" x14ac:dyDescent="0.25">
      <c r="A134" s="67">
        <v>44616.582993310185</v>
      </c>
      <c r="B134" t="s">
        <v>102</v>
      </c>
      <c r="C134" t="s">
        <v>36</v>
      </c>
      <c r="D134" t="s">
        <v>37</v>
      </c>
      <c r="E134">
        <v>2</v>
      </c>
      <c r="F134">
        <v>2</v>
      </c>
      <c r="G134" t="s">
        <v>410</v>
      </c>
      <c r="H134" t="s">
        <v>39</v>
      </c>
      <c r="I134" t="s">
        <v>62</v>
      </c>
      <c r="J134" t="s">
        <v>121</v>
      </c>
      <c r="K134" t="s">
        <v>284</v>
      </c>
      <c r="L134">
        <v>1</v>
      </c>
      <c r="M134">
        <v>5</v>
      </c>
      <c r="N134">
        <v>5</v>
      </c>
      <c r="O134">
        <v>5</v>
      </c>
      <c r="P134">
        <v>5</v>
      </c>
      <c r="Q134">
        <v>1</v>
      </c>
      <c r="R134" t="s">
        <v>67</v>
      </c>
      <c r="S134" t="s">
        <v>66</v>
      </c>
      <c r="T134" t="s">
        <v>91</v>
      </c>
      <c r="U134" t="s">
        <v>66</v>
      </c>
      <c r="V134" t="s">
        <v>91</v>
      </c>
      <c r="W134" t="s">
        <v>91</v>
      </c>
      <c r="X134" t="s">
        <v>91</v>
      </c>
      <c r="Y134" t="s">
        <v>156</v>
      </c>
      <c r="Z134" t="s">
        <v>70</v>
      </c>
      <c r="AA134" t="s">
        <v>71</v>
      </c>
      <c r="AB134" t="s">
        <v>55</v>
      </c>
      <c r="AC134" t="s">
        <v>93</v>
      </c>
      <c r="AD134" t="s">
        <v>85</v>
      </c>
      <c r="AE134" t="s">
        <v>99</v>
      </c>
      <c r="AF134" t="s">
        <v>117</v>
      </c>
      <c r="AG134" t="s">
        <v>137</v>
      </c>
      <c r="AH134" t="s">
        <v>191</v>
      </c>
      <c r="AI134" t="s">
        <v>120</v>
      </c>
    </row>
    <row r="135" spans="1:35" x14ac:dyDescent="0.25">
      <c r="A135" s="67">
        <v>44616.586602974538</v>
      </c>
      <c r="B135" t="s">
        <v>35</v>
      </c>
      <c r="C135" t="s">
        <v>151</v>
      </c>
      <c r="D135" t="s">
        <v>37</v>
      </c>
      <c r="E135">
        <v>3</v>
      </c>
      <c r="F135">
        <v>4</v>
      </c>
      <c r="G135" t="s">
        <v>571</v>
      </c>
      <c r="H135" t="s">
        <v>39</v>
      </c>
      <c r="I135" t="s">
        <v>104</v>
      </c>
      <c r="J135" t="s">
        <v>572</v>
      </c>
      <c r="K135" t="s">
        <v>161</v>
      </c>
      <c r="L135">
        <v>4</v>
      </c>
      <c r="M135">
        <v>5</v>
      </c>
      <c r="N135">
        <v>5</v>
      </c>
      <c r="O135">
        <v>4</v>
      </c>
      <c r="P135">
        <v>5</v>
      </c>
      <c r="Q135">
        <v>3</v>
      </c>
      <c r="R135" t="s">
        <v>66</v>
      </c>
      <c r="S135" t="s">
        <v>67</v>
      </c>
      <c r="T135" t="s">
        <v>91</v>
      </c>
      <c r="U135" t="s">
        <v>66</v>
      </c>
      <c r="V135" t="s">
        <v>67</v>
      </c>
      <c r="W135" t="s">
        <v>66</v>
      </c>
      <c r="X135" t="s">
        <v>66</v>
      </c>
      <c r="Y135" t="s">
        <v>82</v>
      </c>
      <c r="Z135" t="s">
        <v>83</v>
      </c>
      <c r="AA135" t="s">
        <v>370</v>
      </c>
      <c r="AB135" t="s">
        <v>55</v>
      </c>
      <c r="AC135" t="s">
        <v>66</v>
      </c>
      <c r="AD135" t="s">
        <v>73</v>
      </c>
      <c r="AE135" t="s">
        <v>180</v>
      </c>
      <c r="AF135" t="s">
        <v>75</v>
      </c>
      <c r="AG135" t="s">
        <v>76</v>
      </c>
      <c r="AH135" t="s">
        <v>100</v>
      </c>
      <c r="AI135" t="s">
        <v>87</v>
      </c>
    </row>
    <row r="136" spans="1:35" x14ac:dyDescent="0.25">
      <c r="A136" s="67">
        <v>44616.592804791668</v>
      </c>
      <c r="B136" t="s">
        <v>35</v>
      </c>
      <c r="C136" t="s">
        <v>36</v>
      </c>
      <c r="D136" t="s">
        <v>37</v>
      </c>
      <c r="E136">
        <v>3</v>
      </c>
      <c r="F136">
        <v>1</v>
      </c>
      <c r="G136" t="s">
        <v>38</v>
      </c>
      <c r="H136" t="s">
        <v>39</v>
      </c>
      <c r="I136" t="s">
        <v>104</v>
      </c>
      <c r="J136" t="s">
        <v>155</v>
      </c>
      <c r="K136" t="s">
        <v>71</v>
      </c>
      <c r="L136">
        <v>3</v>
      </c>
      <c r="M136">
        <v>4</v>
      </c>
      <c r="N136">
        <v>5</v>
      </c>
      <c r="O136">
        <v>3</v>
      </c>
      <c r="P136">
        <v>4</v>
      </c>
      <c r="Q136">
        <v>1</v>
      </c>
      <c r="R136" t="s">
        <v>68</v>
      </c>
      <c r="S136" t="s">
        <v>68</v>
      </c>
      <c r="T136" t="s">
        <v>66</v>
      </c>
      <c r="U136" t="s">
        <v>66</v>
      </c>
      <c r="V136" t="s">
        <v>91</v>
      </c>
      <c r="W136" t="s">
        <v>91</v>
      </c>
      <c r="X136" t="s">
        <v>91</v>
      </c>
      <c r="Y136" t="s">
        <v>575</v>
      </c>
      <c r="Z136" t="s">
        <v>158</v>
      </c>
      <c r="AA136" t="s">
        <v>98</v>
      </c>
      <c r="AB136" t="s">
        <v>72</v>
      </c>
      <c r="AC136" t="s">
        <v>66</v>
      </c>
      <c r="AD136" t="s">
        <v>73</v>
      </c>
      <c r="AE136" t="s">
        <v>74</v>
      </c>
      <c r="AF136" t="s">
        <v>75</v>
      </c>
      <c r="AG136" t="s">
        <v>76</v>
      </c>
      <c r="AH136" t="s">
        <v>100</v>
      </c>
      <c r="AI136" t="s">
        <v>228</v>
      </c>
    </row>
    <row r="137" spans="1:35" x14ac:dyDescent="0.25">
      <c r="A137" s="67">
        <v>44616.59643336806</v>
      </c>
      <c r="B137" t="s">
        <v>133</v>
      </c>
      <c r="C137" t="s">
        <v>151</v>
      </c>
      <c r="D137" t="s">
        <v>37</v>
      </c>
      <c r="E137">
        <v>6</v>
      </c>
      <c r="F137">
        <v>5</v>
      </c>
      <c r="G137" t="s">
        <v>579</v>
      </c>
      <c r="H137" t="s">
        <v>115</v>
      </c>
      <c r="I137" t="s">
        <v>62</v>
      </c>
      <c r="J137" t="s">
        <v>379</v>
      </c>
      <c r="K137" t="s">
        <v>71</v>
      </c>
      <c r="L137">
        <v>5</v>
      </c>
      <c r="M137">
        <v>2</v>
      </c>
      <c r="N137">
        <v>5</v>
      </c>
      <c r="O137">
        <v>3</v>
      </c>
      <c r="P137">
        <v>5</v>
      </c>
      <c r="Q137">
        <v>4</v>
      </c>
      <c r="R137" t="s">
        <v>67</v>
      </c>
      <c r="S137" t="s">
        <v>91</v>
      </c>
      <c r="T137" t="s">
        <v>67</v>
      </c>
      <c r="U137" t="s">
        <v>91</v>
      </c>
      <c r="V137" t="s">
        <v>91</v>
      </c>
      <c r="W137" t="s">
        <v>91</v>
      </c>
      <c r="X137" t="s">
        <v>68</v>
      </c>
      <c r="Y137" t="s">
        <v>216</v>
      </c>
      <c r="Z137" t="s">
        <v>124</v>
      </c>
      <c r="AA137" t="s">
        <v>71</v>
      </c>
      <c r="AB137" t="s">
        <v>55</v>
      </c>
      <c r="AC137" t="s">
        <v>65</v>
      </c>
      <c r="AD137" t="s">
        <v>73</v>
      </c>
      <c r="AE137" t="s">
        <v>128</v>
      </c>
      <c r="AF137" t="s">
        <v>75</v>
      </c>
      <c r="AG137" t="s">
        <v>76</v>
      </c>
      <c r="AH137" t="s">
        <v>100</v>
      </c>
      <c r="AI137" t="s">
        <v>87</v>
      </c>
    </row>
    <row r="138" spans="1:35" x14ac:dyDescent="0.25">
      <c r="A138" s="67">
        <v>44616.599552222222</v>
      </c>
      <c r="B138" t="s">
        <v>133</v>
      </c>
      <c r="C138" t="s">
        <v>183</v>
      </c>
      <c r="D138" t="s">
        <v>37</v>
      </c>
      <c r="E138">
        <v>3</v>
      </c>
      <c r="F138">
        <v>4</v>
      </c>
      <c r="G138" t="s">
        <v>580</v>
      </c>
      <c r="H138" t="s">
        <v>39</v>
      </c>
      <c r="I138" t="s">
        <v>62</v>
      </c>
      <c r="J138" t="s">
        <v>381</v>
      </c>
      <c r="K138" t="s">
        <v>145</v>
      </c>
      <c r="L138">
        <v>4</v>
      </c>
      <c r="M138">
        <v>3</v>
      </c>
      <c r="N138">
        <v>5</v>
      </c>
      <c r="O138">
        <v>5</v>
      </c>
      <c r="P138">
        <v>5</v>
      </c>
      <c r="Q138">
        <v>1</v>
      </c>
      <c r="R138" t="s">
        <v>66</v>
      </c>
      <c r="S138" t="s">
        <v>66</v>
      </c>
      <c r="T138" t="s">
        <v>66</v>
      </c>
      <c r="U138" t="s">
        <v>66</v>
      </c>
      <c r="V138" t="s">
        <v>66</v>
      </c>
      <c r="W138" t="s">
        <v>66</v>
      </c>
      <c r="X138" t="s">
        <v>66</v>
      </c>
      <c r="Y138" t="s">
        <v>216</v>
      </c>
      <c r="Z138" t="s">
        <v>298</v>
      </c>
      <c r="AA138" t="s">
        <v>149</v>
      </c>
      <c r="AB138" t="s">
        <v>72</v>
      </c>
      <c r="AC138" t="s">
        <v>66</v>
      </c>
      <c r="AD138" t="s">
        <v>73</v>
      </c>
      <c r="AE138" t="s">
        <v>108</v>
      </c>
      <c r="AF138" t="s">
        <v>75</v>
      </c>
      <c r="AG138" t="s">
        <v>76</v>
      </c>
      <c r="AH138" t="s">
        <v>100</v>
      </c>
      <c r="AI138" t="s">
        <v>101</v>
      </c>
    </row>
    <row r="139" spans="1:35" x14ac:dyDescent="0.25">
      <c r="A139" s="67">
        <v>44616.601026168981</v>
      </c>
      <c r="B139" t="s">
        <v>133</v>
      </c>
      <c r="C139" t="s">
        <v>183</v>
      </c>
      <c r="D139" t="s">
        <v>37</v>
      </c>
      <c r="E139">
        <v>4</v>
      </c>
      <c r="F139">
        <v>3</v>
      </c>
      <c r="G139" t="s">
        <v>581</v>
      </c>
      <c r="H139" t="s">
        <v>39</v>
      </c>
      <c r="I139" t="s">
        <v>62</v>
      </c>
      <c r="J139" t="s">
        <v>379</v>
      </c>
      <c r="K139" t="s">
        <v>71</v>
      </c>
      <c r="L139">
        <v>2</v>
      </c>
      <c r="M139">
        <v>3</v>
      </c>
      <c r="N139">
        <v>4</v>
      </c>
      <c r="O139">
        <v>2</v>
      </c>
      <c r="P139">
        <v>4</v>
      </c>
      <c r="Q139">
        <v>2</v>
      </c>
      <c r="R139" t="s">
        <v>66</v>
      </c>
      <c r="S139" t="s">
        <v>67</v>
      </c>
      <c r="T139" t="s">
        <v>66</v>
      </c>
      <c r="U139" t="s">
        <v>67</v>
      </c>
      <c r="V139" t="s">
        <v>91</v>
      </c>
      <c r="W139" t="s">
        <v>91</v>
      </c>
      <c r="X139" t="s">
        <v>67</v>
      </c>
      <c r="Y139" t="s">
        <v>119</v>
      </c>
      <c r="Z139" t="s">
        <v>141</v>
      </c>
      <c r="AA139" t="s">
        <v>71</v>
      </c>
      <c r="AB139" t="s">
        <v>72</v>
      </c>
      <c r="AC139" t="s">
        <v>66</v>
      </c>
      <c r="AD139" t="s">
        <v>85</v>
      </c>
      <c r="AE139" t="s">
        <v>180</v>
      </c>
      <c r="AF139" t="s">
        <v>75</v>
      </c>
      <c r="AG139" t="s">
        <v>76</v>
      </c>
      <c r="AH139" t="s">
        <v>119</v>
      </c>
      <c r="AI139" t="s">
        <v>101</v>
      </c>
    </row>
    <row r="140" spans="1:35" x14ac:dyDescent="0.25">
      <c r="A140" s="67">
        <v>44616.605713796293</v>
      </c>
      <c r="B140" t="s">
        <v>133</v>
      </c>
      <c r="C140" t="s">
        <v>151</v>
      </c>
      <c r="D140" t="s">
        <v>37</v>
      </c>
      <c r="E140">
        <v>3</v>
      </c>
      <c r="F140">
        <v>5</v>
      </c>
      <c r="G140" t="s">
        <v>262</v>
      </c>
      <c r="H140" t="s">
        <v>115</v>
      </c>
      <c r="I140" t="s">
        <v>89</v>
      </c>
      <c r="J140" t="s">
        <v>431</v>
      </c>
      <c r="K140" t="s">
        <v>161</v>
      </c>
      <c r="L140">
        <v>2</v>
      </c>
      <c r="M140">
        <v>3</v>
      </c>
      <c r="N140">
        <v>2</v>
      </c>
      <c r="O140">
        <v>2</v>
      </c>
      <c r="P140">
        <v>3</v>
      </c>
      <c r="Q140">
        <v>1</v>
      </c>
      <c r="R140" t="s">
        <v>68</v>
      </c>
      <c r="S140" t="s">
        <v>68</v>
      </c>
      <c r="T140" t="s">
        <v>68</v>
      </c>
      <c r="U140" t="s">
        <v>68</v>
      </c>
      <c r="V140" t="s">
        <v>68</v>
      </c>
      <c r="W140" t="s">
        <v>68</v>
      </c>
      <c r="X140" t="s">
        <v>91</v>
      </c>
      <c r="Y140" t="s">
        <v>113</v>
      </c>
      <c r="Z140" t="s">
        <v>298</v>
      </c>
      <c r="AA140" t="s">
        <v>71</v>
      </c>
      <c r="AB140" t="s">
        <v>72</v>
      </c>
      <c r="AC140" t="s">
        <v>93</v>
      </c>
      <c r="AD140" t="s">
        <v>73</v>
      </c>
      <c r="AE140" t="s">
        <v>108</v>
      </c>
      <c r="AF140" t="s">
        <v>117</v>
      </c>
      <c r="AG140" t="s">
        <v>137</v>
      </c>
      <c r="AH140" t="s">
        <v>163</v>
      </c>
      <c r="AI140" t="s">
        <v>171</v>
      </c>
    </row>
    <row r="141" spans="1:35" x14ac:dyDescent="0.25">
      <c r="A141" s="67">
        <v>44616.611499699073</v>
      </c>
      <c r="B141" t="s">
        <v>59</v>
      </c>
      <c r="C141" t="s">
        <v>36</v>
      </c>
      <c r="D141" t="s">
        <v>37</v>
      </c>
      <c r="E141">
        <v>2</v>
      </c>
      <c r="F141">
        <v>1</v>
      </c>
      <c r="G141" t="s">
        <v>584</v>
      </c>
      <c r="H141" t="s">
        <v>39</v>
      </c>
      <c r="I141" t="s">
        <v>62</v>
      </c>
      <c r="J141" t="s">
        <v>155</v>
      </c>
      <c r="K141" t="s">
        <v>71</v>
      </c>
      <c r="L141">
        <v>5</v>
      </c>
      <c r="M141">
        <v>4</v>
      </c>
      <c r="N141">
        <v>5</v>
      </c>
      <c r="O141">
        <v>5</v>
      </c>
      <c r="P141">
        <v>5</v>
      </c>
      <c r="Q141">
        <v>4</v>
      </c>
      <c r="R141" t="s">
        <v>65</v>
      </c>
      <c r="S141" t="s">
        <v>66</v>
      </c>
      <c r="T141" t="s">
        <v>65</v>
      </c>
      <c r="U141" t="s">
        <v>67</v>
      </c>
      <c r="V141" t="s">
        <v>65</v>
      </c>
      <c r="W141" t="s">
        <v>67</v>
      </c>
      <c r="X141" t="s">
        <v>65</v>
      </c>
      <c r="Y141" t="s">
        <v>131</v>
      </c>
      <c r="Z141" t="s">
        <v>298</v>
      </c>
      <c r="AA141" t="s">
        <v>71</v>
      </c>
      <c r="AB141" t="s">
        <v>72</v>
      </c>
      <c r="AC141" t="s">
        <v>65</v>
      </c>
      <c r="AD141" t="s">
        <v>73</v>
      </c>
      <c r="AE141" t="s">
        <v>128</v>
      </c>
      <c r="AF141" t="s">
        <v>75</v>
      </c>
      <c r="AG141" t="s">
        <v>76</v>
      </c>
      <c r="AH141" t="s">
        <v>100</v>
      </c>
      <c r="AI141" t="s">
        <v>101</v>
      </c>
    </row>
    <row r="142" spans="1:35" x14ac:dyDescent="0.25">
      <c r="A142" s="67">
        <v>44616.614402129635</v>
      </c>
      <c r="B142" t="s">
        <v>35</v>
      </c>
      <c r="C142" t="s">
        <v>36</v>
      </c>
      <c r="D142" t="s">
        <v>37</v>
      </c>
      <c r="E142">
        <v>1</v>
      </c>
      <c r="F142">
        <v>4</v>
      </c>
      <c r="G142" t="s">
        <v>585</v>
      </c>
      <c r="H142" t="s">
        <v>39</v>
      </c>
      <c r="I142" t="s">
        <v>89</v>
      </c>
      <c r="J142" t="s">
        <v>586</v>
      </c>
      <c r="K142" t="s">
        <v>71</v>
      </c>
      <c r="L142">
        <v>4</v>
      </c>
      <c r="M142">
        <v>5</v>
      </c>
      <c r="N142">
        <v>5</v>
      </c>
      <c r="O142">
        <v>5</v>
      </c>
      <c r="P142">
        <v>5</v>
      </c>
      <c r="Q142">
        <v>5</v>
      </c>
      <c r="R142" t="s">
        <v>67</v>
      </c>
      <c r="S142" t="s">
        <v>67</v>
      </c>
      <c r="T142" t="s">
        <v>67</v>
      </c>
      <c r="U142" t="s">
        <v>67</v>
      </c>
      <c r="V142" t="s">
        <v>65</v>
      </c>
      <c r="W142" t="s">
        <v>67</v>
      </c>
      <c r="X142" t="s">
        <v>65</v>
      </c>
      <c r="Y142" t="s">
        <v>131</v>
      </c>
      <c r="Z142" t="s">
        <v>70</v>
      </c>
      <c r="AA142" t="s">
        <v>98</v>
      </c>
      <c r="AB142" t="s">
        <v>72</v>
      </c>
      <c r="AC142" t="s">
        <v>67</v>
      </c>
      <c r="AD142" t="s">
        <v>73</v>
      </c>
      <c r="AE142" t="s">
        <v>114</v>
      </c>
      <c r="AF142" t="s">
        <v>75</v>
      </c>
      <c r="AG142" t="s">
        <v>76</v>
      </c>
      <c r="AH142" t="s">
        <v>69</v>
      </c>
      <c r="AI142" t="s">
        <v>340</v>
      </c>
    </row>
    <row r="143" spans="1:35" x14ac:dyDescent="0.25">
      <c r="A143" s="67">
        <v>44616.614993634255</v>
      </c>
      <c r="B143" t="s">
        <v>59</v>
      </c>
      <c r="C143" t="s">
        <v>36</v>
      </c>
      <c r="D143" t="s">
        <v>37</v>
      </c>
      <c r="E143">
        <v>1</v>
      </c>
      <c r="F143">
        <v>3</v>
      </c>
      <c r="G143" t="s">
        <v>587</v>
      </c>
      <c r="H143" t="s">
        <v>39</v>
      </c>
      <c r="I143" t="s">
        <v>40</v>
      </c>
      <c r="J143" t="s">
        <v>121</v>
      </c>
      <c r="K143" t="s">
        <v>329</v>
      </c>
      <c r="L143">
        <v>5</v>
      </c>
      <c r="M143">
        <v>5</v>
      </c>
      <c r="N143">
        <v>5</v>
      </c>
      <c r="O143">
        <v>5</v>
      </c>
      <c r="P143">
        <v>5</v>
      </c>
      <c r="Q143">
        <v>3</v>
      </c>
      <c r="R143" t="s">
        <v>67</v>
      </c>
      <c r="S143" t="s">
        <v>65</v>
      </c>
      <c r="T143" t="s">
        <v>91</v>
      </c>
      <c r="U143" t="s">
        <v>65</v>
      </c>
      <c r="V143" t="s">
        <v>65</v>
      </c>
      <c r="W143" t="s">
        <v>91</v>
      </c>
      <c r="X143" t="s">
        <v>91</v>
      </c>
      <c r="Y143" t="s">
        <v>156</v>
      </c>
      <c r="Z143" t="s">
        <v>83</v>
      </c>
      <c r="AA143" t="s">
        <v>566</v>
      </c>
      <c r="AB143" t="s">
        <v>55</v>
      </c>
      <c r="AC143" t="s">
        <v>93</v>
      </c>
      <c r="AD143" t="s">
        <v>168</v>
      </c>
      <c r="AE143" t="s">
        <v>54</v>
      </c>
      <c r="AF143" t="s">
        <v>75</v>
      </c>
      <c r="AG143" t="s">
        <v>76</v>
      </c>
      <c r="AH143" t="s">
        <v>191</v>
      </c>
      <c r="AI143" t="s">
        <v>323</v>
      </c>
    </row>
    <row r="144" spans="1:35" x14ac:dyDescent="0.25">
      <c r="A144" s="67">
        <v>44616.618252384258</v>
      </c>
      <c r="B144" t="s">
        <v>59</v>
      </c>
      <c r="C144" t="s">
        <v>183</v>
      </c>
      <c r="D144" t="s">
        <v>37</v>
      </c>
      <c r="E144">
        <v>2</v>
      </c>
      <c r="F144">
        <v>4</v>
      </c>
      <c r="G144" t="s">
        <v>588</v>
      </c>
      <c r="H144" t="s">
        <v>39</v>
      </c>
      <c r="I144" t="s">
        <v>62</v>
      </c>
      <c r="J144" t="s">
        <v>440</v>
      </c>
      <c r="K144" t="s">
        <v>126</v>
      </c>
      <c r="L144">
        <v>3</v>
      </c>
      <c r="M144">
        <v>3</v>
      </c>
      <c r="N144">
        <v>3</v>
      </c>
      <c r="O144">
        <v>3</v>
      </c>
      <c r="P144">
        <v>3</v>
      </c>
      <c r="Q144">
        <v>3</v>
      </c>
      <c r="R144" t="s">
        <v>66</v>
      </c>
      <c r="S144" t="s">
        <v>66</v>
      </c>
      <c r="T144" t="s">
        <v>91</v>
      </c>
      <c r="U144" t="s">
        <v>68</v>
      </c>
      <c r="V144" t="s">
        <v>68</v>
      </c>
      <c r="W144" t="s">
        <v>66</v>
      </c>
      <c r="X144" t="s">
        <v>68</v>
      </c>
      <c r="Y144" t="s">
        <v>92</v>
      </c>
      <c r="Z144" t="s">
        <v>158</v>
      </c>
      <c r="AA144" t="s">
        <v>126</v>
      </c>
      <c r="AB144" t="s">
        <v>72</v>
      </c>
      <c r="AC144" t="s">
        <v>93</v>
      </c>
      <c r="AD144" t="s">
        <v>85</v>
      </c>
      <c r="AE144" t="s">
        <v>128</v>
      </c>
      <c r="AF144" t="s">
        <v>75</v>
      </c>
      <c r="AG144" t="s">
        <v>76</v>
      </c>
      <c r="AH144" t="s">
        <v>339</v>
      </c>
      <c r="AI144" t="s">
        <v>58</v>
      </c>
    </row>
    <row r="145" spans="1:35" x14ac:dyDescent="0.25">
      <c r="A145" s="67">
        <v>44616.626713622682</v>
      </c>
      <c r="B145" t="s">
        <v>59</v>
      </c>
      <c r="C145" t="s">
        <v>36</v>
      </c>
      <c r="D145" t="s">
        <v>37</v>
      </c>
      <c r="E145">
        <v>2</v>
      </c>
      <c r="F145">
        <v>4</v>
      </c>
      <c r="G145" t="s">
        <v>38</v>
      </c>
      <c r="H145" t="s">
        <v>39</v>
      </c>
      <c r="I145" t="s">
        <v>62</v>
      </c>
      <c r="J145" t="s">
        <v>130</v>
      </c>
      <c r="K145" t="s">
        <v>71</v>
      </c>
      <c r="L145">
        <v>4</v>
      </c>
      <c r="M145">
        <v>2</v>
      </c>
      <c r="N145">
        <v>5</v>
      </c>
      <c r="O145">
        <v>5</v>
      </c>
      <c r="P145">
        <v>4</v>
      </c>
      <c r="Q145">
        <v>5</v>
      </c>
      <c r="R145" t="s">
        <v>91</v>
      </c>
      <c r="S145" t="s">
        <v>91</v>
      </c>
      <c r="T145" t="s">
        <v>91</v>
      </c>
      <c r="U145" t="s">
        <v>68</v>
      </c>
      <c r="V145" t="s">
        <v>91</v>
      </c>
      <c r="W145" t="s">
        <v>66</v>
      </c>
      <c r="X145" t="s">
        <v>91</v>
      </c>
      <c r="Y145" t="s">
        <v>48</v>
      </c>
      <c r="Z145" t="s">
        <v>146</v>
      </c>
      <c r="AA145" t="s">
        <v>285</v>
      </c>
      <c r="AB145" t="s">
        <v>72</v>
      </c>
      <c r="AC145" t="s">
        <v>93</v>
      </c>
      <c r="AD145" t="s">
        <v>73</v>
      </c>
      <c r="AE145" t="s">
        <v>74</v>
      </c>
      <c r="AF145" t="s">
        <v>117</v>
      </c>
      <c r="AG145" t="s">
        <v>76</v>
      </c>
      <c r="AH145" t="s">
        <v>191</v>
      </c>
      <c r="AI145" t="s">
        <v>94</v>
      </c>
    </row>
    <row r="146" spans="1:35" x14ac:dyDescent="0.25">
      <c r="A146" s="67">
        <v>44616.63797747685</v>
      </c>
      <c r="B146" t="s">
        <v>35</v>
      </c>
      <c r="C146" t="s">
        <v>36</v>
      </c>
      <c r="D146" t="s">
        <v>37</v>
      </c>
      <c r="E146">
        <v>2</v>
      </c>
      <c r="F146">
        <v>5</v>
      </c>
      <c r="G146" t="s">
        <v>38</v>
      </c>
      <c r="H146" t="s">
        <v>39</v>
      </c>
      <c r="I146" t="s">
        <v>89</v>
      </c>
      <c r="J146" t="s">
        <v>41</v>
      </c>
      <c r="K146" t="s">
        <v>71</v>
      </c>
      <c r="L146">
        <v>3</v>
      </c>
      <c r="M146">
        <v>5</v>
      </c>
      <c r="N146">
        <v>5</v>
      </c>
      <c r="O146">
        <v>5</v>
      </c>
      <c r="P146">
        <v>5</v>
      </c>
      <c r="Q146">
        <v>3</v>
      </c>
      <c r="R146" t="s">
        <v>68</v>
      </c>
      <c r="S146" t="s">
        <v>68</v>
      </c>
      <c r="T146" t="s">
        <v>68</v>
      </c>
      <c r="U146" t="s">
        <v>68</v>
      </c>
      <c r="V146" t="s">
        <v>68</v>
      </c>
      <c r="W146" t="s">
        <v>68</v>
      </c>
      <c r="X146" t="s">
        <v>68</v>
      </c>
      <c r="Y146" t="s">
        <v>189</v>
      </c>
      <c r="Z146" t="s">
        <v>298</v>
      </c>
      <c r="AA146" t="s">
        <v>71</v>
      </c>
      <c r="AB146" t="s">
        <v>72</v>
      </c>
      <c r="AC146" t="s">
        <v>93</v>
      </c>
      <c r="AD146" t="s">
        <v>73</v>
      </c>
      <c r="AE146" t="s">
        <v>180</v>
      </c>
      <c r="AF146" t="s">
        <v>75</v>
      </c>
      <c r="AG146" t="s">
        <v>76</v>
      </c>
      <c r="AH146" t="s">
        <v>77</v>
      </c>
      <c r="AI146" t="s">
        <v>87</v>
      </c>
    </row>
    <row r="147" spans="1:35" x14ac:dyDescent="0.25">
      <c r="A147" s="67">
        <v>44616.639988564813</v>
      </c>
      <c r="B147" t="s">
        <v>102</v>
      </c>
      <c r="C147" t="s">
        <v>36</v>
      </c>
      <c r="D147" t="s">
        <v>37</v>
      </c>
      <c r="E147">
        <v>1</v>
      </c>
      <c r="F147">
        <v>6</v>
      </c>
      <c r="G147" t="s">
        <v>599</v>
      </c>
      <c r="H147" t="s">
        <v>39</v>
      </c>
      <c r="I147" t="s">
        <v>104</v>
      </c>
      <c r="J147" t="s">
        <v>116</v>
      </c>
      <c r="K147" t="s">
        <v>145</v>
      </c>
      <c r="L147">
        <v>3</v>
      </c>
      <c r="M147">
        <v>3</v>
      </c>
      <c r="N147">
        <v>3</v>
      </c>
      <c r="O147">
        <v>3</v>
      </c>
      <c r="P147">
        <v>3</v>
      </c>
      <c r="Q147">
        <v>3</v>
      </c>
      <c r="R147" t="s">
        <v>66</v>
      </c>
      <c r="S147" t="s">
        <v>66</v>
      </c>
      <c r="T147" t="s">
        <v>66</v>
      </c>
      <c r="U147" t="s">
        <v>66</v>
      </c>
      <c r="V147" t="s">
        <v>65</v>
      </c>
      <c r="W147" t="s">
        <v>122</v>
      </c>
      <c r="X147" t="s">
        <v>122</v>
      </c>
      <c r="Y147" t="s">
        <v>212</v>
      </c>
      <c r="Z147" t="s">
        <v>83</v>
      </c>
      <c r="AA147" t="s">
        <v>370</v>
      </c>
      <c r="AB147" t="s">
        <v>55</v>
      </c>
      <c r="AC147" t="s">
        <v>66</v>
      </c>
      <c r="AD147" t="s">
        <v>73</v>
      </c>
      <c r="AE147" t="s">
        <v>99</v>
      </c>
      <c r="AF147" t="s">
        <v>213</v>
      </c>
      <c r="AG147" t="s">
        <v>137</v>
      </c>
      <c r="AH147" t="s">
        <v>69</v>
      </c>
      <c r="AI147" t="s">
        <v>120</v>
      </c>
    </row>
    <row r="148" spans="1:35" x14ac:dyDescent="0.25">
      <c r="A148" s="67">
        <v>44616.657628287037</v>
      </c>
      <c r="B148" t="s">
        <v>59</v>
      </c>
      <c r="C148" t="s">
        <v>36</v>
      </c>
      <c r="D148" t="s">
        <v>37</v>
      </c>
      <c r="E148">
        <v>1</v>
      </c>
      <c r="F148">
        <v>3</v>
      </c>
      <c r="G148" t="s">
        <v>88</v>
      </c>
      <c r="H148" t="s">
        <v>39</v>
      </c>
      <c r="I148" t="s">
        <v>89</v>
      </c>
      <c r="J148" t="s">
        <v>270</v>
      </c>
      <c r="K148" t="s">
        <v>284</v>
      </c>
      <c r="L148">
        <v>5</v>
      </c>
      <c r="M148">
        <v>5</v>
      </c>
      <c r="N148">
        <v>3</v>
      </c>
      <c r="O148">
        <v>1</v>
      </c>
      <c r="P148">
        <v>2</v>
      </c>
      <c r="Q148">
        <v>1</v>
      </c>
      <c r="R148" t="s">
        <v>68</v>
      </c>
      <c r="S148" t="s">
        <v>66</v>
      </c>
      <c r="T148" t="s">
        <v>68</v>
      </c>
      <c r="U148" t="s">
        <v>68</v>
      </c>
      <c r="V148" t="s">
        <v>66</v>
      </c>
      <c r="W148" t="s">
        <v>68</v>
      </c>
      <c r="X148" t="s">
        <v>91</v>
      </c>
      <c r="Y148" t="s">
        <v>97</v>
      </c>
      <c r="Z148" t="s">
        <v>158</v>
      </c>
      <c r="AA148" t="s">
        <v>422</v>
      </c>
      <c r="AB148" t="s">
        <v>55</v>
      </c>
      <c r="AC148" t="s">
        <v>93</v>
      </c>
      <c r="AD148" t="s">
        <v>85</v>
      </c>
      <c r="AE148" t="s">
        <v>165</v>
      </c>
      <c r="AF148" t="s">
        <v>117</v>
      </c>
      <c r="AG148" t="s">
        <v>76</v>
      </c>
      <c r="AH148" t="s">
        <v>194</v>
      </c>
      <c r="AI148" t="s">
        <v>87</v>
      </c>
    </row>
    <row r="149" spans="1:35" x14ac:dyDescent="0.25">
      <c r="A149" s="67">
        <v>44616.662530069443</v>
      </c>
      <c r="B149" t="s">
        <v>35</v>
      </c>
      <c r="C149" t="s">
        <v>36</v>
      </c>
      <c r="D149" t="s">
        <v>37</v>
      </c>
      <c r="E149">
        <v>1</v>
      </c>
      <c r="F149">
        <v>4</v>
      </c>
      <c r="G149" t="s">
        <v>38</v>
      </c>
      <c r="H149" t="s">
        <v>39</v>
      </c>
      <c r="I149" t="s">
        <v>62</v>
      </c>
      <c r="J149" t="s">
        <v>176</v>
      </c>
      <c r="K149" t="s">
        <v>71</v>
      </c>
      <c r="L149">
        <v>5</v>
      </c>
      <c r="M149">
        <v>5</v>
      </c>
      <c r="N149">
        <v>3</v>
      </c>
      <c r="O149">
        <v>5</v>
      </c>
      <c r="P149">
        <v>5</v>
      </c>
      <c r="Q149">
        <v>1</v>
      </c>
      <c r="R149" t="s">
        <v>66</v>
      </c>
      <c r="S149" t="s">
        <v>91</v>
      </c>
      <c r="T149" t="s">
        <v>91</v>
      </c>
      <c r="U149" t="s">
        <v>91</v>
      </c>
      <c r="V149" t="s">
        <v>91</v>
      </c>
      <c r="W149" t="s">
        <v>91</v>
      </c>
      <c r="X149" t="s">
        <v>91</v>
      </c>
      <c r="Y149" t="s">
        <v>113</v>
      </c>
      <c r="Z149" t="s">
        <v>158</v>
      </c>
      <c r="AA149" t="s">
        <v>71</v>
      </c>
      <c r="AB149" t="s">
        <v>72</v>
      </c>
      <c r="AC149" t="s">
        <v>93</v>
      </c>
      <c r="AD149" t="s">
        <v>73</v>
      </c>
      <c r="AE149" t="s">
        <v>128</v>
      </c>
      <c r="AF149" t="s">
        <v>75</v>
      </c>
      <c r="AG149" t="s">
        <v>76</v>
      </c>
      <c r="AH149" t="s">
        <v>69</v>
      </c>
      <c r="AI149" t="s">
        <v>101</v>
      </c>
    </row>
    <row r="150" spans="1:35" x14ac:dyDescent="0.25">
      <c r="A150" s="67">
        <v>44616.673631817132</v>
      </c>
      <c r="B150" t="s">
        <v>102</v>
      </c>
      <c r="C150" t="s">
        <v>36</v>
      </c>
      <c r="D150" t="s">
        <v>37</v>
      </c>
      <c r="E150">
        <v>1</v>
      </c>
      <c r="F150">
        <v>1</v>
      </c>
      <c r="G150" t="s">
        <v>605</v>
      </c>
      <c r="H150" t="s">
        <v>39</v>
      </c>
      <c r="I150" t="s">
        <v>62</v>
      </c>
      <c r="J150" t="s">
        <v>290</v>
      </c>
      <c r="K150" t="s">
        <v>71</v>
      </c>
      <c r="L150">
        <v>5</v>
      </c>
      <c r="M150">
        <v>3</v>
      </c>
      <c r="N150">
        <v>4</v>
      </c>
      <c r="O150">
        <v>2</v>
      </c>
      <c r="P150">
        <v>5</v>
      </c>
      <c r="Q150">
        <v>4</v>
      </c>
      <c r="R150" t="s">
        <v>67</v>
      </c>
      <c r="S150" t="s">
        <v>65</v>
      </c>
      <c r="T150" t="s">
        <v>91</v>
      </c>
      <c r="U150" t="s">
        <v>67</v>
      </c>
      <c r="V150" t="s">
        <v>67</v>
      </c>
      <c r="W150" t="s">
        <v>67</v>
      </c>
      <c r="X150" t="s">
        <v>67</v>
      </c>
      <c r="Y150" t="s">
        <v>113</v>
      </c>
      <c r="Z150" t="s">
        <v>107</v>
      </c>
      <c r="AA150" t="s">
        <v>71</v>
      </c>
      <c r="AB150" t="s">
        <v>72</v>
      </c>
      <c r="AC150" t="s">
        <v>143</v>
      </c>
      <c r="AD150" t="s">
        <v>73</v>
      </c>
      <c r="AE150" t="s">
        <v>128</v>
      </c>
      <c r="AF150" t="s">
        <v>75</v>
      </c>
      <c r="AG150" t="s">
        <v>76</v>
      </c>
      <c r="AH150" t="s">
        <v>606</v>
      </c>
      <c r="AI150" t="s">
        <v>243</v>
      </c>
    </row>
    <row r="151" spans="1:35" x14ac:dyDescent="0.25">
      <c r="A151" s="67">
        <v>44616.679260844903</v>
      </c>
      <c r="B151" t="s">
        <v>102</v>
      </c>
      <c r="C151" t="s">
        <v>36</v>
      </c>
      <c r="D151" t="s">
        <v>37</v>
      </c>
      <c r="E151">
        <v>1</v>
      </c>
      <c r="F151">
        <v>5</v>
      </c>
      <c r="G151" t="s">
        <v>38</v>
      </c>
      <c r="H151" t="s">
        <v>61</v>
      </c>
      <c r="I151" t="s">
        <v>62</v>
      </c>
      <c r="J151" t="s">
        <v>140</v>
      </c>
      <c r="K151" t="s">
        <v>126</v>
      </c>
      <c r="L151">
        <v>5</v>
      </c>
      <c r="M151">
        <v>5</v>
      </c>
      <c r="N151">
        <v>5</v>
      </c>
      <c r="O151">
        <v>5</v>
      </c>
      <c r="P151">
        <v>5</v>
      </c>
      <c r="Q151">
        <v>3</v>
      </c>
      <c r="R151" t="s">
        <v>122</v>
      </c>
      <c r="S151" t="s">
        <v>143</v>
      </c>
      <c r="T151" t="s">
        <v>122</v>
      </c>
      <c r="U151" t="s">
        <v>143</v>
      </c>
      <c r="V151" t="s">
        <v>122</v>
      </c>
      <c r="W151" t="s">
        <v>91</v>
      </c>
      <c r="X151" t="s">
        <v>91</v>
      </c>
      <c r="Y151" t="s">
        <v>216</v>
      </c>
      <c r="Z151" t="s">
        <v>83</v>
      </c>
      <c r="AA151" t="s">
        <v>126</v>
      </c>
      <c r="AB151" t="s">
        <v>72</v>
      </c>
      <c r="AC151" t="s">
        <v>93</v>
      </c>
      <c r="AD151" t="s">
        <v>85</v>
      </c>
      <c r="AE151" t="s">
        <v>165</v>
      </c>
      <c r="AF151" t="s">
        <v>75</v>
      </c>
      <c r="AG151" t="s">
        <v>137</v>
      </c>
      <c r="AH151" t="s">
        <v>199</v>
      </c>
      <c r="AI151" t="s">
        <v>248</v>
      </c>
    </row>
    <row r="152" spans="1:35" x14ac:dyDescent="0.25">
      <c r="A152" s="67">
        <v>44616.682789178245</v>
      </c>
      <c r="B152" t="s">
        <v>59</v>
      </c>
      <c r="C152" t="s">
        <v>36</v>
      </c>
      <c r="D152" t="s">
        <v>37</v>
      </c>
      <c r="E152">
        <v>3</v>
      </c>
      <c r="F152">
        <v>3</v>
      </c>
      <c r="G152" t="s">
        <v>181</v>
      </c>
      <c r="H152" t="s">
        <v>39</v>
      </c>
      <c r="I152" t="s">
        <v>62</v>
      </c>
      <c r="J152" t="s">
        <v>440</v>
      </c>
      <c r="K152" t="s">
        <v>64</v>
      </c>
      <c r="L152">
        <v>5</v>
      </c>
      <c r="M152">
        <v>5</v>
      </c>
      <c r="N152">
        <v>4</v>
      </c>
      <c r="O152">
        <v>4</v>
      </c>
      <c r="P152">
        <v>5</v>
      </c>
      <c r="Q152">
        <v>4</v>
      </c>
      <c r="R152" t="s">
        <v>91</v>
      </c>
      <c r="S152" t="s">
        <v>91</v>
      </c>
      <c r="T152" t="s">
        <v>91</v>
      </c>
      <c r="U152" t="s">
        <v>91</v>
      </c>
      <c r="V152" t="s">
        <v>66</v>
      </c>
      <c r="W152" t="s">
        <v>67</v>
      </c>
      <c r="X152" t="s">
        <v>68</v>
      </c>
      <c r="Y152" t="s">
        <v>92</v>
      </c>
      <c r="Z152" t="s">
        <v>70</v>
      </c>
      <c r="AA152" t="s">
        <v>98</v>
      </c>
      <c r="AB152" t="s">
        <v>72</v>
      </c>
      <c r="AC152" t="s">
        <v>67</v>
      </c>
      <c r="AD152" t="s">
        <v>73</v>
      </c>
      <c r="AE152" t="s">
        <v>246</v>
      </c>
      <c r="AF152" t="s">
        <v>75</v>
      </c>
      <c r="AG152" t="s">
        <v>76</v>
      </c>
      <c r="AH152" t="s">
        <v>610</v>
      </c>
      <c r="AI152" t="s">
        <v>58</v>
      </c>
    </row>
    <row r="153" spans="1:35" x14ac:dyDescent="0.25">
      <c r="A153" s="67">
        <v>44616.686952372685</v>
      </c>
      <c r="B153" t="s">
        <v>133</v>
      </c>
      <c r="C153" t="s">
        <v>151</v>
      </c>
      <c r="D153" t="s">
        <v>37</v>
      </c>
      <c r="E153">
        <v>2</v>
      </c>
      <c r="F153">
        <v>5</v>
      </c>
      <c r="G153" t="s">
        <v>613</v>
      </c>
      <c r="H153" t="s">
        <v>39</v>
      </c>
      <c r="I153" t="s">
        <v>89</v>
      </c>
      <c r="J153" t="s">
        <v>614</v>
      </c>
      <c r="K153" t="s">
        <v>64</v>
      </c>
      <c r="L153">
        <v>5</v>
      </c>
      <c r="M153">
        <v>5</v>
      </c>
      <c r="N153">
        <v>4</v>
      </c>
      <c r="O153">
        <v>4</v>
      </c>
      <c r="P153">
        <v>5</v>
      </c>
      <c r="Q153">
        <v>3</v>
      </c>
      <c r="R153" t="s">
        <v>68</v>
      </c>
      <c r="S153" t="s">
        <v>66</v>
      </c>
      <c r="T153" t="s">
        <v>66</v>
      </c>
      <c r="U153" t="s">
        <v>68</v>
      </c>
      <c r="V153" t="s">
        <v>91</v>
      </c>
      <c r="W153" t="s">
        <v>66</v>
      </c>
      <c r="X153" t="s">
        <v>66</v>
      </c>
      <c r="Y153" t="s">
        <v>131</v>
      </c>
      <c r="Z153" t="s">
        <v>83</v>
      </c>
      <c r="AA153" t="s">
        <v>98</v>
      </c>
      <c r="AB153" t="s">
        <v>72</v>
      </c>
      <c r="AC153" t="s">
        <v>93</v>
      </c>
      <c r="AD153" t="s">
        <v>73</v>
      </c>
      <c r="AE153" t="s">
        <v>114</v>
      </c>
      <c r="AF153" t="s">
        <v>75</v>
      </c>
      <c r="AG153" t="s">
        <v>76</v>
      </c>
      <c r="AH153" t="s">
        <v>69</v>
      </c>
      <c r="AI153" t="s">
        <v>94</v>
      </c>
    </row>
    <row r="154" spans="1:35" x14ac:dyDescent="0.25">
      <c r="A154" s="67">
        <v>44616.688767951389</v>
      </c>
      <c r="B154" t="s">
        <v>35</v>
      </c>
      <c r="C154" t="s">
        <v>36</v>
      </c>
      <c r="D154" t="s">
        <v>37</v>
      </c>
      <c r="E154">
        <v>2</v>
      </c>
      <c r="F154">
        <v>3</v>
      </c>
      <c r="G154" t="s">
        <v>615</v>
      </c>
      <c r="H154" t="s">
        <v>61</v>
      </c>
      <c r="I154" t="s">
        <v>62</v>
      </c>
      <c r="J154" t="s">
        <v>280</v>
      </c>
      <c r="K154" t="s">
        <v>71</v>
      </c>
      <c r="L154">
        <v>3</v>
      </c>
      <c r="M154">
        <v>5</v>
      </c>
      <c r="N154">
        <v>2</v>
      </c>
      <c r="O154">
        <v>1</v>
      </c>
      <c r="P154">
        <v>5</v>
      </c>
      <c r="Q154">
        <v>1</v>
      </c>
      <c r="R154" t="s">
        <v>143</v>
      </c>
      <c r="S154" t="s">
        <v>65</v>
      </c>
      <c r="T154" t="s">
        <v>207</v>
      </c>
      <c r="U154" t="s">
        <v>207</v>
      </c>
      <c r="V154" t="s">
        <v>91</v>
      </c>
      <c r="W154" t="s">
        <v>91</v>
      </c>
      <c r="X154" t="s">
        <v>293</v>
      </c>
      <c r="Y154" t="s">
        <v>48</v>
      </c>
      <c r="Z154" t="s">
        <v>49</v>
      </c>
      <c r="AA154" t="s">
        <v>71</v>
      </c>
      <c r="AB154" t="s">
        <v>55</v>
      </c>
      <c r="AC154" t="s">
        <v>67</v>
      </c>
      <c r="AD154" t="s">
        <v>73</v>
      </c>
      <c r="AE154" t="s">
        <v>108</v>
      </c>
      <c r="AF154" t="s">
        <v>75</v>
      </c>
      <c r="AG154" t="s">
        <v>76</v>
      </c>
      <c r="AH154" t="s">
        <v>194</v>
      </c>
      <c r="AI154" t="s">
        <v>87</v>
      </c>
    </row>
    <row r="155" spans="1:35" x14ac:dyDescent="0.25">
      <c r="A155" s="67">
        <v>44616.68901962963</v>
      </c>
      <c r="B155" t="s">
        <v>35</v>
      </c>
      <c r="C155" t="s">
        <v>36</v>
      </c>
      <c r="D155" t="s">
        <v>37</v>
      </c>
      <c r="E155">
        <v>4</v>
      </c>
      <c r="F155">
        <v>3</v>
      </c>
      <c r="G155" t="s">
        <v>159</v>
      </c>
      <c r="H155" t="s">
        <v>39</v>
      </c>
      <c r="I155" t="s">
        <v>40</v>
      </c>
      <c r="J155" t="s">
        <v>381</v>
      </c>
      <c r="K155" t="s">
        <v>260</v>
      </c>
      <c r="L155">
        <v>5</v>
      </c>
      <c r="M155">
        <v>5</v>
      </c>
      <c r="N155">
        <v>5</v>
      </c>
      <c r="O155">
        <v>2</v>
      </c>
      <c r="P155">
        <v>5</v>
      </c>
      <c r="Q155">
        <v>2</v>
      </c>
      <c r="R155" t="s">
        <v>65</v>
      </c>
      <c r="S155" t="s">
        <v>67</v>
      </c>
      <c r="T155" t="s">
        <v>122</v>
      </c>
      <c r="U155" t="s">
        <v>66</v>
      </c>
      <c r="V155" t="s">
        <v>143</v>
      </c>
      <c r="W155" t="s">
        <v>67</v>
      </c>
      <c r="X155" t="s">
        <v>91</v>
      </c>
      <c r="Y155" t="s">
        <v>523</v>
      </c>
      <c r="Z155" t="s">
        <v>124</v>
      </c>
      <c r="AA155" t="s">
        <v>254</v>
      </c>
      <c r="AB155" t="s">
        <v>55</v>
      </c>
      <c r="AC155" t="s">
        <v>65</v>
      </c>
      <c r="AD155" t="s">
        <v>139</v>
      </c>
      <c r="AE155" t="s">
        <v>246</v>
      </c>
      <c r="AF155" t="s">
        <v>86</v>
      </c>
      <c r="AG155" t="s">
        <v>118</v>
      </c>
      <c r="AH155" t="s">
        <v>157</v>
      </c>
      <c r="AI155" t="s">
        <v>171</v>
      </c>
    </row>
    <row r="156" spans="1:35" x14ac:dyDescent="0.25">
      <c r="A156" s="67">
        <v>44616.695370682872</v>
      </c>
      <c r="B156" t="s">
        <v>35</v>
      </c>
      <c r="C156" t="s">
        <v>134</v>
      </c>
      <c r="D156" t="s">
        <v>37</v>
      </c>
      <c r="E156">
        <v>3</v>
      </c>
      <c r="F156">
        <v>5</v>
      </c>
      <c r="G156" t="s">
        <v>617</v>
      </c>
      <c r="H156" t="s">
        <v>61</v>
      </c>
      <c r="I156" t="s">
        <v>89</v>
      </c>
      <c r="J156" t="s">
        <v>270</v>
      </c>
      <c r="K156" t="s">
        <v>71</v>
      </c>
      <c r="L156">
        <v>4</v>
      </c>
      <c r="M156">
        <v>4</v>
      </c>
      <c r="N156">
        <v>5</v>
      </c>
      <c r="O156">
        <v>4</v>
      </c>
      <c r="P156">
        <v>5</v>
      </c>
      <c r="Q156">
        <v>5</v>
      </c>
      <c r="R156" t="s">
        <v>68</v>
      </c>
      <c r="S156" t="s">
        <v>68</v>
      </c>
      <c r="T156" t="s">
        <v>91</v>
      </c>
      <c r="U156" t="s">
        <v>68</v>
      </c>
      <c r="V156" t="s">
        <v>68</v>
      </c>
      <c r="W156" t="s">
        <v>91</v>
      </c>
      <c r="X156" t="s">
        <v>91</v>
      </c>
      <c r="Y156" t="s">
        <v>131</v>
      </c>
      <c r="Z156" t="s">
        <v>141</v>
      </c>
      <c r="AA156" t="s">
        <v>71</v>
      </c>
      <c r="AB156" t="s">
        <v>72</v>
      </c>
      <c r="AC156" t="s">
        <v>93</v>
      </c>
      <c r="AD156" t="s">
        <v>73</v>
      </c>
      <c r="AE156" t="s">
        <v>128</v>
      </c>
      <c r="AF156" t="s">
        <v>75</v>
      </c>
      <c r="AG156" t="s">
        <v>76</v>
      </c>
      <c r="AH156" t="s">
        <v>77</v>
      </c>
      <c r="AI156" t="s">
        <v>87</v>
      </c>
    </row>
    <row r="157" spans="1:35" x14ac:dyDescent="0.25">
      <c r="A157" s="67">
        <v>44616.703532777778</v>
      </c>
      <c r="B157" t="s">
        <v>35</v>
      </c>
      <c r="C157" t="s">
        <v>134</v>
      </c>
      <c r="D157" t="s">
        <v>37</v>
      </c>
      <c r="E157">
        <v>2</v>
      </c>
      <c r="F157">
        <v>3</v>
      </c>
      <c r="G157" t="s">
        <v>623</v>
      </c>
      <c r="H157" t="s">
        <v>39</v>
      </c>
      <c r="I157" t="s">
        <v>89</v>
      </c>
      <c r="J157" t="s">
        <v>231</v>
      </c>
      <c r="K157" t="s">
        <v>64</v>
      </c>
      <c r="L157">
        <v>3</v>
      </c>
      <c r="M157">
        <v>2</v>
      </c>
      <c r="N157">
        <v>3</v>
      </c>
      <c r="O157">
        <v>4</v>
      </c>
      <c r="P157">
        <v>5</v>
      </c>
      <c r="Q157">
        <v>2</v>
      </c>
      <c r="R157" t="s">
        <v>66</v>
      </c>
      <c r="S157" t="s">
        <v>91</v>
      </c>
      <c r="T157" t="s">
        <v>67</v>
      </c>
      <c r="U157" t="s">
        <v>67</v>
      </c>
      <c r="V157" t="s">
        <v>67</v>
      </c>
      <c r="W157" t="s">
        <v>67</v>
      </c>
      <c r="X157" t="s">
        <v>91</v>
      </c>
      <c r="Y157" t="s">
        <v>92</v>
      </c>
      <c r="Z157" t="s">
        <v>107</v>
      </c>
      <c r="AA157" t="s">
        <v>71</v>
      </c>
      <c r="AB157" t="s">
        <v>72</v>
      </c>
      <c r="AC157" t="s">
        <v>66</v>
      </c>
      <c r="AD157" t="s">
        <v>73</v>
      </c>
      <c r="AE157" t="s">
        <v>108</v>
      </c>
      <c r="AF157" t="s">
        <v>75</v>
      </c>
      <c r="AG157" t="s">
        <v>76</v>
      </c>
      <c r="AH157" t="s">
        <v>69</v>
      </c>
      <c r="AI157" t="s">
        <v>87</v>
      </c>
    </row>
    <row r="158" spans="1:35" x14ac:dyDescent="0.25">
      <c r="A158" s="67">
        <v>44616.706272071759</v>
      </c>
      <c r="B158" t="s">
        <v>35</v>
      </c>
      <c r="C158" t="s">
        <v>183</v>
      </c>
      <c r="D158" t="s">
        <v>37</v>
      </c>
      <c r="E158">
        <v>3</v>
      </c>
      <c r="F158">
        <v>4</v>
      </c>
      <c r="G158" t="s">
        <v>352</v>
      </c>
      <c r="H158" t="s">
        <v>61</v>
      </c>
      <c r="I158" t="s">
        <v>104</v>
      </c>
      <c r="J158" t="s">
        <v>81</v>
      </c>
      <c r="K158" t="s">
        <v>64</v>
      </c>
      <c r="L158">
        <v>4</v>
      </c>
      <c r="M158">
        <v>5</v>
      </c>
      <c r="N158">
        <v>4</v>
      </c>
      <c r="O158">
        <v>4</v>
      </c>
      <c r="P158">
        <v>5</v>
      </c>
      <c r="Q158">
        <v>5</v>
      </c>
      <c r="R158" t="s">
        <v>66</v>
      </c>
      <c r="S158" t="s">
        <v>67</v>
      </c>
      <c r="T158" t="s">
        <v>91</v>
      </c>
      <c r="U158" t="s">
        <v>66</v>
      </c>
      <c r="V158" t="s">
        <v>67</v>
      </c>
      <c r="W158" t="s">
        <v>67</v>
      </c>
      <c r="X158" t="s">
        <v>91</v>
      </c>
      <c r="Y158" t="s">
        <v>113</v>
      </c>
      <c r="Z158" t="s">
        <v>141</v>
      </c>
      <c r="AA158" t="s">
        <v>98</v>
      </c>
      <c r="AB158" t="s">
        <v>72</v>
      </c>
      <c r="AC158" t="s">
        <v>66</v>
      </c>
      <c r="AD158" t="s">
        <v>73</v>
      </c>
      <c r="AE158" t="s">
        <v>114</v>
      </c>
      <c r="AF158" t="s">
        <v>75</v>
      </c>
      <c r="AG158" t="s">
        <v>76</v>
      </c>
      <c r="AH158" t="s">
        <v>353</v>
      </c>
      <c r="AI158" t="s">
        <v>228</v>
      </c>
    </row>
    <row r="159" spans="1:35" x14ac:dyDescent="0.25">
      <c r="A159" s="67">
        <v>44616.716889050927</v>
      </c>
      <c r="B159" t="s">
        <v>133</v>
      </c>
      <c r="C159" t="s">
        <v>183</v>
      </c>
      <c r="D159" t="s">
        <v>37</v>
      </c>
      <c r="E159">
        <v>4</v>
      </c>
      <c r="F159">
        <v>4</v>
      </c>
      <c r="G159" t="s">
        <v>351</v>
      </c>
      <c r="H159" t="s">
        <v>39</v>
      </c>
      <c r="I159" t="s">
        <v>62</v>
      </c>
      <c r="J159" t="s">
        <v>105</v>
      </c>
      <c r="K159" t="s">
        <v>71</v>
      </c>
      <c r="L159">
        <v>5</v>
      </c>
      <c r="M159">
        <v>2</v>
      </c>
      <c r="N159">
        <v>5</v>
      </c>
      <c r="O159">
        <v>2</v>
      </c>
      <c r="P159">
        <v>5</v>
      </c>
      <c r="Q159">
        <v>2</v>
      </c>
      <c r="R159" t="s">
        <v>67</v>
      </c>
      <c r="S159" t="s">
        <v>67</v>
      </c>
      <c r="T159" t="s">
        <v>91</v>
      </c>
      <c r="U159" t="s">
        <v>91</v>
      </c>
      <c r="V159" t="s">
        <v>91</v>
      </c>
      <c r="W159" t="s">
        <v>91</v>
      </c>
      <c r="X159" t="s">
        <v>91</v>
      </c>
      <c r="Y159" t="s">
        <v>69</v>
      </c>
      <c r="Z159" t="s">
        <v>158</v>
      </c>
      <c r="AA159" t="s">
        <v>71</v>
      </c>
      <c r="AB159" t="s">
        <v>72</v>
      </c>
      <c r="AC159" t="s">
        <v>66</v>
      </c>
      <c r="AD159" t="s">
        <v>73</v>
      </c>
      <c r="AE159" t="s">
        <v>128</v>
      </c>
      <c r="AF159" t="s">
        <v>75</v>
      </c>
      <c r="AG159" t="s">
        <v>76</v>
      </c>
      <c r="AH159" t="s">
        <v>69</v>
      </c>
      <c r="AI159" t="s">
        <v>228</v>
      </c>
    </row>
    <row r="160" spans="1:35" x14ac:dyDescent="0.25">
      <c r="A160" s="67">
        <v>44616.72035747685</v>
      </c>
      <c r="B160" t="s">
        <v>133</v>
      </c>
      <c r="C160" t="s">
        <v>134</v>
      </c>
      <c r="D160" t="s">
        <v>37</v>
      </c>
      <c r="E160">
        <v>3</v>
      </c>
      <c r="F160">
        <v>6</v>
      </c>
      <c r="G160" t="s">
        <v>428</v>
      </c>
      <c r="H160" t="s">
        <v>61</v>
      </c>
      <c r="I160" t="s">
        <v>40</v>
      </c>
      <c r="J160" t="s">
        <v>628</v>
      </c>
      <c r="K160" t="s">
        <v>71</v>
      </c>
      <c r="L160">
        <v>4</v>
      </c>
      <c r="M160">
        <v>4</v>
      </c>
      <c r="N160">
        <v>3</v>
      </c>
      <c r="O160">
        <v>3</v>
      </c>
      <c r="P160">
        <v>4</v>
      </c>
      <c r="Q160">
        <v>5</v>
      </c>
      <c r="R160" t="s">
        <v>67</v>
      </c>
      <c r="S160" t="s">
        <v>66</v>
      </c>
      <c r="T160" t="s">
        <v>65</v>
      </c>
      <c r="U160" t="s">
        <v>68</v>
      </c>
      <c r="V160" t="s">
        <v>66</v>
      </c>
      <c r="W160" t="s">
        <v>91</v>
      </c>
      <c r="X160" t="s">
        <v>66</v>
      </c>
      <c r="Y160" t="s">
        <v>330</v>
      </c>
      <c r="Z160" t="s">
        <v>158</v>
      </c>
      <c r="AA160" t="s">
        <v>98</v>
      </c>
      <c r="AB160" t="s">
        <v>72</v>
      </c>
      <c r="AC160" t="s">
        <v>67</v>
      </c>
      <c r="AD160" t="s">
        <v>168</v>
      </c>
      <c r="AE160" t="s">
        <v>114</v>
      </c>
      <c r="AF160" t="s">
        <v>75</v>
      </c>
      <c r="AG160" t="s">
        <v>76</v>
      </c>
      <c r="AH160" t="s">
        <v>244</v>
      </c>
      <c r="AI160" t="s">
        <v>228</v>
      </c>
    </row>
    <row r="161" spans="1:35" x14ac:dyDescent="0.25">
      <c r="A161" s="67">
        <v>44616.726383622685</v>
      </c>
      <c r="B161" t="s">
        <v>35</v>
      </c>
      <c r="C161" t="s">
        <v>36</v>
      </c>
      <c r="D161" t="s">
        <v>37</v>
      </c>
      <c r="E161">
        <v>1</v>
      </c>
      <c r="F161">
        <v>3</v>
      </c>
      <c r="G161" t="s">
        <v>38</v>
      </c>
      <c r="H161" t="s">
        <v>39</v>
      </c>
      <c r="I161" t="s">
        <v>62</v>
      </c>
      <c r="J161" t="s">
        <v>63</v>
      </c>
      <c r="K161" t="s">
        <v>71</v>
      </c>
      <c r="L161">
        <v>2</v>
      </c>
      <c r="M161">
        <v>5</v>
      </c>
      <c r="N161">
        <v>4</v>
      </c>
      <c r="O161">
        <v>4</v>
      </c>
      <c r="P161">
        <v>4</v>
      </c>
      <c r="Q161">
        <v>4</v>
      </c>
      <c r="R161" t="s">
        <v>143</v>
      </c>
      <c r="S161" t="s">
        <v>91</v>
      </c>
      <c r="T161" t="s">
        <v>91</v>
      </c>
      <c r="U161" t="s">
        <v>143</v>
      </c>
      <c r="V161" t="s">
        <v>91</v>
      </c>
      <c r="W161" t="s">
        <v>91</v>
      </c>
      <c r="X161" t="s">
        <v>91</v>
      </c>
      <c r="Y161" t="s">
        <v>511</v>
      </c>
      <c r="Z161" t="s">
        <v>70</v>
      </c>
      <c r="AA161" t="s">
        <v>71</v>
      </c>
      <c r="AB161" t="s">
        <v>72</v>
      </c>
      <c r="AC161" t="s">
        <v>65</v>
      </c>
      <c r="AD161" t="s">
        <v>73</v>
      </c>
      <c r="AE161" t="s">
        <v>128</v>
      </c>
      <c r="AF161" t="s">
        <v>75</v>
      </c>
      <c r="AG161" t="s">
        <v>76</v>
      </c>
      <c r="AH161" t="s">
        <v>69</v>
      </c>
      <c r="AI161" t="s">
        <v>120</v>
      </c>
    </row>
    <row r="162" spans="1:35" x14ac:dyDescent="0.25">
      <c r="A162" s="67">
        <v>44616.734124027775</v>
      </c>
      <c r="B162" t="s">
        <v>59</v>
      </c>
      <c r="C162" t="s">
        <v>36</v>
      </c>
      <c r="D162" t="s">
        <v>37</v>
      </c>
      <c r="E162">
        <v>2</v>
      </c>
      <c r="F162" t="s">
        <v>79</v>
      </c>
      <c r="G162" t="s">
        <v>38</v>
      </c>
      <c r="H162" t="s">
        <v>39</v>
      </c>
      <c r="I162" t="s">
        <v>89</v>
      </c>
      <c r="J162" t="s">
        <v>290</v>
      </c>
      <c r="K162" t="s">
        <v>71</v>
      </c>
      <c r="L162">
        <v>4</v>
      </c>
      <c r="M162">
        <v>5</v>
      </c>
      <c r="N162">
        <v>4</v>
      </c>
      <c r="O162">
        <v>5</v>
      </c>
      <c r="P162">
        <v>5</v>
      </c>
      <c r="Q162">
        <v>4</v>
      </c>
      <c r="R162" t="s">
        <v>68</v>
      </c>
      <c r="S162" t="s">
        <v>68</v>
      </c>
      <c r="T162" t="s">
        <v>91</v>
      </c>
      <c r="U162" t="s">
        <v>66</v>
      </c>
      <c r="V162" t="s">
        <v>68</v>
      </c>
      <c r="W162" t="s">
        <v>66</v>
      </c>
      <c r="X162" t="s">
        <v>68</v>
      </c>
      <c r="Y162" t="s">
        <v>97</v>
      </c>
      <c r="Z162" t="s">
        <v>127</v>
      </c>
      <c r="AA162" t="s">
        <v>71</v>
      </c>
      <c r="AB162" t="s">
        <v>72</v>
      </c>
      <c r="AC162" t="s">
        <v>66</v>
      </c>
      <c r="AD162" t="s">
        <v>73</v>
      </c>
      <c r="AE162" t="s">
        <v>99</v>
      </c>
      <c r="AF162" t="s">
        <v>75</v>
      </c>
      <c r="AG162" t="s">
        <v>76</v>
      </c>
      <c r="AH162" t="s">
        <v>163</v>
      </c>
      <c r="AI162" t="s">
        <v>58</v>
      </c>
    </row>
    <row r="163" spans="1:35" x14ac:dyDescent="0.25">
      <c r="A163" s="67">
        <v>44616.73853023148</v>
      </c>
      <c r="B163" t="s">
        <v>35</v>
      </c>
      <c r="C163" t="s">
        <v>134</v>
      </c>
      <c r="D163" t="s">
        <v>37</v>
      </c>
      <c r="E163">
        <v>2</v>
      </c>
      <c r="F163">
        <v>4</v>
      </c>
      <c r="G163" t="s">
        <v>631</v>
      </c>
      <c r="H163" t="s">
        <v>39</v>
      </c>
      <c r="I163" t="s">
        <v>111</v>
      </c>
      <c r="J163" t="s">
        <v>258</v>
      </c>
      <c r="K163" t="s">
        <v>71</v>
      </c>
      <c r="L163">
        <v>5</v>
      </c>
      <c r="M163">
        <v>5</v>
      </c>
      <c r="N163">
        <v>5</v>
      </c>
      <c r="O163">
        <v>5</v>
      </c>
      <c r="P163">
        <v>5</v>
      </c>
      <c r="Q163">
        <v>5</v>
      </c>
      <c r="R163" t="s">
        <v>632</v>
      </c>
      <c r="S163" t="s">
        <v>91</v>
      </c>
      <c r="T163" t="s">
        <v>91</v>
      </c>
      <c r="U163" t="s">
        <v>91</v>
      </c>
      <c r="V163" t="s">
        <v>66</v>
      </c>
      <c r="W163" t="s">
        <v>91</v>
      </c>
      <c r="X163" t="s">
        <v>91</v>
      </c>
      <c r="Y163" t="s">
        <v>131</v>
      </c>
      <c r="Z163" t="s">
        <v>49</v>
      </c>
      <c r="AA163" t="s">
        <v>71</v>
      </c>
      <c r="AB163" t="s">
        <v>72</v>
      </c>
      <c r="AC163" t="s">
        <v>66</v>
      </c>
      <c r="AD163" t="s">
        <v>73</v>
      </c>
      <c r="AE163" t="s">
        <v>128</v>
      </c>
      <c r="AF163" t="s">
        <v>75</v>
      </c>
      <c r="AG163" t="s">
        <v>76</v>
      </c>
      <c r="AH163" t="s">
        <v>100</v>
      </c>
      <c r="AI163" t="s">
        <v>169</v>
      </c>
    </row>
    <row r="164" spans="1:35" x14ac:dyDescent="0.25">
      <c r="A164" s="67">
        <v>44616.759705231481</v>
      </c>
      <c r="B164" t="s">
        <v>35</v>
      </c>
      <c r="C164" t="s">
        <v>134</v>
      </c>
      <c r="D164" t="s">
        <v>37</v>
      </c>
      <c r="E164">
        <v>1</v>
      </c>
      <c r="F164">
        <v>2</v>
      </c>
      <c r="G164" t="s">
        <v>635</v>
      </c>
      <c r="H164" t="s">
        <v>39</v>
      </c>
      <c r="I164" t="s">
        <v>104</v>
      </c>
      <c r="J164" t="s">
        <v>176</v>
      </c>
      <c r="K164" t="s">
        <v>64</v>
      </c>
      <c r="L164">
        <v>1</v>
      </c>
      <c r="M164">
        <v>5</v>
      </c>
      <c r="N164">
        <v>4</v>
      </c>
      <c r="O164">
        <v>1</v>
      </c>
      <c r="P164">
        <v>4</v>
      </c>
      <c r="Q164">
        <v>1</v>
      </c>
      <c r="R164" t="s">
        <v>66</v>
      </c>
      <c r="S164" t="s">
        <v>68</v>
      </c>
      <c r="T164" t="s">
        <v>91</v>
      </c>
      <c r="U164" t="s">
        <v>68</v>
      </c>
      <c r="V164" t="s">
        <v>68</v>
      </c>
      <c r="W164" t="s">
        <v>91</v>
      </c>
      <c r="X164" t="s">
        <v>68</v>
      </c>
      <c r="Y164" t="s">
        <v>92</v>
      </c>
      <c r="Z164" t="s">
        <v>127</v>
      </c>
      <c r="AA164" t="s">
        <v>482</v>
      </c>
      <c r="AB164" t="s">
        <v>55</v>
      </c>
      <c r="AC164">
        <v>500</v>
      </c>
      <c r="AD164">
        <v>1000</v>
      </c>
      <c r="AE164" t="s">
        <v>108</v>
      </c>
      <c r="AF164">
        <v>1000</v>
      </c>
      <c r="AG164">
        <v>1000</v>
      </c>
      <c r="AH164" t="s">
        <v>100</v>
      </c>
      <c r="AI164" t="s">
        <v>169</v>
      </c>
    </row>
    <row r="165" spans="1:35" x14ac:dyDescent="0.25">
      <c r="A165" s="67">
        <v>44616.759708333338</v>
      </c>
      <c r="B165" t="s">
        <v>35</v>
      </c>
      <c r="C165" t="s">
        <v>134</v>
      </c>
      <c r="D165" t="s">
        <v>37</v>
      </c>
      <c r="E165">
        <v>1</v>
      </c>
      <c r="F165">
        <v>4</v>
      </c>
      <c r="G165" t="s">
        <v>633</v>
      </c>
      <c r="H165" t="s">
        <v>39</v>
      </c>
      <c r="I165" t="s">
        <v>104</v>
      </c>
      <c r="J165" t="s">
        <v>440</v>
      </c>
      <c r="K165" t="s">
        <v>71</v>
      </c>
      <c r="L165">
        <v>1</v>
      </c>
      <c r="M165">
        <v>2</v>
      </c>
      <c r="N165">
        <v>2</v>
      </c>
      <c r="O165">
        <v>2</v>
      </c>
      <c r="P165">
        <v>1</v>
      </c>
      <c r="Q165">
        <v>2</v>
      </c>
      <c r="R165" t="s">
        <v>91</v>
      </c>
      <c r="S165" t="s">
        <v>91</v>
      </c>
      <c r="T165" t="s">
        <v>91</v>
      </c>
      <c r="U165" t="s">
        <v>91</v>
      </c>
      <c r="V165" t="s">
        <v>66</v>
      </c>
      <c r="W165" t="s">
        <v>67</v>
      </c>
      <c r="X165" t="s">
        <v>66</v>
      </c>
      <c r="Y165" t="s">
        <v>113</v>
      </c>
      <c r="Z165" t="s">
        <v>49</v>
      </c>
      <c r="AA165" t="s">
        <v>98</v>
      </c>
      <c r="AB165" t="s">
        <v>72</v>
      </c>
      <c r="AC165" t="s">
        <v>66</v>
      </c>
      <c r="AD165" t="s">
        <v>73</v>
      </c>
      <c r="AE165" t="s">
        <v>99</v>
      </c>
      <c r="AF165" t="s">
        <v>75</v>
      </c>
      <c r="AG165" t="s">
        <v>76</v>
      </c>
      <c r="AH165" t="s">
        <v>267</v>
      </c>
      <c r="AI165" t="s">
        <v>169</v>
      </c>
    </row>
    <row r="166" spans="1:35" x14ac:dyDescent="0.25">
      <c r="A166" s="67">
        <v>44616.761209699078</v>
      </c>
      <c r="B166" t="s">
        <v>35</v>
      </c>
      <c r="C166" t="s">
        <v>36</v>
      </c>
      <c r="D166" t="s">
        <v>37</v>
      </c>
      <c r="E166">
        <v>2</v>
      </c>
      <c r="F166">
        <v>1</v>
      </c>
      <c r="G166" t="s">
        <v>38</v>
      </c>
      <c r="H166" t="s">
        <v>115</v>
      </c>
      <c r="I166" t="s">
        <v>62</v>
      </c>
      <c r="J166" t="s">
        <v>63</v>
      </c>
      <c r="K166" t="s">
        <v>71</v>
      </c>
      <c r="L166">
        <v>1</v>
      </c>
      <c r="M166">
        <v>5</v>
      </c>
      <c r="N166">
        <v>5</v>
      </c>
      <c r="O166">
        <v>3</v>
      </c>
      <c r="P166">
        <v>4</v>
      </c>
      <c r="Q166">
        <v>1</v>
      </c>
      <c r="R166" t="s">
        <v>66</v>
      </c>
      <c r="S166" t="s">
        <v>91</v>
      </c>
      <c r="T166" t="s">
        <v>91</v>
      </c>
      <c r="U166" t="s">
        <v>68</v>
      </c>
      <c r="V166" t="s">
        <v>91</v>
      </c>
      <c r="W166" t="s">
        <v>91</v>
      </c>
      <c r="X166" t="s">
        <v>91</v>
      </c>
      <c r="Y166" t="s">
        <v>48</v>
      </c>
      <c r="Z166" t="s">
        <v>124</v>
      </c>
      <c r="AA166" t="s">
        <v>71</v>
      </c>
      <c r="AB166">
        <v>500</v>
      </c>
      <c r="AC166" t="s">
        <v>93</v>
      </c>
      <c r="AD166" t="s">
        <v>73</v>
      </c>
      <c r="AE166" t="s">
        <v>114</v>
      </c>
      <c r="AF166" t="s">
        <v>75</v>
      </c>
      <c r="AG166" t="s">
        <v>76</v>
      </c>
      <c r="AH166" t="s">
        <v>194</v>
      </c>
      <c r="AI166" t="s">
        <v>87</v>
      </c>
    </row>
    <row r="167" spans="1:35" x14ac:dyDescent="0.25">
      <c r="A167" s="67">
        <v>44616.768037175927</v>
      </c>
      <c r="B167" t="s">
        <v>133</v>
      </c>
      <c r="C167" t="s">
        <v>183</v>
      </c>
      <c r="D167" t="s">
        <v>37</v>
      </c>
      <c r="E167">
        <v>4</v>
      </c>
      <c r="F167">
        <v>3</v>
      </c>
      <c r="G167" t="s">
        <v>269</v>
      </c>
      <c r="H167" t="s">
        <v>61</v>
      </c>
      <c r="I167" t="s">
        <v>89</v>
      </c>
      <c r="J167" t="s">
        <v>63</v>
      </c>
      <c r="K167" t="s">
        <v>260</v>
      </c>
      <c r="L167">
        <v>1</v>
      </c>
      <c r="M167">
        <v>5</v>
      </c>
      <c r="N167">
        <v>2</v>
      </c>
      <c r="O167">
        <v>5</v>
      </c>
      <c r="P167">
        <v>3</v>
      </c>
      <c r="Q167">
        <v>3</v>
      </c>
      <c r="R167" t="s">
        <v>66</v>
      </c>
      <c r="S167" t="s">
        <v>66</v>
      </c>
      <c r="T167" t="s">
        <v>91</v>
      </c>
      <c r="U167" t="s">
        <v>65</v>
      </c>
      <c r="V167" t="s">
        <v>67</v>
      </c>
      <c r="W167" t="s">
        <v>91</v>
      </c>
      <c r="X167" t="s">
        <v>91</v>
      </c>
      <c r="Y167" t="s">
        <v>119</v>
      </c>
      <c r="Z167" t="s">
        <v>107</v>
      </c>
      <c r="AA167" t="s">
        <v>98</v>
      </c>
      <c r="AB167" t="s">
        <v>55</v>
      </c>
      <c r="AC167" t="s">
        <v>66</v>
      </c>
      <c r="AD167" t="s">
        <v>168</v>
      </c>
      <c r="AE167" t="s">
        <v>114</v>
      </c>
      <c r="AF167" t="s">
        <v>75</v>
      </c>
      <c r="AG167" t="s">
        <v>76</v>
      </c>
      <c r="AH167" t="s">
        <v>100</v>
      </c>
      <c r="AI167" t="s">
        <v>636</v>
      </c>
    </row>
    <row r="168" spans="1:35" x14ac:dyDescent="0.25">
      <c r="A168" s="67">
        <v>44616.777125949069</v>
      </c>
      <c r="B168" t="s">
        <v>35</v>
      </c>
      <c r="C168" t="s">
        <v>151</v>
      </c>
      <c r="D168" t="s">
        <v>37</v>
      </c>
      <c r="E168">
        <v>3</v>
      </c>
      <c r="F168">
        <v>2</v>
      </c>
      <c r="G168" t="s">
        <v>617</v>
      </c>
      <c r="H168" t="s">
        <v>39</v>
      </c>
      <c r="I168" t="s">
        <v>89</v>
      </c>
      <c r="J168" t="s">
        <v>182</v>
      </c>
      <c r="K168" t="s">
        <v>71</v>
      </c>
      <c r="L168">
        <v>5</v>
      </c>
      <c r="M168">
        <v>4</v>
      </c>
      <c r="N168">
        <v>5</v>
      </c>
      <c r="O168">
        <v>4</v>
      </c>
      <c r="P168">
        <v>5</v>
      </c>
      <c r="Q168">
        <v>2</v>
      </c>
      <c r="R168" t="s">
        <v>68</v>
      </c>
      <c r="S168" t="s">
        <v>68</v>
      </c>
      <c r="T168" t="s">
        <v>68</v>
      </c>
      <c r="U168" t="s">
        <v>66</v>
      </c>
      <c r="V168" t="s">
        <v>68</v>
      </c>
      <c r="W168" t="s">
        <v>68</v>
      </c>
      <c r="X168" t="s">
        <v>66</v>
      </c>
      <c r="Y168" t="s">
        <v>292</v>
      </c>
      <c r="Z168" t="s">
        <v>124</v>
      </c>
      <c r="AA168" t="s">
        <v>98</v>
      </c>
      <c r="AB168" t="s">
        <v>72</v>
      </c>
      <c r="AC168" t="s">
        <v>93</v>
      </c>
      <c r="AD168" t="s">
        <v>85</v>
      </c>
      <c r="AE168" t="s">
        <v>114</v>
      </c>
      <c r="AF168" t="s">
        <v>75</v>
      </c>
      <c r="AG168" t="s">
        <v>76</v>
      </c>
      <c r="AH168" t="s">
        <v>239</v>
      </c>
      <c r="AI168" t="s">
        <v>101</v>
      </c>
    </row>
    <row r="169" spans="1:35" x14ac:dyDescent="0.25">
      <c r="A169" s="67">
        <v>44616.781128217597</v>
      </c>
      <c r="B169" t="s">
        <v>59</v>
      </c>
      <c r="C169" t="s">
        <v>134</v>
      </c>
      <c r="D169" t="s">
        <v>37</v>
      </c>
      <c r="E169">
        <v>2</v>
      </c>
      <c r="F169">
        <v>1</v>
      </c>
      <c r="G169" t="s">
        <v>88</v>
      </c>
      <c r="H169" t="s">
        <v>39</v>
      </c>
      <c r="I169" t="s">
        <v>62</v>
      </c>
      <c r="J169" t="s">
        <v>116</v>
      </c>
      <c r="K169" t="s">
        <v>71</v>
      </c>
      <c r="L169">
        <v>5</v>
      </c>
      <c r="M169">
        <v>4</v>
      </c>
      <c r="N169">
        <v>5</v>
      </c>
      <c r="O169">
        <v>5</v>
      </c>
      <c r="P169">
        <v>5</v>
      </c>
      <c r="Q169">
        <v>3</v>
      </c>
      <c r="R169" t="s">
        <v>66</v>
      </c>
      <c r="S169" t="s">
        <v>91</v>
      </c>
      <c r="T169" t="s">
        <v>67</v>
      </c>
      <c r="U169" t="s">
        <v>66</v>
      </c>
      <c r="V169" t="s">
        <v>91</v>
      </c>
      <c r="W169" t="s">
        <v>91</v>
      </c>
      <c r="X169" t="s">
        <v>91</v>
      </c>
      <c r="Y169" t="s">
        <v>189</v>
      </c>
      <c r="Z169" t="s">
        <v>107</v>
      </c>
      <c r="AA169" t="s">
        <v>71</v>
      </c>
      <c r="AB169" t="s">
        <v>72</v>
      </c>
      <c r="AC169" t="s">
        <v>66</v>
      </c>
      <c r="AD169" t="s">
        <v>73</v>
      </c>
      <c r="AE169" t="s">
        <v>108</v>
      </c>
      <c r="AF169" t="s">
        <v>75</v>
      </c>
      <c r="AG169" t="s">
        <v>76</v>
      </c>
      <c r="AH169" t="s">
        <v>100</v>
      </c>
      <c r="AI169" t="s">
        <v>101</v>
      </c>
    </row>
    <row r="170" spans="1:35" x14ac:dyDescent="0.25">
      <c r="A170" s="67">
        <v>44616.784165439814</v>
      </c>
      <c r="B170" t="s">
        <v>133</v>
      </c>
      <c r="C170" t="s">
        <v>183</v>
      </c>
      <c r="D170" t="s">
        <v>37</v>
      </c>
      <c r="E170">
        <v>4</v>
      </c>
      <c r="F170">
        <v>3</v>
      </c>
      <c r="G170" t="s">
        <v>262</v>
      </c>
      <c r="H170" t="s">
        <v>39</v>
      </c>
      <c r="I170" t="s">
        <v>62</v>
      </c>
      <c r="J170" t="s">
        <v>130</v>
      </c>
      <c r="K170" t="s">
        <v>71</v>
      </c>
      <c r="L170">
        <v>3</v>
      </c>
      <c r="M170">
        <v>5</v>
      </c>
      <c r="N170">
        <v>3</v>
      </c>
      <c r="O170">
        <v>3</v>
      </c>
      <c r="P170">
        <v>5</v>
      </c>
      <c r="Q170">
        <v>4</v>
      </c>
      <c r="R170" t="s">
        <v>91</v>
      </c>
      <c r="S170" t="s">
        <v>91</v>
      </c>
      <c r="T170" t="s">
        <v>91</v>
      </c>
      <c r="U170" t="s">
        <v>67</v>
      </c>
      <c r="V170" t="s">
        <v>91</v>
      </c>
      <c r="W170" t="s">
        <v>66</v>
      </c>
      <c r="X170" t="s">
        <v>91</v>
      </c>
      <c r="Y170" t="s">
        <v>295</v>
      </c>
      <c r="Z170" t="s">
        <v>124</v>
      </c>
      <c r="AA170" t="s">
        <v>149</v>
      </c>
      <c r="AB170" t="s">
        <v>55</v>
      </c>
      <c r="AC170" t="s">
        <v>66</v>
      </c>
      <c r="AD170" t="s">
        <v>73</v>
      </c>
      <c r="AE170" t="s">
        <v>114</v>
      </c>
      <c r="AF170" t="s">
        <v>75</v>
      </c>
      <c r="AG170" t="s">
        <v>76</v>
      </c>
      <c r="AH170" t="s">
        <v>196</v>
      </c>
      <c r="AI170" t="s">
        <v>243</v>
      </c>
    </row>
    <row r="171" spans="1:35" x14ac:dyDescent="0.25">
      <c r="A171" s="67">
        <v>44616.788676469907</v>
      </c>
      <c r="B171" t="s">
        <v>150</v>
      </c>
      <c r="C171" t="s">
        <v>183</v>
      </c>
      <c r="D171" t="s">
        <v>37</v>
      </c>
      <c r="E171">
        <v>4</v>
      </c>
      <c r="F171">
        <v>3</v>
      </c>
      <c r="G171" t="s">
        <v>637</v>
      </c>
      <c r="H171" t="s">
        <v>115</v>
      </c>
      <c r="I171" t="s">
        <v>62</v>
      </c>
      <c r="J171" t="s">
        <v>41</v>
      </c>
      <c r="K171" t="s">
        <v>71</v>
      </c>
      <c r="L171">
        <v>4</v>
      </c>
      <c r="M171">
        <v>1</v>
      </c>
      <c r="N171">
        <v>2</v>
      </c>
      <c r="O171">
        <v>4</v>
      </c>
      <c r="P171">
        <v>4</v>
      </c>
      <c r="Q171">
        <v>2</v>
      </c>
      <c r="R171" t="s">
        <v>66</v>
      </c>
      <c r="S171" t="s">
        <v>66</v>
      </c>
      <c r="T171" t="s">
        <v>66</v>
      </c>
      <c r="U171" t="s">
        <v>66</v>
      </c>
      <c r="V171" t="s">
        <v>66</v>
      </c>
      <c r="W171" t="s">
        <v>66</v>
      </c>
      <c r="X171" t="s">
        <v>66</v>
      </c>
      <c r="Y171" t="s">
        <v>342</v>
      </c>
      <c r="Z171" t="s">
        <v>70</v>
      </c>
      <c r="AA171" t="s">
        <v>71</v>
      </c>
      <c r="AB171" t="s">
        <v>72</v>
      </c>
      <c r="AC171" t="s">
        <v>66</v>
      </c>
      <c r="AD171" t="s">
        <v>73</v>
      </c>
      <c r="AE171" t="s">
        <v>114</v>
      </c>
      <c r="AF171" t="s">
        <v>75</v>
      </c>
      <c r="AG171" t="s">
        <v>76</v>
      </c>
      <c r="AH171" t="s">
        <v>334</v>
      </c>
      <c r="AI171" t="s">
        <v>120</v>
      </c>
    </row>
    <row r="172" spans="1:35" x14ac:dyDescent="0.25">
      <c r="A172" s="67">
        <v>44616.811419166668</v>
      </c>
      <c r="B172" t="s">
        <v>35</v>
      </c>
      <c r="C172" t="s">
        <v>134</v>
      </c>
      <c r="D172" t="s">
        <v>37</v>
      </c>
      <c r="E172">
        <v>2</v>
      </c>
      <c r="F172">
        <v>1</v>
      </c>
      <c r="G172" t="s">
        <v>638</v>
      </c>
      <c r="H172" t="s">
        <v>61</v>
      </c>
      <c r="I172" t="s">
        <v>104</v>
      </c>
      <c r="J172" t="s">
        <v>105</v>
      </c>
      <c r="K172" t="s">
        <v>71</v>
      </c>
      <c r="L172">
        <v>5</v>
      </c>
      <c r="M172">
        <v>5</v>
      </c>
      <c r="N172">
        <v>4</v>
      </c>
      <c r="O172">
        <v>5</v>
      </c>
      <c r="P172">
        <v>5</v>
      </c>
      <c r="Q172">
        <v>1</v>
      </c>
      <c r="R172" t="s">
        <v>68</v>
      </c>
      <c r="S172" t="s">
        <v>66</v>
      </c>
      <c r="T172" t="s">
        <v>91</v>
      </c>
      <c r="U172" t="s">
        <v>91</v>
      </c>
      <c r="V172" t="s">
        <v>91</v>
      </c>
      <c r="W172" t="s">
        <v>91</v>
      </c>
      <c r="X172" t="s">
        <v>91</v>
      </c>
      <c r="Y172" t="s">
        <v>92</v>
      </c>
      <c r="Z172" t="s">
        <v>70</v>
      </c>
      <c r="AA172" t="s">
        <v>71</v>
      </c>
      <c r="AB172" t="s">
        <v>72</v>
      </c>
      <c r="AC172" t="s">
        <v>93</v>
      </c>
      <c r="AD172" t="s">
        <v>73</v>
      </c>
      <c r="AE172" t="s">
        <v>114</v>
      </c>
      <c r="AF172" t="s">
        <v>75</v>
      </c>
      <c r="AG172" t="s">
        <v>76</v>
      </c>
      <c r="AH172" t="s">
        <v>69</v>
      </c>
      <c r="AI172" t="s">
        <v>87</v>
      </c>
    </row>
    <row r="173" spans="1:35" x14ac:dyDescent="0.25">
      <c r="A173" s="67">
        <v>44616.83617844907</v>
      </c>
      <c r="B173" t="s">
        <v>35</v>
      </c>
      <c r="C173" t="s">
        <v>36</v>
      </c>
      <c r="D173" t="s">
        <v>37</v>
      </c>
      <c r="E173">
        <v>2</v>
      </c>
      <c r="F173">
        <v>3</v>
      </c>
      <c r="G173" t="s">
        <v>159</v>
      </c>
      <c r="H173" t="s">
        <v>61</v>
      </c>
      <c r="I173" t="s">
        <v>89</v>
      </c>
      <c r="J173" t="s">
        <v>125</v>
      </c>
      <c r="K173" t="s">
        <v>302</v>
      </c>
      <c r="L173">
        <v>5</v>
      </c>
      <c r="M173">
        <v>5</v>
      </c>
      <c r="N173">
        <v>5</v>
      </c>
      <c r="O173">
        <v>4</v>
      </c>
      <c r="P173">
        <v>5</v>
      </c>
      <c r="Q173">
        <v>2</v>
      </c>
      <c r="R173" t="s">
        <v>67</v>
      </c>
      <c r="S173" t="s">
        <v>91</v>
      </c>
      <c r="T173" t="s">
        <v>91</v>
      </c>
      <c r="U173" t="s">
        <v>67</v>
      </c>
      <c r="V173" t="s">
        <v>67</v>
      </c>
      <c r="W173" t="s">
        <v>91</v>
      </c>
      <c r="X173" t="s">
        <v>91</v>
      </c>
      <c r="Y173" t="s">
        <v>471</v>
      </c>
      <c r="Z173" t="s">
        <v>49</v>
      </c>
      <c r="AA173" t="s">
        <v>98</v>
      </c>
      <c r="AB173" t="s">
        <v>72</v>
      </c>
      <c r="AC173" t="s">
        <v>67</v>
      </c>
      <c r="AD173" t="s">
        <v>645</v>
      </c>
      <c r="AE173" t="s">
        <v>114</v>
      </c>
      <c r="AF173" t="s">
        <v>75</v>
      </c>
      <c r="AG173" t="s">
        <v>76</v>
      </c>
      <c r="AH173" t="s">
        <v>163</v>
      </c>
      <c r="AI173" t="s">
        <v>94</v>
      </c>
    </row>
    <row r="174" spans="1:35" x14ac:dyDescent="0.25">
      <c r="A174" s="67">
        <v>44616.853890960643</v>
      </c>
      <c r="B174" t="s">
        <v>102</v>
      </c>
      <c r="C174" t="s">
        <v>36</v>
      </c>
      <c r="D174" t="s">
        <v>37</v>
      </c>
      <c r="E174">
        <v>2</v>
      </c>
      <c r="F174">
        <v>4</v>
      </c>
      <c r="G174" t="s">
        <v>88</v>
      </c>
      <c r="H174" t="s">
        <v>39</v>
      </c>
      <c r="I174" t="s">
        <v>89</v>
      </c>
      <c r="J174" t="s">
        <v>182</v>
      </c>
      <c r="K174" t="s">
        <v>64</v>
      </c>
      <c r="L174">
        <v>4</v>
      </c>
      <c r="M174">
        <v>2</v>
      </c>
      <c r="N174">
        <v>4</v>
      </c>
      <c r="O174">
        <v>4</v>
      </c>
      <c r="P174">
        <v>5</v>
      </c>
      <c r="Q174">
        <v>3</v>
      </c>
      <c r="R174" t="s">
        <v>67</v>
      </c>
      <c r="S174" t="s">
        <v>65</v>
      </c>
      <c r="T174" t="s">
        <v>65</v>
      </c>
      <c r="U174" t="s">
        <v>122</v>
      </c>
      <c r="V174" t="s">
        <v>122</v>
      </c>
      <c r="W174" t="s">
        <v>91</v>
      </c>
      <c r="X174" t="s">
        <v>91</v>
      </c>
      <c r="Y174" t="s">
        <v>92</v>
      </c>
      <c r="Z174" t="s">
        <v>124</v>
      </c>
      <c r="AA174" t="s">
        <v>344</v>
      </c>
      <c r="AB174" t="s">
        <v>72</v>
      </c>
      <c r="AC174" t="s">
        <v>122</v>
      </c>
      <c r="AD174" t="s">
        <v>73</v>
      </c>
      <c r="AE174" t="s">
        <v>128</v>
      </c>
      <c r="AF174" t="s">
        <v>117</v>
      </c>
      <c r="AG174" t="s">
        <v>85</v>
      </c>
      <c r="AH174" t="s">
        <v>77</v>
      </c>
      <c r="AI174" t="s">
        <v>94</v>
      </c>
    </row>
    <row r="175" spans="1:35" x14ac:dyDescent="0.25">
      <c r="A175" s="67">
        <v>44616.890272847224</v>
      </c>
      <c r="B175" t="s">
        <v>35</v>
      </c>
      <c r="C175" t="s">
        <v>134</v>
      </c>
      <c r="D175" t="s">
        <v>37</v>
      </c>
      <c r="E175">
        <v>3</v>
      </c>
      <c r="F175">
        <v>3</v>
      </c>
      <c r="G175" t="s">
        <v>652</v>
      </c>
      <c r="H175" t="s">
        <v>61</v>
      </c>
      <c r="I175" t="s">
        <v>62</v>
      </c>
      <c r="J175" t="s">
        <v>63</v>
      </c>
      <c r="K175" t="s">
        <v>64</v>
      </c>
      <c r="L175">
        <v>4</v>
      </c>
      <c r="M175">
        <v>3</v>
      </c>
      <c r="N175">
        <v>4</v>
      </c>
      <c r="O175">
        <v>4</v>
      </c>
      <c r="P175">
        <v>5</v>
      </c>
      <c r="Q175">
        <v>1</v>
      </c>
      <c r="R175" t="s">
        <v>67</v>
      </c>
      <c r="S175" t="s">
        <v>91</v>
      </c>
      <c r="T175" t="s">
        <v>91</v>
      </c>
      <c r="U175" t="s">
        <v>65</v>
      </c>
      <c r="V175" t="s">
        <v>91</v>
      </c>
      <c r="W175" t="s">
        <v>91</v>
      </c>
      <c r="X175" t="s">
        <v>91</v>
      </c>
      <c r="Y175" t="s">
        <v>575</v>
      </c>
      <c r="Z175" t="s">
        <v>298</v>
      </c>
      <c r="AA175" t="s">
        <v>149</v>
      </c>
      <c r="AB175" t="s">
        <v>72</v>
      </c>
      <c r="AC175" t="s">
        <v>66</v>
      </c>
      <c r="AD175" t="s">
        <v>73</v>
      </c>
      <c r="AE175" t="s">
        <v>114</v>
      </c>
      <c r="AF175" t="s">
        <v>75</v>
      </c>
      <c r="AG175" t="s">
        <v>76</v>
      </c>
      <c r="AH175" t="s">
        <v>196</v>
      </c>
      <c r="AI175" t="s">
        <v>87</v>
      </c>
    </row>
    <row r="176" spans="1:35" x14ac:dyDescent="0.25">
      <c r="A176" s="67">
        <v>44616.90800505787</v>
      </c>
      <c r="B176" t="s">
        <v>35</v>
      </c>
      <c r="C176" t="s">
        <v>134</v>
      </c>
      <c r="D176" t="s">
        <v>37</v>
      </c>
      <c r="E176">
        <v>4</v>
      </c>
      <c r="F176">
        <v>5</v>
      </c>
      <c r="G176" t="s">
        <v>655</v>
      </c>
      <c r="H176" t="s">
        <v>39</v>
      </c>
      <c r="I176" t="s">
        <v>40</v>
      </c>
      <c r="J176" t="s">
        <v>125</v>
      </c>
      <c r="K176" t="s">
        <v>126</v>
      </c>
      <c r="L176">
        <v>5</v>
      </c>
      <c r="M176">
        <v>5</v>
      </c>
      <c r="N176">
        <v>3</v>
      </c>
      <c r="O176">
        <v>3</v>
      </c>
      <c r="P176">
        <v>5</v>
      </c>
      <c r="Q176">
        <v>5</v>
      </c>
      <c r="R176" t="s">
        <v>66</v>
      </c>
      <c r="S176" t="s">
        <v>91</v>
      </c>
      <c r="T176" t="s">
        <v>91</v>
      </c>
      <c r="U176" t="s">
        <v>68</v>
      </c>
      <c r="V176" t="s">
        <v>68</v>
      </c>
      <c r="W176" t="s">
        <v>91</v>
      </c>
      <c r="X176" t="s">
        <v>91</v>
      </c>
      <c r="Y176" t="s">
        <v>131</v>
      </c>
      <c r="Z176" t="s">
        <v>146</v>
      </c>
      <c r="AA176" t="s">
        <v>149</v>
      </c>
      <c r="AB176" t="s">
        <v>72</v>
      </c>
      <c r="AC176" t="s">
        <v>93</v>
      </c>
      <c r="AD176" t="s">
        <v>85</v>
      </c>
      <c r="AE176" t="s">
        <v>108</v>
      </c>
      <c r="AF176" t="s">
        <v>75</v>
      </c>
      <c r="AG176" t="s">
        <v>76</v>
      </c>
      <c r="AH176" t="s">
        <v>69</v>
      </c>
      <c r="AI176" t="s">
        <v>87</v>
      </c>
    </row>
    <row r="177" spans="1:35" x14ac:dyDescent="0.25">
      <c r="A177" s="67">
        <v>44616.920878680554</v>
      </c>
      <c r="B177" t="s">
        <v>133</v>
      </c>
      <c r="C177" t="s">
        <v>183</v>
      </c>
      <c r="D177" t="s">
        <v>37</v>
      </c>
      <c r="E177">
        <v>4</v>
      </c>
      <c r="F177">
        <v>3</v>
      </c>
      <c r="G177" t="s">
        <v>262</v>
      </c>
      <c r="H177" t="s">
        <v>39</v>
      </c>
      <c r="I177" t="s">
        <v>62</v>
      </c>
      <c r="J177" t="s">
        <v>234</v>
      </c>
      <c r="K177" t="s">
        <v>71</v>
      </c>
      <c r="L177">
        <v>5</v>
      </c>
      <c r="M177">
        <v>5</v>
      </c>
      <c r="N177">
        <v>5</v>
      </c>
      <c r="O177">
        <v>5</v>
      </c>
      <c r="P177">
        <v>5</v>
      </c>
      <c r="Q177">
        <v>1</v>
      </c>
      <c r="R177" t="s">
        <v>68</v>
      </c>
      <c r="S177" t="s">
        <v>91</v>
      </c>
      <c r="T177" t="s">
        <v>68</v>
      </c>
      <c r="U177" t="s">
        <v>68</v>
      </c>
      <c r="V177" t="s">
        <v>91</v>
      </c>
      <c r="W177" t="s">
        <v>66</v>
      </c>
      <c r="X177" t="s">
        <v>91</v>
      </c>
      <c r="Y177" t="s">
        <v>82</v>
      </c>
      <c r="Z177" t="s">
        <v>70</v>
      </c>
      <c r="AA177" t="s">
        <v>71</v>
      </c>
      <c r="AB177" t="s">
        <v>72</v>
      </c>
      <c r="AC177" t="s">
        <v>93</v>
      </c>
      <c r="AD177" t="s">
        <v>85</v>
      </c>
      <c r="AE177" t="s">
        <v>128</v>
      </c>
      <c r="AF177" t="s">
        <v>75</v>
      </c>
      <c r="AG177" t="s">
        <v>76</v>
      </c>
      <c r="AH177" t="s">
        <v>119</v>
      </c>
      <c r="AI177" t="s">
        <v>87</v>
      </c>
    </row>
    <row r="178" spans="1:35" x14ac:dyDescent="0.25">
      <c r="A178" s="67">
        <v>44616.922367974534</v>
      </c>
      <c r="B178" t="s">
        <v>133</v>
      </c>
      <c r="C178" t="s">
        <v>134</v>
      </c>
      <c r="D178" t="s">
        <v>37</v>
      </c>
      <c r="E178">
        <v>2</v>
      </c>
      <c r="F178">
        <v>2</v>
      </c>
      <c r="G178" t="s">
        <v>657</v>
      </c>
      <c r="H178" t="s">
        <v>39</v>
      </c>
      <c r="I178" t="s">
        <v>62</v>
      </c>
      <c r="J178" t="s">
        <v>130</v>
      </c>
      <c r="K178" t="s">
        <v>71</v>
      </c>
      <c r="L178">
        <v>5</v>
      </c>
      <c r="M178">
        <v>4</v>
      </c>
      <c r="N178">
        <v>4</v>
      </c>
      <c r="O178">
        <v>4</v>
      </c>
      <c r="P178">
        <v>4</v>
      </c>
      <c r="Q178">
        <v>5</v>
      </c>
      <c r="R178" t="s">
        <v>68</v>
      </c>
      <c r="S178" t="s">
        <v>66</v>
      </c>
      <c r="T178" t="s">
        <v>66</v>
      </c>
      <c r="U178" t="s">
        <v>67</v>
      </c>
      <c r="V178" t="s">
        <v>67</v>
      </c>
      <c r="W178" t="s">
        <v>68</v>
      </c>
      <c r="X178" t="s">
        <v>91</v>
      </c>
      <c r="Y178" t="s">
        <v>82</v>
      </c>
      <c r="Z178" t="s">
        <v>158</v>
      </c>
      <c r="AA178" t="s">
        <v>98</v>
      </c>
      <c r="AB178" t="s">
        <v>55</v>
      </c>
      <c r="AC178" t="s">
        <v>67</v>
      </c>
      <c r="AD178" t="s">
        <v>73</v>
      </c>
      <c r="AE178" t="s">
        <v>108</v>
      </c>
      <c r="AF178" t="s">
        <v>75</v>
      </c>
      <c r="AG178" t="s">
        <v>76</v>
      </c>
      <c r="AH178" t="s">
        <v>178</v>
      </c>
      <c r="AI178" t="s">
        <v>228</v>
      </c>
    </row>
    <row r="179" spans="1:35" x14ac:dyDescent="0.25">
      <c r="A179" s="67">
        <v>44616.940400046296</v>
      </c>
      <c r="B179" t="s">
        <v>35</v>
      </c>
      <c r="C179" t="s">
        <v>36</v>
      </c>
      <c r="D179" t="s">
        <v>37</v>
      </c>
      <c r="E179">
        <v>4</v>
      </c>
      <c r="F179">
        <v>3</v>
      </c>
      <c r="G179" t="s">
        <v>658</v>
      </c>
      <c r="H179" t="s">
        <v>39</v>
      </c>
      <c r="I179" t="s">
        <v>62</v>
      </c>
      <c r="J179" t="s">
        <v>176</v>
      </c>
      <c r="K179" t="s">
        <v>71</v>
      </c>
      <c r="L179">
        <v>3</v>
      </c>
      <c r="M179">
        <v>3</v>
      </c>
      <c r="N179">
        <v>5</v>
      </c>
      <c r="O179">
        <v>1</v>
      </c>
      <c r="P179">
        <v>5</v>
      </c>
      <c r="Q179">
        <v>5</v>
      </c>
      <c r="R179" t="s">
        <v>65</v>
      </c>
      <c r="S179" t="s">
        <v>91</v>
      </c>
      <c r="T179" t="s">
        <v>91</v>
      </c>
      <c r="U179" t="s">
        <v>91</v>
      </c>
      <c r="V179" t="s">
        <v>91</v>
      </c>
      <c r="W179" t="s">
        <v>91</v>
      </c>
      <c r="X179" t="s">
        <v>91</v>
      </c>
      <c r="Y179" t="s">
        <v>172</v>
      </c>
      <c r="Z179" t="s">
        <v>124</v>
      </c>
      <c r="AA179" t="s">
        <v>71</v>
      </c>
      <c r="AB179" t="s">
        <v>55</v>
      </c>
      <c r="AC179" t="s">
        <v>67</v>
      </c>
      <c r="AD179" t="s">
        <v>73</v>
      </c>
      <c r="AE179" t="s">
        <v>180</v>
      </c>
      <c r="AF179" t="s">
        <v>75</v>
      </c>
      <c r="AG179" t="s">
        <v>76</v>
      </c>
      <c r="AH179" t="s">
        <v>191</v>
      </c>
      <c r="AI179" t="s">
        <v>94</v>
      </c>
    </row>
    <row r="180" spans="1:35" x14ac:dyDescent="0.25">
      <c r="A180" s="67">
        <v>44616.99132799769</v>
      </c>
      <c r="B180" t="s">
        <v>59</v>
      </c>
      <c r="C180" t="s">
        <v>36</v>
      </c>
      <c r="D180" t="s">
        <v>37</v>
      </c>
      <c r="E180">
        <v>2</v>
      </c>
      <c r="F180">
        <v>4</v>
      </c>
      <c r="G180" t="s">
        <v>38</v>
      </c>
      <c r="H180" t="s">
        <v>39</v>
      </c>
      <c r="I180" t="s">
        <v>62</v>
      </c>
      <c r="J180" t="s">
        <v>153</v>
      </c>
      <c r="K180" t="s">
        <v>71</v>
      </c>
      <c r="L180">
        <v>2</v>
      </c>
      <c r="M180">
        <v>3</v>
      </c>
      <c r="N180">
        <v>3</v>
      </c>
      <c r="O180">
        <v>2</v>
      </c>
      <c r="P180">
        <v>4</v>
      </c>
      <c r="Q180">
        <v>1</v>
      </c>
      <c r="R180" t="s">
        <v>66</v>
      </c>
      <c r="S180" t="s">
        <v>68</v>
      </c>
      <c r="T180" t="s">
        <v>91</v>
      </c>
      <c r="U180" t="s">
        <v>68</v>
      </c>
      <c r="V180" t="s">
        <v>91</v>
      </c>
      <c r="W180" t="s">
        <v>66</v>
      </c>
      <c r="X180" t="s">
        <v>91</v>
      </c>
      <c r="Y180" t="s">
        <v>82</v>
      </c>
      <c r="Z180" t="s">
        <v>107</v>
      </c>
      <c r="AA180" t="s">
        <v>149</v>
      </c>
      <c r="AB180" t="s">
        <v>72</v>
      </c>
      <c r="AC180" t="s">
        <v>93</v>
      </c>
      <c r="AD180" t="s">
        <v>73</v>
      </c>
      <c r="AE180" t="s">
        <v>74</v>
      </c>
      <c r="AF180" t="s">
        <v>75</v>
      </c>
      <c r="AG180" t="s">
        <v>76</v>
      </c>
      <c r="AH180" t="s">
        <v>196</v>
      </c>
      <c r="AI180" t="s">
        <v>87</v>
      </c>
    </row>
    <row r="181" spans="1:35" x14ac:dyDescent="0.25">
      <c r="A181" s="67">
        <v>44617.327435775464</v>
      </c>
      <c r="B181" t="s">
        <v>35</v>
      </c>
      <c r="C181" t="s">
        <v>151</v>
      </c>
      <c r="D181" t="s">
        <v>37</v>
      </c>
      <c r="E181">
        <v>2</v>
      </c>
      <c r="F181">
        <v>4</v>
      </c>
      <c r="G181" t="s">
        <v>668</v>
      </c>
      <c r="H181" t="s">
        <v>39</v>
      </c>
      <c r="I181" t="s">
        <v>62</v>
      </c>
      <c r="J181" t="s">
        <v>379</v>
      </c>
      <c r="K181" t="s">
        <v>302</v>
      </c>
      <c r="L181">
        <v>5</v>
      </c>
      <c r="M181">
        <v>5</v>
      </c>
      <c r="N181">
        <v>5</v>
      </c>
      <c r="O181">
        <v>5</v>
      </c>
      <c r="P181">
        <v>5</v>
      </c>
      <c r="Q181">
        <v>5</v>
      </c>
      <c r="R181" t="s">
        <v>66</v>
      </c>
      <c r="S181" t="s">
        <v>91</v>
      </c>
      <c r="T181" t="s">
        <v>91</v>
      </c>
      <c r="U181" t="s">
        <v>68</v>
      </c>
      <c r="V181" t="s">
        <v>91</v>
      </c>
      <c r="W181" t="s">
        <v>91</v>
      </c>
      <c r="X181" t="s">
        <v>68</v>
      </c>
      <c r="Y181" t="s">
        <v>131</v>
      </c>
      <c r="Z181" t="s">
        <v>124</v>
      </c>
      <c r="AA181" t="s">
        <v>98</v>
      </c>
      <c r="AB181" t="s">
        <v>72</v>
      </c>
      <c r="AC181" t="s">
        <v>93</v>
      </c>
      <c r="AD181" t="s">
        <v>85</v>
      </c>
      <c r="AE181" t="s">
        <v>108</v>
      </c>
      <c r="AF181" t="s">
        <v>75</v>
      </c>
      <c r="AG181" t="s">
        <v>76</v>
      </c>
      <c r="AH181" t="s">
        <v>77</v>
      </c>
      <c r="AI181" t="s">
        <v>171</v>
      </c>
    </row>
    <row r="182" spans="1:35" x14ac:dyDescent="0.25">
      <c r="A182" s="67">
        <v>44617.334694710647</v>
      </c>
      <c r="B182" t="s">
        <v>150</v>
      </c>
      <c r="C182" t="s">
        <v>183</v>
      </c>
      <c r="D182" t="s">
        <v>37</v>
      </c>
      <c r="E182">
        <v>4</v>
      </c>
      <c r="F182">
        <v>6</v>
      </c>
      <c r="G182" t="s">
        <v>269</v>
      </c>
      <c r="H182" t="s">
        <v>39</v>
      </c>
      <c r="I182" t="s">
        <v>62</v>
      </c>
      <c r="J182" t="s">
        <v>431</v>
      </c>
      <c r="K182" t="s">
        <v>329</v>
      </c>
      <c r="L182">
        <v>5</v>
      </c>
      <c r="M182">
        <v>2</v>
      </c>
      <c r="N182">
        <v>4</v>
      </c>
      <c r="O182">
        <v>3</v>
      </c>
      <c r="P182">
        <v>5</v>
      </c>
      <c r="Q182">
        <v>4</v>
      </c>
      <c r="R182" t="s">
        <v>67</v>
      </c>
      <c r="S182" t="s">
        <v>67</v>
      </c>
      <c r="T182" t="s">
        <v>67</v>
      </c>
      <c r="U182" t="s">
        <v>122</v>
      </c>
      <c r="V182" t="s">
        <v>65</v>
      </c>
      <c r="W182" t="s">
        <v>67</v>
      </c>
      <c r="X182" t="s">
        <v>122</v>
      </c>
      <c r="Y182" t="s">
        <v>369</v>
      </c>
      <c r="Z182" t="s">
        <v>107</v>
      </c>
      <c r="AA182" t="s">
        <v>98</v>
      </c>
      <c r="AB182" t="s">
        <v>55</v>
      </c>
      <c r="AC182" t="s">
        <v>122</v>
      </c>
      <c r="AD182" t="s">
        <v>281</v>
      </c>
      <c r="AE182" t="s">
        <v>165</v>
      </c>
      <c r="AF182" t="s">
        <v>117</v>
      </c>
      <c r="AG182" t="s">
        <v>76</v>
      </c>
      <c r="AH182" t="s">
        <v>187</v>
      </c>
      <c r="AI182" t="s">
        <v>669</v>
      </c>
    </row>
    <row r="183" spans="1:35" x14ac:dyDescent="0.25">
      <c r="A183" s="67">
        <v>44617.347653136574</v>
      </c>
      <c r="B183" t="s">
        <v>133</v>
      </c>
      <c r="C183" t="s">
        <v>134</v>
      </c>
      <c r="D183" t="s">
        <v>37</v>
      </c>
      <c r="E183">
        <v>4</v>
      </c>
      <c r="F183">
        <v>3</v>
      </c>
      <c r="G183" t="s">
        <v>670</v>
      </c>
      <c r="H183" t="s">
        <v>61</v>
      </c>
      <c r="I183" t="s">
        <v>40</v>
      </c>
      <c r="J183" t="s">
        <v>193</v>
      </c>
      <c r="K183" t="s">
        <v>71</v>
      </c>
      <c r="L183">
        <v>5</v>
      </c>
      <c r="M183">
        <v>5</v>
      </c>
      <c r="N183">
        <v>3</v>
      </c>
      <c r="O183">
        <v>3</v>
      </c>
      <c r="P183">
        <v>5</v>
      </c>
      <c r="Q183">
        <v>5</v>
      </c>
      <c r="R183" t="s">
        <v>67</v>
      </c>
      <c r="S183" t="s">
        <v>122</v>
      </c>
      <c r="T183" t="s">
        <v>67</v>
      </c>
      <c r="U183" t="s">
        <v>122</v>
      </c>
      <c r="V183" t="s">
        <v>122</v>
      </c>
      <c r="W183" t="s">
        <v>67</v>
      </c>
      <c r="X183" t="s">
        <v>122</v>
      </c>
      <c r="Y183" t="s">
        <v>511</v>
      </c>
      <c r="Z183" t="s">
        <v>83</v>
      </c>
      <c r="AA183" t="s">
        <v>71</v>
      </c>
      <c r="AB183" t="s">
        <v>72</v>
      </c>
      <c r="AC183" t="s">
        <v>93</v>
      </c>
      <c r="AD183" t="s">
        <v>139</v>
      </c>
      <c r="AE183" t="s">
        <v>54</v>
      </c>
      <c r="AF183" t="s">
        <v>75</v>
      </c>
      <c r="AG183" t="s">
        <v>76</v>
      </c>
      <c r="AH183" t="s">
        <v>239</v>
      </c>
      <c r="AI183" t="s">
        <v>243</v>
      </c>
    </row>
    <row r="184" spans="1:35" x14ac:dyDescent="0.25">
      <c r="A184" s="67">
        <v>44617.355353043982</v>
      </c>
      <c r="B184" t="s">
        <v>35</v>
      </c>
      <c r="C184" t="s">
        <v>134</v>
      </c>
      <c r="D184" t="s">
        <v>37</v>
      </c>
      <c r="E184">
        <v>3</v>
      </c>
      <c r="F184">
        <v>3</v>
      </c>
      <c r="G184" t="s">
        <v>671</v>
      </c>
      <c r="H184" t="s">
        <v>61</v>
      </c>
      <c r="I184" t="s">
        <v>62</v>
      </c>
      <c r="J184" t="s">
        <v>140</v>
      </c>
      <c r="K184" t="s">
        <v>145</v>
      </c>
      <c r="L184">
        <v>3</v>
      </c>
      <c r="M184">
        <v>4</v>
      </c>
      <c r="N184">
        <v>4</v>
      </c>
      <c r="O184">
        <v>3</v>
      </c>
      <c r="P184">
        <v>4</v>
      </c>
      <c r="Q184">
        <v>3</v>
      </c>
      <c r="R184" t="s">
        <v>91</v>
      </c>
      <c r="S184" t="s">
        <v>91</v>
      </c>
      <c r="T184" t="s">
        <v>65</v>
      </c>
      <c r="U184" t="s">
        <v>66</v>
      </c>
      <c r="V184" t="s">
        <v>91</v>
      </c>
      <c r="W184" t="s">
        <v>91</v>
      </c>
      <c r="X184" t="s">
        <v>91</v>
      </c>
      <c r="Y184" t="s">
        <v>113</v>
      </c>
      <c r="Z184" t="s">
        <v>83</v>
      </c>
      <c r="AA184" t="s">
        <v>149</v>
      </c>
      <c r="AB184" t="s">
        <v>72</v>
      </c>
      <c r="AC184" t="s">
        <v>65</v>
      </c>
      <c r="AD184" t="s">
        <v>85</v>
      </c>
      <c r="AE184" t="s">
        <v>108</v>
      </c>
      <c r="AF184" t="s">
        <v>75</v>
      </c>
      <c r="AG184" t="s">
        <v>76</v>
      </c>
      <c r="AH184" t="s">
        <v>109</v>
      </c>
      <c r="AI184" t="s">
        <v>101</v>
      </c>
    </row>
    <row r="185" spans="1:35" x14ac:dyDescent="0.25">
      <c r="A185" s="67">
        <v>44617.360032280092</v>
      </c>
      <c r="B185" t="s">
        <v>35</v>
      </c>
      <c r="C185" t="s">
        <v>134</v>
      </c>
      <c r="D185" t="s">
        <v>37</v>
      </c>
      <c r="E185">
        <v>4</v>
      </c>
      <c r="F185">
        <v>1</v>
      </c>
      <c r="G185" t="s">
        <v>672</v>
      </c>
      <c r="H185" t="s">
        <v>39</v>
      </c>
      <c r="I185" t="s">
        <v>62</v>
      </c>
      <c r="J185" t="s">
        <v>130</v>
      </c>
      <c r="K185" t="s">
        <v>71</v>
      </c>
      <c r="L185">
        <v>4</v>
      </c>
      <c r="M185">
        <v>4</v>
      </c>
      <c r="N185">
        <v>5</v>
      </c>
      <c r="O185">
        <v>3</v>
      </c>
      <c r="P185">
        <v>3</v>
      </c>
      <c r="Q185">
        <v>1</v>
      </c>
      <c r="R185" t="s">
        <v>67</v>
      </c>
      <c r="S185" t="s">
        <v>91</v>
      </c>
      <c r="T185" t="s">
        <v>91</v>
      </c>
      <c r="U185" t="s">
        <v>66</v>
      </c>
      <c r="V185" t="s">
        <v>67</v>
      </c>
      <c r="W185" t="s">
        <v>66</v>
      </c>
      <c r="X185" t="s">
        <v>91</v>
      </c>
      <c r="Y185" t="s">
        <v>113</v>
      </c>
      <c r="Z185" t="s">
        <v>141</v>
      </c>
      <c r="AA185" t="s">
        <v>71</v>
      </c>
      <c r="AB185" t="s">
        <v>72</v>
      </c>
      <c r="AC185" t="s">
        <v>93</v>
      </c>
      <c r="AD185" t="s">
        <v>73</v>
      </c>
      <c r="AE185" t="s">
        <v>114</v>
      </c>
      <c r="AF185" t="s">
        <v>75</v>
      </c>
      <c r="AG185" t="s">
        <v>76</v>
      </c>
      <c r="AH185" t="s">
        <v>69</v>
      </c>
      <c r="AI185" t="s">
        <v>94</v>
      </c>
    </row>
    <row r="186" spans="1:35" x14ac:dyDescent="0.25">
      <c r="A186" s="67">
        <v>44617.364097557875</v>
      </c>
      <c r="B186" t="s">
        <v>59</v>
      </c>
      <c r="C186" t="s">
        <v>36</v>
      </c>
      <c r="D186" t="s">
        <v>37</v>
      </c>
      <c r="E186">
        <v>2</v>
      </c>
      <c r="F186">
        <v>3</v>
      </c>
      <c r="G186" t="s">
        <v>170</v>
      </c>
      <c r="H186" t="s">
        <v>39</v>
      </c>
      <c r="I186" t="s">
        <v>89</v>
      </c>
      <c r="J186" t="s">
        <v>155</v>
      </c>
      <c r="K186" t="s">
        <v>71</v>
      </c>
      <c r="L186">
        <v>5</v>
      </c>
      <c r="M186">
        <v>5</v>
      </c>
      <c r="N186">
        <v>3</v>
      </c>
      <c r="O186">
        <v>5</v>
      </c>
      <c r="P186">
        <v>5</v>
      </c>
      <c r="Q186">
        <v>5</v>
      </c>
      <c r="R186" t="s">
        <v>67</v>
      </c>
      <c r="S186" t="s">
        <v>67</v>
      </c>
      <c r="T186" t="s">
        <v>67</v>
      </c>
      <c r="U186" t="s">
        <v>65</v>
      </c>
      <c r="V186" t="s">
        <v>122</v>
      </c>
      <c r="W186" t="s">
        <v>65</v>
      </c>
      <c r="X186" t="s">
        <v>91</v>
      </c>
      <c r="Y186" t="s">
        <v>48</v>
      </c>
      <c r="Z186" t="s">
        <v>83</v>
      </c>
      <c r="AA186" t="s">
        <v>98</v>
      </c>
      <c r="AB186" t="s">
        <v>55</v>
      </c>
      <c r="AC186" t="s">
        <v>143</v>
      </c>
      <c r="AD186" t="s">
        <v>85</v>
      </c>
      <c r="AE186" t="s">
        <v>54</v>
      </c>
      <c r="AF186" t="s">
        <v>117</v>
      </c>
      <c r="AG186" t="s">
        <v>137</v>
      </c>
      <c r="AH186" t="s">
        <v>674</v>
      </c>
      <c r="AI186" t="s">
        <v>58</v>
      </c>
    </row>
    <row r="187" spans="1:35" x14ac:dyDescent="0.25">
      <c r="A187" s="67">
        <v>44617.36609974537</v>
      </c>
      <c r="B187" t="s">
        <v>150</v>
      </c>
      <c r="C187" t="s">
        <v>134</v>
      </c>
      <c r="D187" t="s">
        <v>37</v>
      </c>
      <c r="E187">
        <v>4</v>
      </c>
      <c r="F187">
        <v>1</v>
      </c>
      <c r="G187" t="s">
        <v>675</v>
      </c>
      <c r="H187" t="s">
        <v>320</v>
      </c>
      <c r="I187" t="s">
        <v>62</v>
      </c>
      <c r="J187" t="s">
        <v>160</v>
      </c>
      <c r="K187" t="s">
        <v>346</v>
      </c>
      <c r="L187">
        <v>3</v>
      </c>
      <c r="M187">
        <v>5</v>
      </c>
      <c r="N187">
        <v>4</v>
      </c>
      <c r="O187">
        <v>4</v>
      </c>
      <c r="P187">
        <v>4</v>
      </c>
      <c r="Q187">
        <v>4</v>
      </c>
      <c r="R187" t="s">
        <v>68</v>
      </c>
      <c r="S187" t="s">
        <v>66</v>
      </c>
      <c r="T187" t="s">
        <v>68</v>
      </c>
      <c r="U187" t="s">
        <v>91</v>
      </c>
      <c r="V187" t="s">
        <v>91</v>
      </c>
      <c r="W187" t="s">
        <v>91</v>
      </c>
      <c r="X187" t="s">
        <v>91</v>
      </c>
      <c r="Y187" t="s">
        <v>92</v>
      </c>
      <c r="Z187" t="s">
        <v>107</v>
      </c>
      <c r="AA187" t="s">
        <v>71</v>
      </c>
      <c r="AB187" t="s">
        <v>55</v>
      </c>
      <c r="AC187" t="s">
        <v>93</v>
      </c>
      <c r="AD187" t="s">
        <v>85</v>
      </c>
      <c r="AE187" t="s">
        <v>114</v>
      </c>
      <c r="AF187" t="s">
        <v>117</v>
      </c>
      <c r="AG187" t="s">
        <v>51</v>
      </c>
      <c r="AH187" t="s">
        <v>69</v>
      </c>
      <c r="AI187" t="s">
        <v>87</v>
      </c>
    </row>
    <row r="188" spans="1:35" x14ac:dyDescent="0.25">
      <c r="A188" s="67">
        <v>44617.3955403125</v>
      </c>
      <c r="B188" t="s">
        <v>133</v>
      </c>
      <c r="C188" t="s">
        <v>36</v>
      </c>
      <c r="D188" t="s">
        <v>37</v>
      </c>
      <c r="E188">
        <v>3</v>
      </c>
      <c r="F188" t="s">
        <v>79</v>
      </c>
      <c r="G188" t="s">
        <v>262</v>
      </c>
      <c r="H188" t="s">
        <v>39</v>
      </c>
      <c r="I188" t="s">
        <v>62</v>
      </c>
      <c r="J188" t="s">
        <v>230</v>
      </c>
      <c r="K188" t="s">
        <v>64</v>
      </c>
      <c r="L188">
        <v>3</v>
      </c>
      <c r="M188">
        <v>4</v>
      </c>
      <c r="N188">
        <v>5</v>
      </c>
      <c r="O188">
        <v>5</v>
      </c>
      <c r="P188">
        <v>5</v>
      </c>
      <c r="Q188">
        <v>3</v>
      </c>
      <c r="R188" t="s">
        <v>65</v>
      </c>
      <c r="S188" t="s">
        <v>66</v>
      </c>
      <c r="T188" t="s">
        <v>67</v>
      </c>
      <c r="U188" t="s">
        <v>67</v>
      </c>
      <c r="V188" t="s">
        <v>65</v>
      </c>
      <c r="W188" t="s">
        <v>68</v>
      </c>
      <c r="X188" t="s">
        <v>67</v>
      </c>
      <c r="Y188" t="s">
        <v>97</v>
      </c>
      <c r="Z188" t="s">
        <v>70</v>
      </c>
      <c r="AA188" t="s">
        <v>206</v>
      </c>
      <c r="AB188" t="s">
        <v>72</v>
      </c>
      <c r="AC188" t="s">
        <v>67</v>
      </c>
      <c r="AD188" t="s">
        <v>73</v>
      </c>
      <c r="AE188" t="s">
        <v>180</v>
      </c>
      <c r="AF188" t="s">
        <v>75</v>
      </c>
      <c r="AG188" t="s">
        <v>76</v>
      </c>
      <c r="AH188" t="s">
        <v>191</v>
      </c>
      <c r="AI188" t="s">
        <v>87</v>
      </c>
    </row>
    <row r="189" spans="1:35" x14ac:dyDescent="0.25">
      <c r="A189" s="67">
        <v>44617.40138599537</v>
      </c>
      <c r="B189" t="s">
        <v>133</v>
      </c>
      <c r="C189" t="s">
        <v>134</v>
      </c>
      <c r="D189" t="s">
        <v>37</v>
      </c>
      <c r="E189">
        <v>5</v>
      </c>
      <c r="F189">
        <v>2</v>
      </c>
      <c r="G189" t="s">
        <v>677</v>
      </c>
      <c r="H189" t="s">
        <v>61</v>
      </c>
      <c r="I189" t="s">
        <v>62</v>
      </c>
      <c r="J189" t="s">
        <v>147</v>
      </c>
      <c r="K189" t="s">
        <v>329</v>
      </c>
      <c r="L189">
        <v>4</v>
      </c>
      <c r="M189">
        <v>5</v>
      </c>
      <c r="N189">
        <v>5</v>
      </c>
      <c r="O189">
        <v>1</v>
      </c>
      <c r="P189">
        <v>5</v>
      </c>
      <c r="Q189">
        <v>1</v>
      </c>
      <c r="R189" t="s">
        <v>91</v>
      </c>
      <c r="S189" t="s">
        <v>91</v>
      </c>
      <c r="T189" t="s">
        <v>67</v>
      </c>
      <c r="U189" t="s">
        <v>66</v>
      </c>
      <c r="V189" t="s">
        <v>91</v>
      </c>
      <c r="W189" t="s">
        <v>91</v>
      </c>
      <c r="X189" t="s">
        <v>91</v>
      </c>
      <c r="Y189" t="s">
        <v>342</v>
      </c>
      <c r="Z189" t="s">
        <v>298</v>
      </c>
      <c r="AA189" t="s">
        <v>98</v>
      </c>
      <c r="AB189" t="s">
        <v>55</v>
      </c>
      <c r="AC189" t="s">
        <v>66</v>
      </c>
      <c r="AD189" t="s">
        <v>73</v>
      </c>
      <c r="AE189" t="s">
        <v>54</v>
      </c>
      <c r="AF189" t="s">
        <v>75</v>
      </c>
      <c r="AG189" t="s">
        <v>76</v>
      </c>
      <c r="AH189" t="s">
        <v>187</v>
      </c>
      <c r="AI189" t="s">
        <v>87</v>
      </c>
    </row>
    <row r="190" spans="1:35" x14ac:dyDescent="0.25">
      <c r="A190" s="67">
        <v>44617.425134999998</v>
      </c>
      <c r="B190" t="s">
        <v>35</v>
      </c>
      <c r="C190" t="s">
        <v>36</v>
      </c>
      <c r="D190" t="s">
        <v>37</v>
      </c>
      <c r="E190">
        <v>3</v>
      </c>
      <c r="F190">
        <v>4</v>
      </c>
      <c r="G190" t="s">
        <v>682</v>
      </c>
      <c r="H190" t="s">
        <v>39</v>
      </c>
      <c r="I190" t="s">
        <v>62</v>
      </c>
      <c r="J190" t="s">
        <v>486</v>
      </c>
      <c r="K190" t="s">
        <v>145</v>
      </c>
      <c r="L190">
        <v>3</v>
      </c>
      <c r="M190">
        <v>3</v>
      </c>
      <c r="N190">
        <v>3</v>
      </c>
      <c r="O190">
        <v>3</v>
      </c>
      <c r="P190">
        <v>3</v>
      </c>
      <c r="Q190">
        <v>3</v>
      </c>
      <c r="R190" t="s">
        <v>65</v>
      </c>
      <c r="S190" t="s">
        <v>67</v>
      </c>
      <c r="T190" t="s">
        <v>67</v>
      </c>
      <c r="U190" t="s">
        <v>67</v>
      </c>
      <c r="V190" t="s">
        <v>67</v>
      </c>
      <c r="W190" t="s">
        <v>67</v>
      </c>
      <c r="X190" t="s">
        <v>67</v>
      </c>
      <c r="Y190" t="s">
        <v>369</v>
      </c>
      <c r="Z190" t="s">
        <v>158</v>
      </c>
      <c r="AA190" t="s">
        <v>558</v>
      </c>
      <c r="AB190" t="s">
        <v>55</v>
      </c>
      <c r="AC190" t="s">
        <v>93</v>
      </c>
      <c r="AD190" t="s">
        <v>85</v>
      </c>
      <c r="AE190" t="s">
        <v>108</v>
      </c>
      <c r="AF190" t="s">
        <v>117</v>
      </c>
      <c r="AG190" t="s">
        <v>137</v>
      </c>
      <c r="AH190" t="s">
        <v>187</v>
      </c>
      <c r="AI190" t="s">
        <v>171</v>
      </c>
    </row>
    <row r="191" spans="1:35" x14ac:dyDescent="0.25">
      <c r="A191" s="67">
        <v>44617.426457766203</v>
      </c>
      <c r="B191" t="s">
        <v>59</v>
      </c>
      <c r="C191" t="s">
        <v>36</v>
      </c>
      <c r="D191" t="s">
        <v>37</v>
      </c>
      <c r="E191">
        <v>1</v>
      </c>
      <c r="F191">
        <v>5</v>
      </c>
      <c r="G191" t="s">
        <v>684</v>
      </c>
      <c r="H191" t="s">
        <v>61</v>
      </c>
      <c r="I191" t="s">
        <v>62</v>
      </c>
      <c r="J191" t="s">
        <v>685</v>
      </c>
      <c r="K191" t="s">
        <v>64</v>
      </c>
      <c r="L191">
        <v>5</v>
      </c>
      <c r="M191">
        <v>5</v>
      </c>
      <c r="N191">
        <v>5</v>
      </c>
      <c r="O191">
        <v>5</v>
      </c>
      <c r="P191">
        <v>5</v>
      </c>
      <c r="Q191">
        <v>2</v>
      </c>
      <c r="R191" t="s">
        <v>65</v>
      </c>
      <c r="S191" t="s">
        <v>67</v>
      </c>
      <c r="T191" t="s">
        <v>67</v>
      </c>
      <c r="U191" t="s">
        <v>66</v>
      </c>
      <c r="V191" t="s">
        <v>67</v>
      </c>
      <c r="W191" t="s">
        <v>65</v>
      </c>
      <c r="X191" t="s">
        <v>66</v>
      </c>
      <c r="Y191" t="s">
        <v>131</v>
      </c>
      <c r="Z191" t="s">
        <v>49</v>
      </c>
      <c r="AA191" t="s">
        <v>71</v>
      </c>
      <c r="AB191" t="s">
        <v>72</v>
      </c>
      <c r="AC191" t="s">
        <v>67</v>
      </c>
      <c r="AD191" t="s">
        <v>73</v>
      </c>
      <c r="AE191" t="s">
        <v>128</v>
      </c>
      <c r="AF191" t="s">
        <v>75</v>
      </c>
      <c r="AG191" t="s">
        <v>76</v>
      </c>
      <c r="AH191" t="s">
        <v>69</v>
      </c>
      <c r="AI191" t="s">
        <v>101</v>
      </c>
    </row>
    <row r="192" spans="1:35" x14ac:dyDescent="0.25">
      <c r="A192" s="67">
        <v>44617.430278738422</v>
      </c>
      <c r="B192" t="s">
        <v>133</v>
      </c>
      <c r="C192" t="s">
        <v>134</v>
      </c>
      <c r="D192" t="s">
        <v>37</v>
      </c>
      <c r="E192">
        <v>4</v>
      </c>
      <c r="F192">
        <v>3</v>
      </c>
      <c r="G192" t="s">
        <v>687</v>
      </c>
      <c r="H192" t="s">
        <v>39</v>
      </c>
      <c r="I192" t="s">
        <v>62</v>
      </c>
      <c r="J192" t="s">
        <v>205</v>
      </c>
      <c r="K192" t="s">
        <v>71</v>
      </c>
      <c r="L192">
        <v>1</v>
      </c>
      <c r="M192">
        <v>5</v>
      </c>
      <c r="N192">
        <v>1</v>
      </c>
      <c r="O192">
        <v>1</v>
      </c>
      <c r="P192">
        <v>2</v>
      </c>
      <c r="Q192">
        <v>1</v>
      </c>
      <c r="R192" t="s">
        <v>67</v>
      </c>
      <c r="S192" t="s">
        <v>67</v>
      </c>
      <c r="T192" t="s">
        <v>67</v>
      </c>
      <c r="U192" t="s">
        <v>67</v>
      </c>
      <c r="V192" t="s">
        <v>67</v>
      </c>
      <c r="W192" t="s">
        <v>67</v>
      </c>
      <c r="X192" t="s">
        <v>67</v>
      </c>
      <c r="Y192" t="s">
        <v>172</v>
      </c>
      <c r="Z192" t="s">
        <v>124</v>
      </c>
      <c r="AA192" t="s">
        <v>149</v>
      </c>
      <c r="AB192" t="s">
        <v>72</v>
      </c>
      <c r="AC192" t="s">
        <v>65</v>
      </c>
      <c r="AD192" t="s">
        <v>73</v>
      </c>
      <c r="AE192" t="s">
        <v>114</v>
      </c>
      <c r="AF192" t="s">
        <v>75</v>
      </c>
      <c r="AG192" t="s">
        <v>76</v>
      </c>
      <c r="AH192" t="s">
        <v>196</v>
      </c>
      <c r="AI192" t="s">
        <v>87</v>
      </c>
    </row>
    <row r="193" spans="1:35" x14ac:dyDescent="0.25">
      <c r="A193" s="67">
        <v>44617.493734664356</v>
      </c>
      <c r="B193" t="s">
        <v>59</v>
      </c>
      <c r="C193" t="s">
        <v>151</v>
      </c>
      <c r="D193" t="s">
        <v>37</v>
      </c>
      <c r="E193">
        <v>2</v>
      </c>
      <c r="F193">
        <v>3</v>
      </c>
      <c r="G193" t="s">
        <v>170</v>
      </c>
      <c r="H193" t="s">
        <v>61</v>
      </c>
      <c r="I193" t="s">
        <v>104</v>
      </c>
      <c r="J193" t="s">
        <v>63</v>
      </c>
      <c r="K193" t="s">
        <v>64</v>
      </c>
      <c r="L193">
        <v>4</v>
      </c>
      <c r="M193">
        <v>5</v>
      </c>
      <c r="N193">
        <v>4</v>
      </c>
      <c r="O193">
        <v>4</v>
      </c>
      <c r="P193">
        <v>5</v>
      </c>
      <c r="Q193">
        <v>4</v>
      </c>
      <c r="R193" t="s">
        <v>66</v>
      </c>
      <c r="S193" t="s">
        <v>91</v>
      </c>
      <c r="T193" t="s">
        <v>91</v>
      </c>
      <c r="U193" t="s">
        <v>67</v>
      </c>
      <c r="V193" t="s">
        <v>91</v>
      </c>
      <c r="W193" t="s">
        <v>91</v>
      </c>
      <c r="X193" t="s">
        <v>91</v>
      </c>
      <c r="Y193" t="s">
        <v>131</v>
      </c>
      <c r="Z193" t="s">
        <v>158</v>
      </c>
      <c r="AA193" t="s">
        <v>71</v>
      </c>
      <c r="AB193" t="s">
        <v>72</v>
      </c>
      <c r="AC193" t="s">
        <v>93</v>
      </c>
      <c r="AD193" t="s">
        <v>73</v>
      </c>
      <c r="AE193" t="s">
        <v>128</v>
      </c>
      <c r="AF193" t="s">
        <v>75</v>
      </c>
      <c r="AG193" t="s">
        <v>76</v>
      </c>
      <c r="AH193" t="s">
        <v>69</v>
      </c>
      <c r="AI193" t="s">
        <v>547</v>
      </c>
    </row>
    <row r="194" spans="1:35" x14ac:dyDescent="0.25">
      <c r="A194" s="67">
        <v>44617.509256053236</v>
      </c>
      <c r="B194" t="s">
        <v>133</v>
      </c>
      <c r="C194" t="s">
        <v>134</v>
      </c>
      <c r="D194" t="s">
        <v>37</v>
      </c>
      <c r="E194">
        <v>3</v>
      </c>
      <c r="F194">
        <v>3</v>
      </c>
      <c r="G194" t="s">
        <v>604</v>
      </c>
      <c r="H194" t="s">
        <v>39</v>
      </c>
      <c r="I194" t="s">
        <v>62</v>
      </c>
      <c r="J194" t="s">
        <v>527</v>
      </c>
      <c r="K194" t="s">
        <v>126</v>
      </c>
      <c r="L194">
        <v>1</v>
      </c>
      <c r="M194">
        <v>5</v>
      </c>
      <c r="N194">
        <v>5</v>
      </c>
      <c r="O194">
        <v>5</v>
      </c>
      <c r="P194">
        <v>5</v>
      </c>
      <c r="Q194">
        <v>1</v>
      </c>
      <c r="R194" t="s">
        <v>66</v>
      </c>
      <c r="S194" t="s">
        <v>67</v>
      </c>
      <c r="T194" t="s">
        <v>66</v>
      </c>
      <c r="U194" t="s">
        <v>67</v>
      </c>
      <c r="V194" t="s">
        <v>67</v>
      </c>
      <c r="W194" t="s">
        <v>67</v>
      </c>
      <c r="X194" t="s">
        <v>65</v>
      </c>
      <c r="Y194" t="s">
        <v>119</v>
      </c>
      <c r="Z194" t="s">
        <v>107</v>
      </c>
      <c r="AA194" t="s">
        <v>98</v>
      </c>
      <c r="AB194" t="s">
        <v>164</v>
      </c>
      <c r="AC194" t="s">
        <v>67</v>
      </c>
      <c r="AD194" t="s">
        <v>168</v>
      </c>
      <c r="AE194" t="s">
        <v>114</v>
      </c>
      <c r="AF194" t="s">
        <v>190</v>
      </c>
      <c r="AG194" t="s">
        <v>76</v>
      </c>
      <c r="AH194" t="s">
        <v>556</v>
      </c>
      <c r="AI194" t="s">
        <v>87</v>
      </c>
    </row>
    <row r="195" spans="1:35" x14ac:dyDescent="0.25">
      <c r="A195" s="67">
        <v>44617.524411342594</v>
      </c>
      <c r="B195" t="s">
        <v>133</v>
      </c>
      <c r="C195" t="s">
        <v>134</v>
      </c>
      <c r="D195" t="s">
        <v>37</v>
      </c>
      <c r="E195">
        <v>4</v>
      </c>
      <c r="F195">
        <v>3</v>
      </c>
      <c r="G195" t="s">
        <v>691</v>
      </c>
      <c r="H195" t="s">
        <v>61</v>
      </c>
      <c r="I195" t="s">
        <v>89</v>
      </c>
      <c r="J195" t="s">
        <v>452</v>
      </c>
      <c r="K195" t="s">
        <v>346</v>
      </c>
      <c r="L195">
        <v>1</v>
      </c>
      <c r="M195">
        <v>2</v>
      </c>
      <c r="N195">
        <v>3</v>
      </c>
      <c r="O195">
        <v>3</v>
      </c>
      <c r="P195">
        <v>4</v>
      </c>
      <c r="Q195">
        <v>1</v>
      </c>
      <c r="R195" t="s">
        <v>91</v>
      </c>
      <c r="S195" t="s">
        <v>91</v>
      </c>
      <c r="T195" t="s">
        <v>91</v>
      </c>
      <c r="U195" t="s">
        <v>67</v>
      </c>
      <c r="V195" t="s">
        <v>67</v>
      </c>
      <c r="W195" t="s">
        <v>68</v>
      </c>
      <c r="X195" t="s">
        <v>91</v>
      </c>
      <c r="Y195" t="s">
        <v>92</v>
      </c>
      <c r="Z195" t="s">
        <v>70</v>
      </c>
      <c r="AA195" t="s">
        <v>98</v>
      </c>
      <c r="AB195" t="s">
        <v>55</v>
      </c>
      <c r="AC195" t="s">
        <v>93</v>
      </c>
      <c r="AD195" t="s">
        <v>85</v>
      </c>
      <c r="AE195" t="s">
        <v>108</v>
      </c>
      <c r="AF195" t="s">
        <v>117</v>
      </c>
      <c r="AG195" t="s">
        <v>51</v>
      </c>
      <c r="AH195" t="s">
        <v>100</v>
      </c>
      <c r="AI195" t="s">
        <v>154</v>
      </c>
    </row>
    <row r="196" spans="1:35" x14ac:dyDescent="0.25">
      <c r="A196" s="67">
        <v>44617.527100208332</v>
      </c>
      <c r="B196" t="s">
        <v>35</v>
      </c>
      <c r="C196" t="s">
        <v>36</v>
      </c>
      <c r="D196" t="s">
        <v>37</v>
      </c>
      <c r="E196">
        <v>2</v>
      </c>
      <c r="F196" t="s">
        <v>79</v>
      </c>
      <c r="G196" t="s">
        <v>468</v>
      </c>
      <c r="H196" t="s">
        <v>39</v>
      </c>
      <c r="I196" t="s">
        <v>111</v>
      </c>
      <c r="J196" t="s">
        <v>688</v>
      </c>
      <c r="K196" t="s">
        <v>71</v>
      </c>
      <c r="L196">
        <v>5</v>
      </c>
      <c r="M196">
        <v>5</v>
      </c>
      <c r="N196">
        <v>4</v>
      </c>
      <c r="O196">
        <v>4</v>
      </c>
      <c r="P196">
        <v>5</v>
      </c>
      <c r="Q196">
        <v>2</v>
      </c>
      <c r="R196" t="s">
        <v>66</v>
      </c>
      <c r="S196" t="s">
        <v>66</v>
      </c>
      <c r="T196" t="s">
        <v>66</v>
      </c>
      <c r="U196" t="s">
        <v>66</v>
      </c>
      <c r="V196" t="s">
        <v>66</v>
      </c>
      <c r="W196" t="s">
        <v>68</v>
      </c>
      <c r="X196" t="s">
        <v>66</v>
      </c>
      <c r="Y196" t="s">
        <v>172</v>
      </c>
      <c r="Z196" t="s">
        <v>107</v>
      </c>
      <c r="AA196" t="s">
        <v>149</v>
      </c>
      <c r="AB196" t="s">
        <v>72</v>
      </c>
      <c r="AC196" t="s">
        <v>66</v>
      </c>
      <c r="AD196" t="s">
        <v>85</v>
      </c>
      <c r="AE196" t="s">
        <v>114</v>
      </c>
      <c r="AF196" t="s">
        <v>75</v>
      </c>
      <c r="AG196" t="s">
        <v>76</v>
      </c>
      <c r="AH196" t="s">
        <v>191</v>
      </c>
      <c r="AI196" t="s">
        <v>228</v>
      </c>
    </row>
    <row r="197" spans="1:35" x14ac:dyDescent="0.25">
      <c r="A197" s="67">
        <v>44617.600087256942</v>
      </c>
      <c r="B197" t="s">
        <v>102</v>
      </c>
      <c r="C197" t="s">
        <v>36</v>
      </c>
      <c r="D197" t="s">
        <v>37</v>
      </c>
      <c r="E197">
        <v>1</v>
      </c>
      <c r="F197">
        <v>5</v>
      </c>
      <c r="G197" t="s">
        <v>88</v>
      </c>
      <c r="H197" t="s">
        <v>61</v>
      </c>
      <c r="I197" t="s">
        <v>111</v>
      </c>
      <c r="J197" t="s">
        <v>140</v>
      </c>
      <c r="K197" t="s">
        <v>71</v>
      </c>
      <c r="L197">
        <v>5</v>
      </c>
      <c r="M197">
        <v>5</v>
      </c>
      <c r="N197">
        <v>5</v>
      </c>
      <c r="O197">
        <v>5</v>
      </c>
      <c r="P197">
        <v>5</v>
      </c>
      <c r="Q197">
        <v>5</v>
      </c>
      <c r="R197" t="s">
        <v>91</v>
      </c>
      <c r="S197" t="s">
        <v>91</v>
      </c>
      <c r="T197" t="s">
        <v>67</v>
      </c>
      <c r="U197" t="s">
        <v>91</v>
      </c>
      <c r="V197" t="s">
        <v>91</v>
      </c>
      <c r="W197" t="s">
        <v>91</v>
      </c>
      <c r="X197" t="s">
        <v>91</v>
      </c>
      <c r="Y197" t="s">
        <v>92</v>
      </c>
      <c r="Z197" t="s">
        <v>70</v>
      </c>
      <c r="AA197" t="s">
        <v>98</v>
      </c>
      <c r="AB197" t="s">
        <v>72</v>
      </c>
      <c r="AC197" t="s">
        <v>67</v>
      </c>
      <c r="AD197" t="s">
        <v>73</v>
      </c>
      <c r="AE197" t="s">
        <v>246</v>
      </c>
      <c r="AF197" t="s">
        <v>75</v>
      </c>
      <c r="AG197" t="s">
        <v>76</v>
      </c>
      <c r="AH197" t="s">
        <v>339</v>
      </c>
      <c r="AI197" t="s">
        <v>169</v>
      </c>
    </row>
    <row r="198" spans="1:35" x14ac:dyDescent="0.25">
      <c r="A198" s="67">
        <v>44617.68077663194</v>
      </c>
      <c r="B198" t="s">
        <v>59</v>
      </c>
      <c r="C198" t="s">
        <v>36</v>
      </c>
      <c r="D198" t="s">
        <v>37</v>
      </c>
      <c r="E198">
        <v>1</v>
      </c>
      <c r="F198">
        <v>4</v>
      </c>
      <c r="G198" t="s">
        <v>468</v>
      </c>
      <c r="H198" t="s">
        <v>115</v>
      </c>
      <c r="I198" t="s">
        <v>104</v>
      </c>
      <c r="J198" t="s">
        <v>160</v>
      </c>
      <c r="K198" t="s">
        <v>71</v>
      </c>
      <c r="L198">
        <v>3</v>
      </c>
      <c r="M198">
        <v>4</v>
      </c>
      <c r="N198">
        <v>3</v>
      </c>
      <c r="O198">
        <v>3</v>
      </c>
      <c r="P198">
        <v>4</v>
      </c>
      <c r="Q198">
        <v>4</v>
      </c>
      <c r="R198" t="s">
        <v>66</v>
      </c>
      <c r="S198" t="s">
        <v>66</v>
      </c>
      <c r="T198" t="s">
        <v>68</v>
      </c>
      <c r="U198" t="s">
        <v>68</v>
      </c>
      <c r="V198" t="s">
        <v>91</v>
      </c>
      <c r="W198" t="s">
        <v>91</v>
      </c>
      <c r="X198" t="s">
        <v>91</v>
      </c>
      <c r="Y198" t="s">
        <v>119</v>
      </c>
      <c r="Z198" t="s">
        <v>107</v>
      </c>
      <c r="AA198" t="s">
        <v>98</v>
      </c>
      <c r="AB198" t="s">
        <v>72</v>
      </c>
      <c r="AC198" t="s">
        <v>67</v>
      </c>
      <c r="AD198" t="s">
        <v>73</v>
      </c>
      <c r="AE198" t="s">
        <v>99</v>
      </c>
      <c r="AF198" t="s">
        <v>117</v>
      </c>
      <c r="AG198" t="s">
        <v>137</v>
      </c>
      <c r="AH198" t="s">
        <v>69</v>
      </c>
      <c r="AI198" t="s">
        <v>101</v>
      </c>
    </row>
    <row r="199" spans="1:35" x14ac:dyDescent="0.25">
      <c r="A199" s="67">
        <v>44617.771821851857</v>
      </c>
      <c r="B199" t="s">
        <v>133</v>
      </c>
      <c r="C199" t="s">
        <v>151</v>
      </c>
      <c r="D199" t="s">
        <v>37</v>
      </c>
      <c r="E199">
        <v>3</v>
      </c>
      <c r="F199">
        <v>3</v>
      </c>
      <c r="G199" t="s">
        <v>262</v>
      </c>
      <c r="H199" t="s">
        <v>61</v>
      </c>
      <c r="I199" t="s">
        <v>62</v>
      </c>
      <c r="J199" t="s">
        <v>63</v>
      </c>
      <c r="K199" t="s">
        <v>71</v>
      </c>
      <c r="L199">
        <v>4</v>
      </c>
      <c r="M199">
        <v>3</v>
      </c>
      <c r="N199">
        <v>3</v>
      </c>
      <c r="O199">
        <v>3</v>
      </c>
      <c r="P199">
        <v>3</v>
      </c>
      <c r="Q199">
        <v>3</v>
      </c>
      <c r="R199" t="s">
        <v>66</v>
      </c>
      <c r="S199" t="s">
        <v>91</v>
      </c>
      <c r="T199" t="s">
        <v>91</v>
      </c>
      <c r="U199" t="s">
        <v>67</v>
      </c>
      <c r="V199" t="s">
        <v>91</v>
      </c>
      <c r="W199" t="s">
        <v>91</v>
      </c>
      <c r="X199" t="s">
        <v>91</v>
      </c>
      <c r="Y199" t="s">
        <v>113</v>
      </c>
      <c r="Z199" t="s">
        <v>124</v>
      </c>
      <c r="AA199" t="s">
        <v>98</v>
      </c>
      <c r="AB199" t="s">
        <v>72</v>
      </c>
      <c r="AC199" t="s">
        <v>67</v>
      </c>
      <c r="AD199" t="s">
        <v>139</v>
      </c>
      <c r="AE199" t="s">
        <v>165</v>
      </c>
      <c r="AF199" t="s">
        <v>75</v>
      </c>
      <c r="AG199" t="s">
        <v>76</v>
      </c>
      <c r="AH199" t="s">
        <v>187</v>
      </c>
      <c r="AI199" t="s">
        <v>87</v>
      </c>
    </row>
    <row r="200" spans="1:35" x14ac:dyDescent="0.25">
      <c r="A200" s="67">
        <v>44617.924941979167</v>
      </c>
      <c r="B200" t="s">
        <v>35</v>
      </c>
      <c r="C200" t="s">
        <v>36</v>
      </c>
      <c r="D200" t="s">
        <v>37</v>
      </c>
      <c r="E200">
        <v>4</v>
      </c>
      <c r="F200">
        <v>5</v>
      </c>
      <c r="G200" t="s">
        <v>702</v>
      </c>
      <c r="H200" t="s">
        <v>61</v>
      </c>
      <c r="I200" t="s">
        <v>62</v>
      </c>
      <c r="J200" t="s">
        <v>176</v>
      </c>
      <c r="K200" t="s">
        <v>260</v>
      </c>
      <c r="L200">
        <v>4</v>
      </c>
      <c r="M200">
        <v>5</v>
      </c>
      <c r="N200">
        <v>4</v>
      </c>
      <c r="O200">
        <v>3</v>
      </c>
      <c r="P200">
        <v>4</v>
      </c>
      <c r="Q200">
        <v>3</v>
      </c>
      <c r="R200" t="s">
        <v>122</v>
      </c>
      <c r="S200" t="s">
        <v>91</v>
      </c>
      <c r="T200" t="s">
        <v>91</v>
      </c>
      <c r="U200" t="s">
        <v>91</v>
      </c>
      <c r="V200" t="s">
        <v>91</v>
      </c>
      <c r="W200" t="s">
        <v>122</v>
      </c>
      <c r="X200" t="s">
        <v>91</v>
      </c>
      <c r="Y200" t="s">
        <v>156</v>
      </c>
      <c r="Z200" t="s">
        <v>70</v>
      </c>
      <c r="AA200" t="s">
        <v>98</v>
      </c>
      <c r="AB200" t="s">
        <v>164</v>
      </c>
      <c r="AC200" t="s">
        <v>67</v>
      </c>
      <c r="AD200" t="s">
        <v>73</v>
      </c>
      <c r="AE200" t="s">
        <v>74</v>
      </c>
      <c r="AF200" t="s">
        <v>75</v>
      </c>
      <c r="AG200" t="s">
        <v>76</v>
      </c>
      <c r="AH200" t="s">
        <v>318</v>
      </c>
      <c r="AI200" t="s">
        <v>94</v>
      </c>
    </row>
    <row r="201" spans="1:35" x14ac:dyDescent="0.25">
      <c r="A201" s="67">
        <v>44617.949442523153</v>
      </c>
      <c r="B201" t="s">
        <v>35</v>
      </c>
      <c r="C201" t="s">
        <v>36</v>
      </c>
      <c r="D201" t="s">
        <v>37</v>
      </c>
      <c r="E201">
        <v>1</v>
      </c>
      <c r="F201">
        <v>4</v>
      </c>
      <c r="G201" t="s">
        <v>38</v>
      </c>
      <c r="H201" t="s">
        <v>39</v>
      </c>
      <c r="I201" t="s">
        <v>89</v>
      </c>
      <c r="J201" t="s">
        <v>290</v>
      </c>
      <c r="K201" t="s">
        <v>71</v>
      </c>
      <c r="L201">
        <v>3</v>
      </c>
      <c r="M201">
        <v>4</v>
      </c>
      <c r="N201">
        <v>5</v>
      </c>
      <c r="O201">
        <v>5</v>
      </c>
      <c r="P201">
        <v>5</v>
      </c>
      <c r="Q201">
        <v>3</v>
      </c>
      <c r="R201" t="s">
        <v>67</v>
      </c>
      <c r="S201" t="s">
        <v>67</v>
      </c>
      <c r="T201" t="s">
        <v>66</v>
      </c>
      <c r="U201" t="s">
        <v>65</v>
      </c>
      <c r="V201" t="s">
        <v>67</v>
      </c>
      <c r="W201" t="s">
        <v>67</v>
      </c>
      <c r="X201" t="s">
        <v>65</v>
      </c>
      <c r="Y201" t="s">
        <v>189</v>
      </c>
      <c r="Z201" t="s">
        <v>127</v>
      </c>
      <c r="AA201" t="s">
        <v>71</v>
      </c>
      <c r="AB201" t="s">
        <v>137</v>
      </c>
      <c r="AC201" t="s">
        <v>67</v>
      </c>
      <c r="AD201" t="s">
        <v>139</v>
      </c>
      <c r="AE201" t="s">
        <v>74</v>
      </c>
      <c r="AF201" t="s">
        <v>213</v>
      </c>
      <c r="AG201" t="s">
        <v>76</v>
      </c>
      <c r="AH201" t="s">
        <v>191</v>
      </c>
      <c r="AI201" t="s">
        <v>94</v>
      </c>
    </row>
    <row r="202" spans="1:35" x14ac:dyDescent="0.25">
      <c r="A202" s="67">
        <v>44617.954508055554</v>
      </c>
      <c r="B202" t="s">
        <v>35</v>
      </c>
      <c r="C202" t="s">
        <v>36</v>
      </c>
      <c r="D202" t="s">
        <v>37</v>
      </c>
      <c r="E202">
        <v>1</v>
      </c>
      <c r="F202">
        <v>3</v>
      </c>
      <c r="G202" t="s">
        <v>705</v>
      </c>
      <c r="H202" t="s">
        <v>39</v>
      </c>
      <c r="I202" t="s">
        <v>62</v>
      </c>
      <c r="J202" t="s">
        <v>130</v>
      </c>
      <c r="K202" t="s">
        <v>71</v>
      </c>
      <c r="L202">
        <v>1</v>
      </c>
      <c r="M202">
        <v>4</v>
      </c>
      <c r="N202">
        <v>1</v>
      </c>
      <c r="O202">
        <v>5</v>
      </c>
      <c r="P202">
        <v>5</v>
      </c>
      <c r="Q202">
        <v>1</v>
      </c>
      <c r="R202" t="s">
        <v>68</v>
      </c>
      <c r="S202" t="s">
        <v>68</v>
      </c>
      <c r="T202" t="s">
        <v>67</v>
      </c>
      <c r="U202" t="s">
        <v>66</v>
      </c>
      <c r="V202" t="s">
        <v>68</v>
      </c>
      <c r="W202" t="s">
        <v>68</v>
      </c>
      <c r="X202" t="s">
        <v>67</v>
      </c>
      <c r="Y202" t="s">
        <v>113</v>
      </c>
      <c r="Z202" t="s">
        <v>124</v>
      </c>
      <c r="AA202" t="s">
        <v>71</v>
      </c>
      <c r="AB202" t="s">
        <v>72</v>
      </c>
      <c r="AC202" t="s">
        <v>93</v>
      </c>
      <c r="AD202" t="s">
        <v>73</v>
      </c>
      <c r="AE202" t="s">
        <v>128</v>
      </c>
      <c r="AF202" t="s">
        <v>75</v>
      </c>
      <c r="AG202" t="s">
        <v>76</v>
      </c>
      <c r="AH202" t="s">
        <v>69</v>
      </c>
      <c r="AI202" t="s">
        <v>101</v>
      </c>
    </row>
    <row r="203" spans="1:35" x14ac:dyDescent="0.25">
      <c r="A203" s="67">
        <v>44618.080239247683</v>
      </c>
      <c r="B203" t="s">
        <v>35</v>
      </c>
      <c r="C203" t="s">
        <v>151</v>
      </c>
      <c r="D203" t="s">
        <v>37</v>
      </c>
      <c r="E203">
        <v>3</v>
      </c>
      <c r="F203">
        <v>3</v>
      </c>
      <c r="G203" t="s">
        <v>170</v>
      </c>
      <c r="H203" t="s">
        <v>61</v>
      </c>
      <c r="I203" t="s">
        <v>40</v>
      </c>
      <c r="J203" t="s">
        <v>205</v>
      </c>
      <c r="K203" t="s">
        <v>64</v>
      </c>
      <c r="L203">
        <v>3</v>
      </c>
      <c r="M203">
        <v>5</v>
      </c>
      <c r="N203">
        <v>5</v>
      </c>
      <c r="O203">
        <v>5</v>
      </c>
      <c r="P203">
        <v>5</v>
      </c>
      <c r="Q203">
        <v>4</v>
      </c>
      <c r="R203" t="s">
        <v>67</v>
      </c>
      <c r="S203" t="s">
        <v>66</v>
      </c>
      <c r="T203" t="s">
        <v>66</v>
      </c>
      <c r="U203" t="s">
        <v>66</v>
      </c>
      <c r="V203" t="s">
        <v>66</v>
      </c>
      <c r="W203" t="s">
        <v>67</v>
      </c>
      <c r="X203" t="s">
        <v>67</v>
      </c>
      <c r="Y203" t="s">
        <v>131</v>
      </c>
      <c r="Z203" t="s">
        <v>512</v>
      </c>
      <c r="AA203" t="s">
        <v>98</v>
      </c>
      <c r="AB203" t="s">
        <v>72</v>
      </c>
      <c r="AC203" t="s">
        <v>217</v>
      </c>
      <c r="AD203" t="s">
        <v>85</v>
      </c>
      <c r="AE203" t="s">
        <v>74</v>
      </c>
      <c r="AF203" t="s">
        <v>75</v>
      </c>
      <c r="AG203" t="s">
        <v>76</v>
      </c>
      <c r="AH203" t="s">
        <v>100</v>
      </c>
      <c r="AI203" t="s">
        <v>94</v>
      </c>
    </row>
    <row r="204" spans="1:35" x14ac:dyDescent="0.25">
      <c r="A204" s="67">
        <v>44618.371209872683</v>
      </c>
      <c r="B204" t="s">
        <v>133</v>
      </c>
      <c r="C204" t="s">
        <v>134</v>
      </c>
      <c r="D204" t="s">
        <v>37</v>
      </c>
      <c r="E204">
        <v>3</v>
      </c>
      <c r="F204">
        <v>4</v>
      </c>
      <c r="G204" t="s">
        <v>262</v>
      </c>
      <c r="H204" t="s">
        <v>39</v>
      </c>
      <c r="I204" t="s">
        <v>62</v>
      </c>
      <c r="J204" t="s">
        <v>390</v>
      </c>
      <c r="K204" t="s">
        <v>71</v>
      </c>
      <c r="L204">
        <v>1</v>
      </c>
      <c r="M204">
        <v>5</v>
      </c>
      <c r="N204">
        <v>1</v>
      </c>
      <c r="O204">
        <v>3</v>
      </c>
      <c r="P204">
        <v>3</v>
      </c>
      <c r="Q204">
        <v>1</v>
      </c>
      <c r="R204" t="s">
        <v>67</v>
      </c>
      <c r="S204" t="s">
        <v>91</v>
      </c>
      <c r="T204" t="s">
        <v>67</v>
      </c>
      <c r="U204" t="s">
        <v>65</v>
      </c>
      <c r="V204" t="s">
        <v>91</v>
      </c>
      <c r="W204" t="s">
        <v>67</v>
      </c>
      <c r="X204" t="s">
        <v>91</v>
      </c>
      <c r="Y204" t="s">
        <v>227</v>
      </c>
      <c r="Z204" t="s">
        <v>70</v>
      </c>
      <c r="AA204" t="s">
        <v>71</v>
      </c>
      <c r="AB204" t="s">
        <v>72</v>
      </c>
      <c r="AC204" t="s">
        <v>67</v>
      </c>
      <c r="AD204" t="s">
        <v>73</v>
      </c>
      <c r="AE204" t="s">
        <v>128</v>
      </c>
      <c r="AF204" t="s">
        <v>75</v>
      </c>
      <c r="AG204" t="s">
        <v>76</v>
      </c>
      <c r="AH204" t="s">
        <v>77</v>
      </c>
      <c r="AI204" t="s">
        <v>171</v>
      </c>
    </row>
    <row r="205" spans="1:35" x14ac:dyDescent="0.25">
      <c r="A205" s="67">
        <v>44618.634597835648</v>
      </c>
      <c r="B205" t="s">
        <v>133</v>
      </c>
      <c r="C205" t="s">
        <v>151</v>
      </c>
      <c r="D205" t="s">
        <v>37</v>
      </c>
      <c r="E205">
        <v>5</v>
      </c>
      <c r="F205">
        <v>2</v>
      </c>
      <c r="G205" t="s">
        <v>707</v>
      </c>
      <c r="H205" t="s">
        <v>39</v>
      </c>
      <c r="I205" t="s">
        <v>104</v>
      </c>
      <c r="J205" t="s">
        <v>486</v>
      </c>
      <c r="K205" t="s">
        <v>145</v>
      </c>
      <c r="L205">
        <v>4</v>
      </c>
      <c r="M205">
        <v>4</v>
      </c>
      <c r="N205">
        <v>4</v>
      </c>
      <c r="O205">
        <v>4</v>
      </c>
      <c r="P205">
        <v>4</v>
      </c>
      <c r="Q205">
        <v>2</v>
      </c>
      <c r="R205" t="s">
        <v>67</v>
      </c>
      <c r="S205" t="s">
        <v>68</v>
      </c>
      <c r="T205" t="s">
        <v>91</v>
      </c>
      <c r="U205" t="s">
        <v>68</v>
      </c>
      <c r="V205" t="s">
        <v>91</v>
      </c>
      <c r="W205" t="s">
        <v>91</v>
      </c>
      <c r="X205" t="s">
        <v>91</v>
      </c>
      <c r="Y205" t="s">
        <v>113</v>
      </c>
      <c r="Z205" t="s">
        <v>298</v>
      </c>
      <c r="AA205" t="s">
        <v>71</v>
      </c>
      <c r="AB205" t="s">
        <v>72</v>
      </c>
      <c r="AC205" t="s">
        <v>93</v>
      </c>
      <c r="AD205" t="s">
        <v>73</v>
      </c>
      <c r="AE205" t="s">
        <v>114</v>
      </c>
      <c r="AF205" t="s">
        <v>75</v>
      </c>
      <c r="AG205" t="s">
        <v>76</v>
      </c>
      <c r="AH205" t="s">
        <v>69</v>
      </c>
      <c r="AI205" t="s">
        <v>237</v>
      </c>
    </row>
    <row r="206" spans="1:35" x14ac:dyDescent="0.25">
      <c r="A206" s="67">
        <v>44618.688346585652</v>
      </c>
      <c r="B206" t="s">
        <v>133</v>
      </c>
      <c r="C206" t="s">
        <v>151</v>
      </c>
      <c r="D206" t="s">
        <v>37</v>
      </c>
      <c r="E206">
        <v>5</v>
      </c>
      <c r="F206">
        <v>4</v>
      </c>
      <c r="G206" t="s">
        <v>152</v>
      </c>
      <c r="H206" t="s">
        <v>39</v>
      </c>
      <c r="I206" t="s">
        <v>62</v>
      </c>
      <c r="J206" t="s">
        <v>425</v>
      </c>
      <c r="K206" t="s">
        <v>346</v>
      </c>
      <c r="L206">
        <v>5</v>
      </c>
      <c r="M206">
        <v>5</v>
      </c>
      <c r="N206">
        <v>4</v>
      </c>
      <c r="O206">
        <v>3</v>
      </c>
      <c r="P206">
        <v>4</v>
      </c>
      <c r="Q206">
        <v>4</v>
      </c>
      <c r="R206" t="s">
        <v>68</v>
      </c>
      <c r="S206" t="s">
        <v>68</v>
      </c>
      <c r="T206" t="s">
        <v>91</v>
      </c>
      <c r="U206" t="s">
        <v>66</v>
      </c>
      <c r="V206" t="s">
        <v>66</v>
      </c>
      <c r="W206" t="s">
        <v>68</v>
      </c>
      <c r="X206" t="s">
        <v>91</v>
      </c>
      <c r="Y206" t="s">
        <v>292</v>
      </c>
      <c r="Z206" t="s">
        <v>202</v>
      </c>
      <c r="AA206" t="s">
        <v>203</v>
      </c>
      <c r="AB206" t="s">
        <v>55</v>
      </c>
      <c r="AC206" t="s">
        <v>93</v>
      </c>
      <c r="AD206" t="s">
        <v>85</v>
      </c>
      <c r="AE206" t="s">
        <v>74</v>
      </c>
      <c r="AF206" t="s">
        <v>75</v>
      </c>
      <c r="AG206" t="s">
        <v>76</v>
      </c>
      <c r="AH206" t="s">
        <v>187</v>
      </c>
      <c r="AI206" t="s">
        <v>228</v>
      </c>
    </row>
    <row r="207" spans="1:35" x14ac:dyDescent="0.25">
      <c r="A207" s="67">
        <v>44618.691968275467</v>
      </c>
      <c r="B207" t="s">
        <v>133</v>
      </c>
      <c r="C207" t="s">
        <v>151</v>
      </c>
      <c r="D207" t="s">
        <v>37</v>
      </c>
      <c r="E207">
        <v>3</v>
      </c>
      <c r="F207">
        <v>4</v>
      </c>
      <c r="G207" t="s">
        <v>262</v>
      </c>
      <c r="H207" t="s">
        <v>39</v>
      </c>
      <c r="I207" t="s">
        <v>62</v>
      </c>
      <c r="J207" t="s">
        <v>90</v>
      </c>
      <c r="K207" t="s">
        <v>64</v>
      </c>
      <c r="L207">
        <v>3</v>
      </c>
      <c r="M207">
        <v>2</v>
      </c>
      <c r="N207">
        <v>4</v>
      </c>
      <c r="O207">
        <v>3</v>
      </c>
      <c r="P207">
        <v>5</v>
      </c>
      <c r="Q207">
        <v>3</v>
      </c>
      <c r="R207" t="s">
        <v>67</v>
      </c>
      <c r="S207" t="s">
        <v>91</v>
      </c>
      <c r="T207" t="s">
        <v>91</v>
      </c>
      <c r="U207" t="s">
        <v>66</v>
      </c>
      <c r="V207" t="s">
        <v>91</v>
      </c>
      <c r="W207" t="s">
        <v>66</v>
      </c>
      <c r="X207" t="s">
        <v>91</v>
      </c>
      <c r="Y207" t="s">
        <v>131</v>
      </c>
      <c r="Z207" t="s">
        <v>202</v>
      </c>
      <c r="AA207" t="s">
        <v>98</v>
      </c>
      <c r="AB207" t="s">
        <v>72</v>
      </c>
      <c r="AC207" t="s">
        <v>66</v>
      </c>
      <c r="AD207" t="s">
        <v>73</v>
      </c>
      <c r="AE207" t="s">
        <v>54</v>
      </c>
      <c r="AF207" t="s">
        <v>75</v>
      </c>
      <c r="AG207" t="s">
        <v>76</v>
      </c>
      <c r="AH207" t="s">
        <v>191</v>
      </c>
      <c r="AI207" t="s">
        <v>120</v>
      </c>
    </row>
    <row r="208" spans="1:35" x14ac:dyDescent="0.25">
      <c r="A208" s="67">
        <v>44618.766967928241</v>
      </c>
      <c r="B208" t="s">
        <v>35</v>
      </c>
      <c r="C208" t="s">
        <v>36</v>
      </c>
      <c r="D208" t="s">
        <v>37</v>
      </c>
      <c r="E208">
        <v>1</v>
      </c>
      <c r="F208">
        <v>5</v>
      </c>
      <c r="G208" t="s">
        <v>380</v>
      </c>
      <c r="H208" t="s">
        <v>39</v>
      </c>
      <c r="I208" t="s">
        <v>40</v>
      </c>
      <c r="J208" t="s">
        <v>176</v>
      </c>
      <c r="K208" t="s">
        <v>71</v>
      </c>
      <c r="L208">
        <v>5</v>
      </c>
      <c r="M208">
        <v>4</v>
      </c>
      <c r="N208">
        <v>4</v>
      </c>
      <c r="O208">
        <v>5</v>
      </c>
      <c r="P208">
        <v>5</v>
      </c>
      <c r="Q208">
        <v>3</v>
      </c>
      <c r="R208" t="s">
        <v>67</v>
      </c>
      <c r="S208" t="s">
        <v>66</v>
      </c>
      <c r="T208" t="s">
        <v>91</v>
      </c>
      <c r="U208" t="s">
        <v>65</v>
      </c>
      <c r="V208" t="s">
        <v>91</v>
      </c>
      <c r="W208" t="s">
        <v>67</v>
      </c>
      <c r="X208" t="s">
        <v>65</v>
      </c>
      <c r="Y208" t="s">
        <v>216</v>
      </c>
      <c r="Z208" t="s">
        <v>127</v>
      </c>
      <c r="AA208" t="s">
        <v>71</v>
      </c>
      <c r="AB208" t="s">
        <v>72</v>
      </c>
      <c r="AC208" t="s">
        <v>66</v>
      </c>
      <c r="AD208" t="s">
        <v>73</v>
      </c>
      <c r="AE208" t="s">
        <v>128</v>
      </c>
      <c r="AF208" t="s">
        <v>75</v>
      </c>
      <c r="AG208" t="s">
        <v>76</v>
      </c>
      <c r="AH208" t="s">
        <v>100</v>
      </c>
      <c r="AI208" t="s">
        <v>87</v>
      </c>
    </row>
    <row r="209" spans="1:35" x14ac:dyDescent="0.25">
      <c r="A209" s="67">
        <v>44618.779931643519</v>
      </c>
      <c r="B209" t="s">
        <v>150</v>
      </c>
      <c r="C209" t="s">
        <v>151</v>
      </c>
      <c r="D209" t="s">
        <v>37</v>
      </c>
      <c r="E209">
        <v>4</v>
      </c>
      <c r="F209">
        <v>5</v>
      </c>
      <c r="G209" t="s">
        <v>428</v>
      </c>
      <c r="H209" t="s">
        <v>39</v>
      </c>
      <c r="I209" t="s">
        <v>40</v>
      </c>
      <c r="J209" t="s">
        <v>81</v>
      </c>
      <c r="K209" t="s">
        <v>260</v>
      </c>
      <c r="L209">
        <v>2</v>
      </c>
      <c r="M209">
        <v>4</v>
      </c>
      <c r="N209">
        <v>3</v>
      </c>
      <c r="O209">
        <v>2</v>
      </c>
      <c r="P209">
        <v>5</v>
      </c>
      <c r="Q209">
        <v>1</v>
      </c>
      <c r="R209" t="s">
        <v>68</v>
      </c>
      <c r="S209" t="s">
        <v>91</v>
      </c>
      <c r="T209" t="s">
        <v>91</v>
      </c>
      <c r="U209" t="s">
        <v>67</v>
      </c>
      <c r="V209" t="s">
        <v>67</v>
      </c>
      <c r="W209" t="s">
        <v>66</v>
      </c>
      <c r="X209" t="s">
        <v>67</v>
      </c>
      <c r="Y209" t="s">
        <v>342</v>
      </c>
      <c r="Z209" t="s">
        <v>708</v>
      </c>
      <c r="AA209" t="s">
        <v>162</v>
      </c>
      <c r="AB209" t="s">
        <v>55</v>
      </c>
      <c r="AC209" t="s">
        <v>66</v>
      </c>
      <c r="AD209" t="s">
        <v>73</v>
      </c>
      <c r="AE209" t="s">
        <v>74</v>
      </c>
      <c r="AF209" t="s">
        <v>117</v>
      </c>
      <c r="AG209" t="s">
        <v>51</v>
      </c>
      <c r="AH209" t="s">
        <v>556</v>
      </c>
      <c r="AI209" t="s">
        <v>120</v>
      </c>
    </row>
    <row r="210" spans="1:35" x14ac:dyDescent="0.25">
      <c r="A210" s="67">
        <v>44619.714085</v>
      </c>
      <c r="B210" t="s">
        <v>102</v>
      </c>
      <c r="C210" t="s">
        <v>134</v>
      </c>
      <c r="D210" t="s">
        <v>37</v>
      </c>
      <c r="E210">
        <v>1</v>
      </c>
      <c r="F210">
        <v>2</v>
      </c>
      <c r="G210" t="s">
        <v>711</v>
      </c>
      <c r="H210" t="s">
        <v>320</v>
      </c>
      <c r="I210" t="s">
        <v>413</v>
      </c>
      <c r="J210" t="s">
        <v>96</v>
      </c>
      <c r="K210" t="s">
        <v>385</v>
      </c>
      <c r="L210">
        <v>4</v>
      </c>
      <c r="M210">
        <v>4</v>
      </c>
      <c r="N210">
        <v>2</v>
      </c>
      <c r="O210">
        <v>3</v>
      </c>
      <c r="P210">
        <v>4</v>
      </c>
      <c r="Q210">
        <v>3</v>
      </c>
      <c r="R210" t="s">
        <v>68</v>
      </c>
      <c r="S210" t="s">
        <v>68</v>
      </c>
      <c r="T210" t="s">
        <v>68</v>
      </c>
      <c r="U210" t="s">
        <v>66</v>
      </c>
      <c r="V210" t="s">
        <v>66</v>
      </c>
      <c r="W210" t="s">
        <v>66</v>
      </c>
      <c r="X210" t="s">
        <v>91</v>
      </c>
      <c r="Y210" t="s">
        <v>712</v>
      </c>
      <c r="Z210" t="s">
        <v>158</v>
      </c>
      <c r="AA210" t="s">
        <v>126</v>
      </c>
      <c r="AB210" t="s">
        <v>72</v>
      </c>
      <c r="AC210" t="s">
        <v>67</v>
      </c>
      <c r="AD210" t="s">
        <v>85</v>
      </c>
      <c r="AE210" t="s">
        <v>54</v>
      </c>
      <c r="AF210" t="s">
        <v>117</v>
      </c>
      <c r="AG210" t="s">
        <v>137</v>
      </c>
      <c r="AH210" t="s">
        <v>77</v>
      </c>
      <c r="AI210" t="s">
        <v>101</v>
      </c>
    </row>
    <row r="211" spans="1:35" x14ac:dyDescent="0.25">
      <c r="A211" s="67">
        <v>44619.886472256941</v>
      </c>
      <c r="B211" t="s">
        <v>35</v>
      </c>
      <c r="C211" t="s">
        <v>151</v>
      </c>
      <c r="D211" t="s">
        <v>37</v>
      </c>
      <c r="E211">
        <v>3</v>
      </c>
      <c r="F211">
        <v>5</v>
      </c>
      <c r="G211" t="s">
        <v>262</v>
      </c>
      <c r="H211" t="s">
        <v>61</v>
      </c>
      <c r="I211" t="s">
        <v>62</v>
      </c>
      <c r="J211" t="s">
        <v>155</v>
      </c>
      <c r="K211" t="s">
        <v>387</v>
      </c>
      <c r="L211">
        <v>5</v>
      </c>
      <c r="M211">
        <v>5</v>
      </c>
      <c r="N211">
        <v>5</v>
      </c>
      <c r="O211">
        <v>5</v>
      </c>
      <c r="P211">
        <v>5</v>
      </c>
      <c r="Q211">
        <v>5</v>
      </c>
      <c r="R211" t="s">
        <v>67</v>
      </c>
      <c r="S211" t="s">
        <v>68</v>
      </c>
      <c r="T211" t="s">
        <v>66</v>
      </c>
      <c r="U211" t="s">
        <v>68</v>
      </c>
      <c r="V211" t="s">
        <v>68</v>
      </c>
      <c r="W211" t="s">
        <v>91</v>
      </c>
      <c r="X211" t="s">
        <v>91</v>
      </c>
      <c r="Y211" t="s">
        <v>369</v>
      </c>
      <c r="Z211" t="s">
        <v>124</v>
      </c>
      <c r="AA211" t="s">
        <v>285</v>
      </c>
      <c r="AB211" t="s">
        <v>55</v>
      </c>
      <c r="AC211" t="s">
        <v>67</v>
      </c>
      <c r="AD211" t="s">
        <v>85</v>
      </c>
      <c r="AE211" t="s">
        <v>54</v>
      </c>
      <c r="AF211" t="s">
        <v>117</v>
      </c>
      <c r="AG211" t="s">
        <v>137</v>
      </c>
      <c r="AH211" t="s">
        <v>199</v>
      </c>
      <c r="AI211" t="s">
        <v>408</v>
      </c>
    </row>
    <row r="212" spans="1:35" x14ac:dyDescent="0.25">
      <c r="A212" s="67">
        <v>44619.906175775468</v>
      </c>
      <c r="B212" t="s">
        <v>133</v>
      </c>
      <c r="C212" t="s">
        <v>151</v>
      </c>
      <c r="D212" t="s">
        <v>37</v>
      </c>
      <c r="E212">
        <v>3</v>
      </c>
      <c r="F212">
        <v>2</v>
      </c>
      <c r="G212" t="s">
        <v>423</v>
      </c>
      <c r="H212" t="s">
        <v>115</v>
      </c>
      <c r="I212" t="s">
        <v>62</v>
      </c>
      <c r="J212" t="s">
        <v>140</v>
      </c>
      <c r="K212" t="s">
        <v>64</v>
      </c>
      <c r="L212">
        <v>4</v>
      </c>
      <c r="M212">
        <v>2</v>
      </c>
      <c r="N212">
        <v>4</v>
      </c>
      <c r="O212">
        <v>2</v>
      </c>
      <c r="P212">
        <v>5</v>
      </c>
      <c r="Q212">
        <v>2</v>
      </c>
      <c r="R212" t="s">
        <v>91</v>
      </c>
      <c r="S212" t="s">
        <v>65</v>
      </c>
      <c r="T212" t="s">
        <v>207</v>
      </c>
      <c r="U212" t="s">
        <v>122</v>
      </c>
      <c r="V212" t="s">
        <v>122</v>
      </c>
      <c r="W212" t="s">
        <v>66</v>
      </c>
      <c r="X212" t="s">
        <v>91</v>
      </c>
      <c r="Y212" t="s">
        <v>212</v>
      </c>
      <c r="Z212" t="s">
        <v>107</v>
      </c>
      <c r="AA212" t="s">
        <v>149</v>
      </c>
      <c r="AB212" t="s">
        <v>137</v>
      </c>
      <c r="AC212" t="s">
        <v>207</v>
      </c>
      <c r="AD212" t="s">
        <v>208</v>
      </c>
      <c r="AE212" t="s">
        <v>246</v>
      </c>
      <c r="AF212" t="s">
        <v>55</v>
      </c>
      <c r="AG212" t="s">
        <v>137</v>
      </c>
      <c r="AH212" t="s">
        <v>109</v>
      </c>
      <c r="AI212" t="s">
        <v>101</v>
      </c>
    </row>
    <row r="213" spans="1:35" x14ac:dyDescent="0.25">
      <c r="A213" s="67">
        <v>44619.91349806713</v>
      </c>
      <c r="B213" t="s">
        <v>133</v>
      </c>
      <c r="C213" t="s">
        <v>183</v>
      </c>
      <c r="D213" t="s">
        <v>37</v>
      </c>
      <c r="E213">
        <v>3</v>
      </c>
      <c r="F213">
        <v>3</v>
      </c>
      <c r="G213" t="s">
        <v>715</v>
      </c>
      <c r="H213" t="s">
        <v>39</v>
      </c>
      <c r="I213" t="s">
        <v>62</v>
      </c>
      <c r="J213" t="s">
        <v>494</v>
      </c>
      <c r="K213" t="s">
        <v>335</v>
      </c>
      <c r="L213">
        <v>5</v>
      </c>
      <c r="M213">
        <v>5</v>
      </c>
      <c r="N213">
        <v>5</v>
      </c>
      <c r="O213">
        <v>5</v>
      </c>
      <c r="P213">
        <v>5</v>
      </c>
      <c r="Q213">
        <v>3</v>
      </c>
      <c r="R213" t="s">
        <v>143</v>
      </c>
      <c r="S213" t="s">
        <v>143</v>
      </c>
      <c r="T213" t="s">
        <v>143</v>
      </c>
      <c r="U213" t="s">
        <v>143</v>
      </c>
      <c r="V213" t="s">
        <v>143</v>
      </c>
      <c r="W213" t="s">
        <v>143</v>
      </c>
      <c r="X213" t="s">
        <v>143</v>
      </c>
      <c r="Y213" t="s">
        <v>148</v>
      </c>
      <c r="Z213" t="s">
        <v>49</v>
      </c>
      <c r="AA213" t="s">
        <v>285</v>
      </c>
      <c r="AB213" t="s">
        <v>55</v>
      </c>
      <c r="AC213" t="s">
        <v>143</v>
      </c>
      <c r="AD213" t="s">
        <v>73</v>
      </c>
      <c r="AE213" t="s">
        <v>246</v>
      </c>
      <c r="AF213" t="s">
        <v>75</v>
      </c>
      <c r="AG213" t="s">
        <v>76</v>
      </c>
      <c r="AH213" t="s">
        <v>191</v>
      </c>
      <c r="AI213" t="s">
        <v>228</v>
      </c>
    </row>
    <row r="214" spans="1:35" x14ac:dyDescent="0.25">
      <c r="A214" s="67">
        <v>44619.993852627318</v>
      </c>
      <c r="B214" t="s">
        <v>35</v>
      </c>
      <c r="C214" t="s">
        <v>183</v>
      </c>
      <c r="D214" t="s">
        <v>37</v>
      </c>
      <c r="E214">
        <v>5</v>
      </c>
      <c r="F214">
        <v>4</v>
      </c>
      <c r="G214" t="s">
        <v>716</v>
      </c>
      <c r="H214" t="s">
        <v>61</v>
      </c>
      <c r="I214" t="s">
        <v>62</v>
      </c>
      <c r="J214" t="s">
        <v>210</v>
      </c>
      <c r="K214" t="s">
        <v>64</v>
      </c>
      <c r="L214">
        <v>5</v>
      </c>
      <c r="M214">
        <v>5</v>
      </c>
      <c r="N214">
        <v>5</v>
      </c>
      <c r="O214">
        <v>4</v>
      </c>
      <c r="P214">
        <v>5</v>
      </c>
      <c r="Q214">
        <v>5</v>
      </c>
      <c r="R214" t="s">
        <v>67</v>
      </c>
      <c r="S214" t="s">
        <v>91</v>
      </c>
      <c r="T214" t="s">
        <v>91</v>
      </c>
      <c r="U214" t="s">
        <v>91</v>
      </c>
      <c r="V214" t="s">
        <v>143</v>
      </c>
      <c r="W214" t="s">
        <v>91</v>
      </c>
      <c r="X214" t="s">
        <v>122</v>
      </c>
      <c r="Y214" t="s">
        <v>438</v>
      </c>
      <c r="Z214" t="s">
        <v>70</v>
      </c>
      <c r="AA214" t="s">
        <v>98</v>
      </c>
      <c r="AB214" t="s">
        <v>72</v>
      </c>
      <c r="AC214" t="s">
        <v>66</v>
      </c>
      <c r="AD214" t="s">
        <v>73</v>
      </c>
      <c r="AE214" t="s">
        <v>74</v>
      </c>
      <c r="AF214" t="s">
        <v>75</v>
      </c>
      <c r="AG214" t="s">
        <v>76</v>
      </c>
      <c r="AH214" t="s">
        <v>187</v>
      </c>
      <c r="AI214" t="s">
        <v>228</v>
      </c>
    </row>
    <row r="215" spans="1:35" x14ac:dyDescent="0.25">
      <c r="A215" s="67">
        <v>44620.499607384263</v>
      </c>
      <c r="B215" t="s">
        <v>150</v>
      </c>
      <c r="C215" t="s">
        <v>151</v>
      </c>
      <c r="D215" t="s">
        <v>37</v>
      </c>
      <c r="E215">
        <v>4</v>
      </c>
      <c r="F215">
        <v>3</v>
      </c>
      <c r="G215" t="s">
        <v>264</v>
      </c>
      <c r="H215" t="s">
        <v>61</v>
      </c>
      <c r="I215" t="s">
        <v>62</v>
      </c>
      <c r="J215" t="s">
        <v>325</v>
      </c>
      <c r="K215" t="s">
        <v>302</v>
      </c>
      <c r="L215">
        <v>4</v>
      </c>
      <c r="M215">
        <v>5</v>
      </c>
      <c r="N215">
        <v>5</v>
      </c>
      <c r="O215">
        <v>5</v>
      </c>
      <c r="P215">
        <v>5</v>
      </c>
      <c r="Q215">
        <v>5</v>
      </c>
      <c r="R215" t="s">
        <v>68</v>
      </c>
      <c r="S215" t="s">
        <v>67</v>
      </c>
      <c r="T215" t="s">
        <v>68</v>
      </c>
      <c r="U215" t="s">
        <v>68</v>
      </c>
      <c r="V215" t="s">
        <v>68</v>
      </c>
      <c r="W215" t="s">
        <v>68</v>
      </c>
      <c r="X215" t="s">
        <v>66</v>
      </c>
      <c r="Y215" t="s">
        <v>131</v>
      </c>
      <c r="Z215" t="s">
        <v>124</v>
      </c>
      <c r="AA215" t="s">
        <v>71</v>
      </c>
      <c r="AB215" t="s">
        <v>72</v>
      </c>
      <c r="AC215" t="s">
        <v>66</v>
      </c>
      <c r="AD215" t="s">
        <v>85</v>
      </c>
      <c r="AE215" t="s">
        <v>114</v>
      </c>
      <c r="AF215" t="s">
        <v>75</v>
      </c>
      <c r="AG215" t="s">
        <v>76</v>
      </c>
      <c r="AH215" t="s">
        <v>69</v>
      </c>
      <c r="AI215" t="s">
        <v>467</v>
      </c>
    </row>
    <row r="216" spans="1:35" x14ac:dyDescent="0.25">
      <c r="A216" s="67">
        <v>44620.519188020829</v>
      </c>
      <c r="B216" t="s">
        <v>102</v>
      </c>
      <c r="C216" t="s">
        <v>36</v>
      </c>
      <c r="D216" t="s">
        <v>37</v>
      </c>
      <c r="E216">
        <v>2</v>
      </c>
      <c r="F216">
        <v>5</v>
      </c>
      <c r="G216" t="s">
        <v>719</v>
      </c>
      <c r="H216" t="s">
        <v>39</v>
      </c>
      <c r="I216" t="s">
        <v>62</v>
      </c>
      <c r="J216" t="s">
        <v>198</v>
      </c>
      <c r="K216" t="s">
        <v>71</v>
      </c>
      <c r="L216">
        <v>3</v>
      </c>
      <c r="M216">
        <v>5</v>
      </c>
      <c r="N216">
        <v>5</v>
      </c>
      <c r="O216">
        <v>5</v>
      </c>
      <c r="P216">
        <v>5</v>
      </c>
      <c r="Q216">
        <v>3</v>
      </c>
      <c r="R216" t="s">
        <v>91</v>
      </c>
      <c r="S216" t="s">
        <v>91</v>
      </c>
      <c r="T216" t="s">
        <v>91</v>
      </c>
      <c r="U216" t="s">
        <v>67</v>
      </c>
      <c r="V216" t="s">
        <v>67</v>
      </c>
      <c r="W216" t="s">
        <v>68</v>
      </c>
      <c r="X216" t="s">
        <v>91</v>
      </c>
      <c r="Y216" t="s">
        <v>131</v>
      </c>
      <c r="Z216" t="s">
        <v>83</v>
      </c>
      <c r="AA216" t="s">
        <v>71</v>
      </c>
      <c r="AB216" t="s">
        <v>55</v>
      </c>
      <c r="AC216" t="s">
        <v>93</v>
      </c>
      <c r="AD216" t="s">
        <v>139</v>
      </c>
      <c r="AE216" t="s">
        <v>74</v>
      </c>
      <c r="AF216" t="s">
        <v>190</v>
      </c>
      <c r="AG216" t="s">
        <v>51</v>
      </c>
      <c r="AH216" t="s">
        <v>100</v>
      </c>
      <c r="AI216" t="s">
        <v>228</v>
      </c>
    </row>
    <row r="217" spans="1:35" x14ac:dyDescent="0.25">
      <c r="A217" s="67">
        <v>44620.728201770835</v>
      </c>
      <c r="B217" t="s">
        <v>59</v>
      </c>
      <c r="C217" t="s">
        <v>36</v>
      </c>
      <c r="D217" t="s">
        <v>37</v>
      </c>
      <c r="E217">
        <v>3</v>
      </c>
      <c r="F217">
        <v>4</v>
      </c>
      <c r="G217" t="s">
        <v>38</v>
      </c>
      <c r="H217" t="s">
        <v>39</v>
      </c>
      <c r="I217" t="s">
        <v>89</v>
      </c>
      <c r="J217" t="s">
        <v>121</v>
      </c>
      <c r="K217" t="s">
        <v>71</v>
      </c>
      <c r="L217">
        <v>5</v>
      </c>
      <c r="M217">
        <v>5</v>
      </c>
      <c r="N217">
        <v>5</v>
      </c>
      <c r="O217">
        <v>5</v>
      </c>
      <c r="P217">
        <v>5</v>
      </c>
      <c r="Q217">
        <v>5</v>
      </c>
      <c r="R217" t="s">
        <v>122</v>
      </c>
      <c r="S217" t="s">
        <v>67</v>
      </c>
      <c r="T217" t="s">
        <v>91</v>
      </c>
      <c r="U217" t="s">
        <v>67</v>
      </c>
      <c r="V217" t="s">
        <v>91</v>
      </c>
      <c r="W217" t="s">
        <v>91</v>
      </c>
      <c r="X217" t="s">
        <v>91</v>
      </c>
      <c r="Y217" t="s">
        <v>292</v>
      </c>
      <c r="Z217" t="s">
        <v>127</v>
      </c>
      <c r="AA217" t="s">
        <v>71</v>
      </c>
      <c r="AB217" t="s">
        <v>72</v>
      </c>
      <c r="AC217" t="s">
        <v>66</v>
      </c>
      <c r="AD217" t="s">
        <v>73</v>
      </c>
      <c r="AE217" t="s">
        <v>128</v>
      </c>
      <c r="AF217" t="s">
        <v>75</v>
      </c>
      <c r="AG217" t="s">
        <v>76</v>
      </c>
      <c r="AH217" t="s">
        <v>239</v>
      </c>
      <c r="AI217" t="s">
        <v>58</v>
      </c>
    </row>
    <row r="218" spans="1:35" x14ac:dyDescent="0.25">
      <c r="A218" s="67">
        <v>44620.744544525463</v>
      </c>
      <c r="B218" t="s">
        <v>35</v>
      </c>
      <c r="C218" t="s">
        <v>134</v>
      </c>
      <c r="D218" t="s">
        <v>37</v>
      </c>
      <c r="E218">
        <v>4</v>
      </c>
      <c r="F218">
        <v>3</v>
      </c>
      <c r="G218" t="s">
        <v>721</v>
      </c>
      <c r="H218" t="s">
        <v>61</v>
      </c>
      <c r="I218" t="s">
        <v>62</v>
      </c>
      <c r="J218" t="s">
        <v>381</v>
      </c>
      <c r="K218" t="s">
        <v>64</v>
      </c>
      <c r="L218">
        <v>4</v>
      </c>
      <c r="M218">
        <v>4</v>
      </c>
      <c r="N218">
        <v>5</v>
      </c>
      <c r="O218">
        <v>5</v>
      </c>
      <c r="P218">
        <v>5</v>
      </c>
      <c r="Q218">
        <v>4</v>
      </c>
      <c r="R218" t="s">
        <v>66</v>
      </c>
      <c r="S218" t="s">
        <v>67</v>
      </c>
      <c r="T218" t="s">
        <v>91</v>
      </c>
      <c r="U218" t="s">
        <v>67</v>
      </c>
      <c r="V218" t="s">
        <v>91</v>
      </c>
      <c r="W218" t="s">
        <v>68</v>
      </c>
      <c r="X218" t="s">
        <v>91</v>
      </c>
      <c r="Y218" t="s">
        <v>375</v>
      </c>
      <c r="Z218" t="s">
        <v>83</v>
      </c>
      <c r="AA218" t="s">
        <v>98</v>
      </c>
      <c r="AB218" t="s">
        <v>72</v>
      </c>
      <c r="AC218" t="s">
        <v>722</v>
      </c>
      <c r="AD218" t="s">
        <v>73</v>
      </c>
      <c r="AE218" t="s">
        <v>723</v>
      </c>
      <c r="AF218" t="s">
        <v>75</v>
      </c>
      <c r="AG218" t="s">
        <v>76</v>
      </c>
      <c r="AH218" t="s">
        <v>366</v>
      </c>
      <c r="AI218" t="s">
        <v>724</v>
      </c>
    </row>
    <row r="219" spans="1:35" x14ac:dyDescent="0.25">
      <c r="A219" s="67">
        <v>44620.97827983796</v>
      </c>
      <c r="B219" t="s">
        <v>35</v>
      </c>
      <c r="C219" t="s">
        <v>134</v>
      </c>
      <c r="D219" t="s">
        <v>37</v>
      </c>
      <c r="E219">
        <v>1</v>
      </c>
      <c r="F219">
        <v>2</v>
      </c>
      <c r="G219" t="s">
        <v>181</v>
      </c>
      <c r="H219" t="s">
        <v>39</v>
      </c>
      <c r="I219" t="s">
        <v>413</v>
      </c>
      <c r="J219" t="s">
        <v>725</v>
      </c>
      <c r="K219" t="s">
        <v>71</v>
      </c>
      <c r="L219">
        <v>3</v>
      </c>
      <c r="M219">
        <v>3</v>
      </c>
      <c r="N219">
        <v>4</v>
      </c>
      <c r="O219">
        <v>4</v>
      </c>
      <c r="P219">
        <v>4</v>
      </c>
      <c r="Q219">
        <v>4</v>
      </c>
      <c r="R219" t="s">
        <v>66</v>
      </c>
      <c r="S219" t="s">
        <v>68</v>
      </c>
      <c r="T219" t="s">
        <v>91</v>
      </c>
      <c r="U219" t="s">
        <v>68</v>
      </c>
      <c r="V219" t="s">
        <v>68</v>
      </c>
      <c r="W219" t="s">
        <v>68</v>
      </c>
      <c r="X219" t="s">
        <v>91</v>
      </c>
      <c r="Y219" t="s">
        <v>113</v>
      </c>
      <c r="Z219" t="s">
        <v>235</v>
      </c>
      <c r="AA219" t="s">
        <v>177</v>
      </c>
      <c r="AB219" t="s">
        <v>72</v>
      </c>
      <c r="AC219" t="s">
        <v>93</v>
      </c>
      <c r="AD219" t="s">
        <v>73</v>
      </c>
      <c r="AE219" t="s">
        <v>128</v>
      </c>
      <c r="AF219" t="s">
        <v>75</v>
      </c>
      <c r="AG219" t="s">
        <v>76</v>
      </c>
      <c r="AH219" t="s">
        <v>69</v>
      </c>
      <c r="AI219" t="s">
        <v>58</v>
      </c>
    </row>
    <row r="220" spans="1:35" x14ac:dyDescent="0.25">
      <c r="A220" s="67">
        <v>44621.792923831017</v>
      </c>
      <c r="B220" t="s">
        <v>59</v>
      </c>
      <c r="C220" t="s">
        <v>36</v>
      </c>
      <c r="D220" t="s">
        <v>37</v>
      </c>
      <c r="E220">
        <v>3</v>
      </c>
      <c r="F220">
        <v>5</v>
      </c>
      <c r="G220" t="s">
        <v>88</v>
      </c>
      <c r="H220" t="s">
        <v>39</v>
      </c>
      <c r="I220" t="s">
        <v>89</v>
      </c>
      <c r="J220" t="s">
        <v>175</v>
      </c>
      <c r="K220" t="s">
        <v>71</v>
      </c>
      <c r="L220">
        <v>4</v>
      </c>
      <c r="M220">
        <v>5</v>
      </c>
      <c r="N220">
        <v>4</v>
      </c>
      <c r="O220">
        <v>5</v>
      </c>
      <c r="P220">
        <v>4</v>
      </c>
      <c r="Q220">
        <v>1</v>
      </c>
      <c r="R220" t="s">
        <v>67</v>
      </c>
      <c r="S220" t="s">
        <v>91</v>
      </c>
      <c r="T220" t="s">
        <v>91</v>
      </c>
      <c r="U220" t="s">
        <v>91</v>
      </c>
      <c r="V220" t="s">
        <v>67</v>
      </c>
      <c r="W220" t="s">
        <v>67</v>
      </c>
      <c r="X220" t="s">
        <v>91</v>
      </c>
      <c r="Y220" t="s">
        <v>511</v>
      </c>
      <c r="Z220" t="s">
        <v>70</v>
      </c>
      <c r="AA220" t="s">
        <v>162</v>
      </c>
      <c r="AB220" t="s">
        <v>55</v>
      </c>
      <c r="AC220" t="s">
        <v>66</v>
      </c>
      <c r="AD220" t="s">
        <v>73</v>
      </c>
      <c r="AE220" t="s">
        <v>128</v>
      </c>
      <c r="AF220" t="s">
        <v>75</v>
      </c>
      <c r="AG220" t="s">
        <v>76</v>
      </c>
      <c r="AH220" t="s">
        <v>100</v>
      </c>
      <c r="AI220" t="s">
        <v>87</v>
      </c>
    </row>
    <row r="221" spans="1:35" x14ac:dyDescent="0.25">
      <c r="A221" s="67">
        <v>44621.907367650463</v>
      </c>
      <c r="B221" t="s">
        <v>102</v>
      </c>
      <c r="C221" t="s">
        <v>151</v>
      </c>
      <c r="D221" t="s">
        <v>37</v>
      </c>
      <c r="E221">
        <v>5</v>
      </c>
      <c r="F221">
        <v>3</v>
      </c>
      <c r="G221" t="s">
        <v>727</v>
      </c>
      <c r="H221" t="s">
        <v>39</v>
      </c>
      <c r="I221" t="s">
        <v>62</v>
      </c>
      <c r="J221" t="s">
        <v>175</v>
      </c>
      <c r="K221" t="s">
        <v>64</v>
      </c>
      <c r="L221">
        <v>5</v>
      </c>
      <c r="M221">
        <v>5</v>
      </c>
      <c r="N221">
        <v>5</v>
      </c>
      <c r="O221">
        <v>5</v>
      </c>
      <c r="P221">
        <v>5</v>
      </c>
      <c r="Q221">
        <v>5</v>
      </c>
      <c r="R221" t="s">
        <v>66</v>
      </c>
      <c r="S221" t="s">
        <v>66</v>
      </c>
      <c r="T221" t="s">
        <v>66</v>
      </c>
      <c r="U221" t="s">
        <v>67</v>
      </c>
      <c r="V221" t="s">
        <v>66</v>
      </c>
      <c r="W221" t="s">
        <v>66</v>
      </c>
      <c r="X221" t="s">
        <v>67</v>
      </c>
      <c r="Y221" t="s">
        <v>172</v>
      </c>
      <c r="Z221" t="s">
        <v>70</v>
      </c>
      <c r="AA221" t="s">
        <v>71</v>
      </c>
      <c r="AB221" t="s">
        <v>72</v>
      </c>
      <c r="AC221" t="s">
        <v>66</v>
      </c>
      <c r="AD221" t="s">
        <v>85</v>
      </c>
      <c r="AE221" t="s">
        <v>114</v>
      </c>
      <c r="AF221" t="s">
        <v>117</v>
      </c>
      <c r="AG221" t="s">
        <v>137</v>
      </c>
      <c r="AH221" t="s">
        <v>109</v>
      </c>
      <c r="AI221" t="s">
        <v>120</v>
      </c>
    </row>
    <row r="222" spans="1:35" x14ac:dyDescent="0.25">
      <c r="A222" s="67">
        <v>44622.844409814817</v>
      </c>
      <c r="B222" t="s">
        <v>133</v>
      </c>
      <c r="C222" t="s">
        <v>134</v>
      </c>
      <c r="D222" t="s">
        <v>37</v>
      </c>
      <c r="E222">
        <v>4</v>
      </c>
      <c r="F222">
        <v>3</v>
      </c>
      <c r="G222" t="s">
        <v>728</v>
      </c>
      <c r="H222" t="s">
        <v>39</v>
      </c>
      <c r="I222" t="s">
        <v>104</v>
      </c>
      <c r="J222" t="s">
        <v>241</v>
      </c>
      <c r="K222" t="s">
        <v>64</v>
      </c>
      <c r="L222">
        <v>2</v>
      </c>
      <c r="M222">
        <v>5</v>
      </c>
      <c r="N222">
        <v>4</v>
      </c>
      <c r="O222">
        <v>2</v>
      </c>
      <c r="P222">
        <v>5</v>
      </c>
      <c r="Q222">
        <v>1</v>
      </c>
      <c r="R222" t="s">
        <v>67</v>
      </c>
      <c r="S222" t="s">
        <v>66</v>
      </c>
      <c r="T222" t="s">
        <v>91</v>
      </c>
      <c r="U222" t="s">
        <v>67</v>
      </c>
      <c r="V222" t="s">
        <v>66</v>
      </c>
      <c r="W222" t="s">
        <v>91</v>
      </c>
      <c r="X222" t="s">
        <v>67</v>
      </c>
      <c r="Y222" t="s">
        <v>92</v>
      </c>
      <c r="Z222" t="s">
        <v>83</v>
      </c>
      <c r="AA222" t="s">
        <v>98</v>
      </c>
      <c r="AB222" t="s">
        <v>72</v>
      </c>
      <c r="AC222" t="s">
        <v>67</v>
      </c>
      <c r="AD222" t="s">
        <v>73</v>
      </c>
      <c r="AE222" t="s">
        <v>74</v>
      </c>
      <c r="AF222" t="s">
        <v>75</v>
      </c>
      <c r="AG222" t="s">
        <v>76</v>
      </c>
      <c r="AH222" t="s">
        <v>100</v>
      </c>
      <c r="AI222" t="s">
        <v>94</v>
      </c>
    </row>
    <row r="223" spans="1:35" x14ac:dyDescent="0.25">
      <c r="A223" s="67">
        <v>44623.753717662039</v>
      </c>
      <c r="B223" t="s">
        <v>35</v>
      </c>
      <c r="C223" t="s">
        <v>134</v>
      </c>
      <c r="D223" t="s">
        <v>37</v>
      </c>
      <c r="E223">
        <v>2</v>
      </c>
      <c r="F223">
        <v>5</v>
      </c>
      <c r="G223" t="s">
        <v>38</v>
      </c>
      <c r="H223" t="s">
        <v>115</v>
      </c>
      <c r="I223" t="s">
        <v>111</v>
      </c>
      <c r="J223" t="s">
        <v>41</v>
      </c>
      <c r="K223" t="s">
        <v>71</v>
      </c>
      <c r="L223">
        <v>5</v>
      </c>
      <c r="M223">
        <v>3</v>
      </c>
      <c r="N223">
        <v>5</v>
      </c>
      <c r="O223">
        <v>5</v>
      </c>
      <c r="P223">
        <v>5</v>
      </c>
      <c r="Q223">
        <v>1</v>
      </c>
      <c r="R223" t="s">
        <v>67</v>
      </c>
      <c r="S223" t="s">
        <v>67</v>
      </c>
      <c r="T223" t="s">
        <v>65</v>
      </c>
      <c r="U223" t="s">
        <v>65</v>
      </c>
      <c r="V223" t="s">
        <v>67</v>
      </c>
      <c r="W223" t="s">
        <v>67</v>
      </c>
      <c r="X223" t="s">
        <v>65</v>
      </c>
      <c r="Y223" t="s">
        <v>575</v>
      </c>
      <c r="Z223" t="s">
        <v>202</v>
      </c>
      <c r="AA223" t="s">
        <v>98</v>
      </c>
      <c r="AB223" t="s">
        <v>72</v>
      </c>
      <c r="AC223" t="s">
        <v>66</v>
      </c>
      <c r="AD223" t="s">
        <v>73</v>
      </c>
      <c r="AE223" t="s">
        <v>108</v>
      </c>
      <c r="AF223" t="s">
        <v>75</v>
      </c>
      <c r="AG223" t="s">
        <v>76</v>
      </c>
      <c r="AH223" t="s">
        <v>77</v>
      </c>
      <c r="AI223" t="s">
        <v>87</v>
      </c>
    </row>
    <row r="224" spans="1:35" x14ac:dyDescent="0.25">
      <c r="A224" s="67">
        <v>44625.383659907406</v>
      </c>
      <c r="B224" t="s">
        <v>35</v>
      </c>
      <c r="C224" t="s">
        <v>134</v>
      </c>
      <c r="D224" t="s">
        <v>37</v>
      </c>
      <c r="E224">
        <v>4</v>
      </c>
      <c r="F224">
        <v>4</v>
      </c>
      <c r="G224" t="s">
        <v>731</v>
      </c>
      <c r="H224" t="s">
        <v>39</v>
      </c>
      <c r="I224" t="s">
        <v>62</v>
      </c>
      <c r="J224" t="s">
        <v>90</v>
      </c>
      <c r="K224" t="s">
        <v>126</v>
      </c>
      <c r="L224">
        <v>4</v>
      </c>
      <c r="M224">
        <v>3</v>
      </c>
      <c r="N224">
        <v>2</v>
      </c>
      <c r="O224">
        <v>5</v>
      </c>
      <c r="P224">
        <v>4</v>
      </c>
      <c r="Q224">
        <v>4</v>
      </c>
      <c r="R224" t="s">
        <v>68</v>
      </c>
      <c r="S224" t="s">
        <v>91</v>
      </c>
      <c r="T224" t="s">
        <v>91</v>
      </c>
      <c r="U224" t="s">
        <v>67</v>
      </c>
      <c r="V224" t="s">
        <v>68</v>
      </c>
      <c r="W224" t="s">
        <v>66</v>
      </c>
      <c r="X224" t="s">
        <v>91</v>
      </c>
      <c r="Y224" t="s">
        <v>189</v>
      </c>
      <c r="Z224" t="s">
        <v>107</v>
      </c>
      <c r="AA224" t="s">
        <v>71</v>
      </c>
      <c r="AB224" t="s">
        <v>72</v>
      </c>
      <c r="AC224" t="s">
        <v>67</v>
      </c>
      <c r="AD224" t="s">
        <v>73</v>
      </c>
      <c r="AE224" t="s">
        <v>180</v>
      </c>
      <c r="AF224" t="s">
        <v>75</v>
      </c>
      <c r="AG224" t="s">
        <v>76</v>
      </c>
      <c r="AH224" t="s">
        <v>232</v>
      </c>
      <c r="AI224" t="s">
        <v>58</v>
      </c>
    </row>
    <row r="225" spans="1:35" x14ac:dyDescent="0.25">
      <c r="A225" s="67">
        <v>44638.538092314819</v>
      </c>
      <c r="B225" t="s">
        <v>133</v>
      </c>
      <c r="C225" t="s">
        <v>183</v>
      </c>
      <c r="D225" t="s">
        <v>37</v>
      </c>
      <c r="E225">
        <v>4</v>
      </c>
      <c r="F225">
        <v>3</v>
      </c>
      <c r="G225" t="s">
        <v>738</v>
      </c>
      <c r="H225" t="s">
        <v>115</v>
      </c>
      <c r="I225" t="s">
        <v>62</v>
      </c>
      <c r="J225" t="s">
        <v>63</v>
      </c>
      <c r="K225" t="s">
        <v>71</v>
      </c>
      <c r="L225">
        <v>2</v>
      </c>
      <c r="M225">
        <v>4</v>
      </c>
      <c r="N225">
        <v>5</v>
      </c>
      <c r="O225">
        <v>4</v>
      </c>
      <c r="P225">
        <v>4</v>
      </c>
      <c r="Q225">
        <v>2</v>
      </c>
      <c r="R225" t="s">
        <v>739</v>
      </c>
      <c r="S225" t="s">
        <v>740</v>
      </c>
      <c r="T225" t="s">
        <v>740</v>
      </c>
      <c r="U225" t="s">
        <v>66</v>
      </c>
      <c r="V225" t="s">
        <v>91</v>
      </c>
      <c r="W225" t="s">
        <v>68</v>
      </c>
      <c r="X225" t="s">
        <v>91</v>
      </c>
      <c r="Y225" t="s">
        <v>189</v>
      </c>
      <c r="Z225" t="s">
        <v>158</v>
      </c>
      <c r="AA225" t="s">
        <v>71</v>
      </c>
      <c r="AB225" t="s">
        <v>72</v>
      </c>
      <c r="AC225" t="s">
        <v>93</v>
      </c>
      <c r="AD225" t="s">
        <v>73</v>
      </c>
      <c r="AE225" t="s">
        <v>54</v>
      </c>
      <c r="AF225" t="s">
        <v>75</v>
      </c>
      <c r="AG225" t="s">
        <v>76</v>
      </c>
      <c r="AH225" t="s">
        <v>119</v>
      </c>
      <c r="AI225" t="s">
        <v>87</v>
      </c>
    </row>
    <row r="226" spans="1:35" x14ac:dyDescent="0.25">
      <c r="A226" s="67">
        <v>44670.678363101848</v>
      </c>
      <c r="B226" t="s">
        <v>59</v>
      </c>
      <c r="C226" t="s">
        <v>36</v>
      </c>
      <c r="D226" t="s">
        <v>37</v>
      </c>
      <c r="E226">
        <v>3</v>
      </c>
      <c r="F226">
        <v>5</v>
      </c>
      <c r="G226" t="s">
        <v>742</v>
      </c>
      <c r="H226" t="s">
        <v>115</v>
      </c>
      <c r="I226" t="s">
        <v>104</v>
      </c>
      <c r="J226" t="s">
        <v>147</v>
      </c>
      <c r="K226" t="s">
        <v>71</v>
      </c>
      <c r="L226">
        <v>5</v>
      </c>
      <c r="M226">
        <v>5</v>
      </c>
      <c r="N226">
        <v>5</v>
      </c>
      <c r="O226">
        <v>4</v>
      </c>
      <c r="P226">
        <v>4</v>
      </c>
      <c r="Q226">
        <v>5</v>
      </c>
      <c r="R226" t="s">
        <v>122</v>
      </c>
      <c r="S226" t="s">
        <v>65</v>
      </c>
      <c r="T226" t="s">
        <v>122</v>
      </c>
      <c r="U226" t="s">
        <v>143</v>
      </c>
      <c r="V226" t="s">
        <v>91</v>
      </c>
      <c r="W226" t="s">
        <v>91</v>
      </c>
      <c r="X226" t="s">
        <v>91</v>
      </c>
      <c r="Y226" t="s">
        <v>295</v>
      </c>
      <c r="Z226" t="s">
        <v>49</v>
      </c>
      <c r="AA226" t="s">
        <v>71</v>
      </c>
      <c r="AB226" t="s">
        <v>72</v>
      </c>
      <c r="AC226" t="s">
        <v>66</v>
      </c>
      <c r="AD226" t="s">
        <v>73</v>
      </c>
      <c r="AE226" t="s">
        <v>99</v>
      </c>
      <c r="AF226" t="s">
        <v>75</v>
      </c>
      <c r="AG226" t="s">
        <v>76</v>
      </c>
      <c r="AH226" t="s">
        <v>191</v>
      </c>
      <c r="AI226" t="s">
        <v>120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Respuestas de formulario 1</vt:lpstr>
      <vt:lpstr>Datos </vt:lpstr>
      <vt:lpstr>Mujeres</vt:lpstr>
      <vt:lpstr>Hombres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Sebastián Pantoja Hurtado</dc:creator>
  <cp:lastModifiedBy>Juan Sebastián Pantoja Hurtado</cp:lastModifiedBy>
  <dcterms:created xsi:type="dcterms:W3CDTF">2022-11-05T04:08:54Z</dcterms:created>
  <dcterms:modified xsi:type="dcterms:W3CDTF">2023-06-27T23:21:24Z</dcterms:modified>
</cp:coreProperties>
</file>