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IET\PRE_Electronica\IEL.1029\"/>
    </mc:Choice>
  </mc:AlternateContent>
  <bookViews>
    <workbookView xWindow="240" yWindow="45" windowWidth="19440" windowHeight="759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D27" i="2" l="1"/>
  <c r="L14" i="1"/>
  <c r="L17" i="1"/>
  <c r="L36" i="1"/>
  <c r="L26" i="1"/>
  <c r="L25" i="1"/>
  <c r="L24" i="1"/>
  <c r="L23" i="1"/>
  <c r="L22" i="1"/>
  <c r="L21" i="1"/>
  <c r="L19" i="1"/>
  <c r="L16" i="1"/>
  <c r="L15" i="1"/>
  <c r="L10" i="1"/>
  <c r="L9" i="1"/>
  <c r="L8" i="1"/>
  <c r="L7" i="1"/>
  <c r="L6" i="1"/>
  <c r="L5" i="1"/>
  <c r="L34" i="1"/>
  <c r="L31" i="1"/>
  <c r="L35" i="1"/>
  <c r="L33" i="1"/>
  <c r="L32" i="1"/>
  <c r="L30" i="1"/>
  <c r="L29" i="1"/>
  <c r="L28" i="1"/>
  <c r="L27" i="1"/>
  <c r="L20" i="1"/>
  <c r="L18" i="1"/>
  <c r="L13" i="1"/>
  <c r="L12" i="1"/>
  <c r="L11" i="1"/>
  <c r="L40" i="1" l="1"/>
  <c r="K42" i="1" s="1"/>
</calcChain>
</file>

<file path=xl/sharedStrings.xml><?xml version="1.0" encoding="utf-8"?>
<sst xmlns="http://schemas.openxmlformats.org/spreadsheetml/2006/main" count="315" uniqueCount="239">
  <si>
    <t>RoHS</t>
  </si>
  <si>
    <t>PIC18F67J60</t>
  </si>
  <si>
    <t>Microchip</t>
  </si>
  <si>
    <t>PIC18F67J60-I/PT</t>
  </si>
  <si>
    <t>N256S0818_SOIC150</t>
  </si>
  <si>
    <t>32K x 8 serial SRAM</t>
  </si>
  <si>
    <t>AMERICAN MICROSYSTEMS</t>
  </si>
  <si>
    <t>N256S0830HDAS2-20I</t>
  </si>
  <si>
    <t>U2</t>
  </si>
  <si>
    <t>MP3 Decoder IC</t>
  </si>
  <si>
    <t>VLSI</t>
  </si>
  <si>
    <t>LED-0805</t>
  </si>
  <si>
    <t>LED THIN 565NM GRN DIFF 0805 SMD</t>
  </si>
  <si>
    <t>Lumex Opto/Components</t>
  </si>
  <si>
    <t>SML-LXT0805GW-TR</t>
  </si>
  <si>
    <t>67-1553-1-ND</t>
  </si>
  <si>
    <t>CAP0603</t>
  </si>
  <si>
    <t>TDK Corporation</t>
  </si>
  <si>
    <t>33pf</t>
  </si>
  <si>
    <t>C1608C0G1H330J</t>
  </si>
  <si>
    <t>445-1275-1-ND</t>
  </si>
  <si>
    <t>Panasonic - ECG</t>
  </si>
  <si>
    <t>10nF</t>
  </si>
  <si>
    <t>ECJ-1VB1E103K</t>
  </si>
  <si>
    <t>PCC1763TR-ND</t>
  </si>
  <si>
    <t>47nF</t>
  </si>
  <si>
    <t>ECJ-1VF1H473Z</t>
  </si>
  <si>
    <t>PCC1805TR-ND</t>
  </si>
  <si>
    <t>.1uF</t>
  </si>
  <si>
    <t>ECJ-1VF1C104Z</t>
  </si>
  <si>
    <t>1uF</t>
  </si>
  <si>
    <t>CAP SMT, 1.0uF 0603 CER 16V 10% X5R</t>
  </si>
  <si>
    <t>PANASONIC</t>
  </si>
  <si>
    <t>ECJ-1VB1C105K</t>
  </si>
  <si>
    <t>PCC2224CT-ND</t>
  </si>
  <si>
    <t>CAP0805</t>
  </si>
  <si>
    <t>2.2uF</t>
  </si>
  <si>
    <t>CAP 2.2UF 25V CERAMIC F 0805</t>
  </si>
  <si>
    <t>ECJ-2FF1E225Z</t>
  </si>
  <si>
    <t>PCC2231CT-ND</t>
  </si>
  <si>
    <t>10uF</t>
  </si>
  <si>
    <t>Kemet</t>
  </si>
  <si>
    <t>CAP_POL_3528</t>
  </si>
  <si>
    <t>CAPACITOR TANT 10UF 16V 10% SMD</t>
  </si>
  <si>
    <t>T491B106K016AT</t>
  </si>
  <si>
    <t>CAP_SMT_F</t>
  </si>
  <si>
    <t>220uF</t>
  </si>
  <si>
    <t>ECE-V1EA221UP</t>
  </si>
  <si>
    <t>PCE3187CT-ND</t>
  </si>
  <si>
    <t>CC_1008LS</t>
  </si>
  <si>
    <t>L3</t>
  </si>
  <si>
    <t>10uH</t>
  </si>
  <si>
    <t>1008PS Series Power Chip Inductors</t>
  </si>
  <si>
    <t>COILCRAFT</t>
  </si>
  <si>
    <t>1008PS-103KLB</t>
  </si>
  <si>
    <t>INDUCTOR-1210</t>
  </si>
  <si>
    <t>L1</t>
  </si>
  <si>
    <t>60ohm</t>
  </si>
  <si>
    <t>Steward</t>
  </si>
  <si>
    <t>MI1210K600R-10</t>
  </si>
  <si>
    <t>240-2416-1-ND</t>
  </si>
  <si>
    <t>CRYSTAL_CS10</t>
  </si>
  <si>
    <t>25Mhz</t>
  </si>
  <si>
    <t>CRYSTAL 25.0000 MHZ 18PF SMD</t>
  </si>
  <si>
    <t>CITIZEN</t>
  </si>
  <si>
    <t>CS10-25.000MABJTR</t>
  </si>
  <si>
    <t>300-8105-1-ND</t>
  </si>
  <si>
    <t>24.576Mhz</t>
  </si>
  <si>
    <t>CRYSTAL 24.5760 MHZ 18PF SMD</t>
  </si>
  <si>
    <t>CS10-24.576MABJ-UT</t>
  </si>
  <si>
    <t>300-8104-1-ND</t>
  </si>
  <si>
    <t>J3</t>
  </si>
  <si>
    <t>RJ11_6PIN</t>
  </si>
  <si>
    <t>CONN, MOD JACK 6-6 SIDE ENTRY LOW PROFILE</t>
  </si>
  <si>
    <t>RES0603</t>
  </si>
  <si>
    <t>10 Ohm</t>
  </si>
  <si>
    <t>ERJ-3GEYJ100V</t>
  </si>
  <si>
    <t>P10GTR-ND</t>
  </si>
  <si>
    <t>20 Ohm</t>
  </si>
  <si>
    <t>ERJ-3GEYJ200V</t>
  </si>
  <si>
    <t>P20GTR-ND</t>
  </si>
  <si>
    <t>49.9, 1%</t>
  </si>
  <si>
    <t>Rohm</t>
  </si>
  <si>
    <t>MCR03EZPFX49R9</t>
  </si>
  <si>
    <t>RHM49.9HCT-ND</t>
  </si>
  <si>
    <t>180</t>
  </si>
  <si>
    <t>MCR03EZPJ181</t>
  </si>
  <si>
    <t>RHM180GCT-ND</t>
  </si>
  <si>
    <t>2.26K, 1%</t>
  </si>
  <si>
    <t>ERJ-3EKF2261V</t>
  </si>
  <si>
    <t>P2.26KHCT-ND</t>
  </si>
  <si>
    <t>10K</t>
  </si>
  <si>
    <t>ERJ-3GEYJ103V</t>
  </si>
  <si>
    <t>P10KGTR-ND</t>
  </si>
  <si>
    <t>100K</t>
  </si>
  <si>
    <t>ERJ-3GEYJ104V</t>
  </si>
  <si>
    <t>1M</t>
  </si>
  <si>
    <t>YAGEO/PHYCOMP</t>
  </si>
  <si>
    <t>RC0603JR-071ML</t>
  </si>
  <si>
    <t>RES1206</t>
  </si>
  <si>
    <t>2 Ohm</t>
  </si>
  <si>
    <t>MCR18EZHFL2R00</t>
  </si>
  <si>
    <t>RHM2.00FCT-ND</t>
  </si>
  <si>
    <t>SW-PUSH_SMT</t>
  </si>
  <si>
    <t>3M/ESM</t>
  </si>
  <si>
    <t>SJ-5518 (BLACK)</t>
  </si>
  <si>
    <t>SJ5518-0-ND</t>
  </si>
  <si>
    <t>PCB</t>
  </si>
  <si>
    <t>R31</t>
  </si>
  <si>
    <t>R1,R2,R3,R4</t>
  </si>
  <si>
    <t>R33, R32</t>
  </si>
  <si>
    <t>R22</t>
  </si>
  <si>
    <t>R30, R24, R45, R46</t>
  </si>
  <si>
    <t>R25,R27,R29</t>
  </si>
  <si>
    <t>C33,C34</t>
  </si>
  <si>
    <t>C35,C36</t>
  </si>
  <si>
    <t>C53</t>
  </si>
  <si>
    <t>VS1053b_LQFP48</t>
  </si>
  <si>
    <t>LED 2</t>
  </si>
  <si>
    <t>LM1117MPX-3.3TR-ND-SOT23</t>
  </si>
  <si>
    <t>National Semiconductor</t>
  </si>
  <si>
    <t>C50</t>
  </si>
  <si>
    <t>C37</t>
  </si>
  <si>
    <t>C49</t>
  </si>
  <si>
    <t>Q4</t>
  </si>
  <si>
    <t>Q3</t>
  </si>
  <si>
    <t xml:space="preserve">J2 </t>
  </si>
  <si>
    <t>R26,R28</t>
  </si>
  <si>
    <t>R42</t>
  </si>
  <si>
    <t>R34,R5,R6,R7</t>
  </si>
  <si>
    <t xml:space="preserve">D5,D6,D7,D8 </t>
  </si>
  <si>
    <t>C31, C30,C47,C41</t>
  </si>
  <si>
    <t>Voltage Regulator IC REG LDO 800MA 3.3V SOT-223</t>
  </si>
  <si>
    <t>LM1117MPX-3.3TR-ND</t>
  </si>
  <si>
    <t>LM1117MPX-3.3/NOPB</t>
  </si>
  <si>
    <t>Low profile 3.5mm stereo audio jack.</t>
  </si>
  <si>
    <t>PRT-08032</t>
  </si>
  <si>
    <t>4UCON TECHNOLOGY</t>
  </si>
  <si>
    <t>J1</t>
  </si>
  <si>
    <t>Mag Jack</t>
  </si>
  <si>
    <t>Bel Stewart</t>
  </si>
  <si>
    <t>08B0-1X1T-36-F</t>
  </si>
  <si>
    <t>RJ45 Ethernet MagJack</t>
  </si>
  <si>
    <t>PRT-08534</t>
  </si>
  <si>
    <t>DJ005B</t>
  </si>
  <si>
    <t>CONN JACK POWER 2.1MM PCB</t>
  </si>
  <si>
    <t>CUI Inc</t>
  </si>
  <si>
    <t>PJ-102A</t>
  </si>
  <si>
    <t>PRT-00132</t>
  </si>
  <si>
    <t>J4</t>
  </si>
  <si>
    <t>S1, S6, S2</t>
  </si>
  <si>
    <t>Mini Push Button Switch</t>
  </si>
  <si>
    <t>COM-00097</t>
  </si>
  <si>
    <t>MBRS140</t>
  </si>
  <si>
    <t>DIODE SCHOTTKY 40V 1A SMB</t>
  </si>
  <si>
    <t>Precio $USD</t>
  </si>
  <si>
    <t>CAP CER 33PF 50V C0G 5% 0603 (Minimo 10)</t>
  </si>
  <si>
    <t>CAP 10000PF 25V CERM X7R 0603 (Minimo 10)</t>
  </si>
  <si>
    <t>CAP 47000PF 50V CERM Y5V 0603 (Minimo 10)</t>
  </si>
  <si>
    <t>CAP .1UF 16V CERAMIC Y5V 0603 (Minimo 10)</t>
  </si>
  <si>
    <t>CAP 220UF 25V ELECT VS SMD (Minimo 5)</t>
  </si>
  <si>
    <t>FERRITE 1.5A 60 OHM 1210 SMD (Minimo 10)</t>
  </si>
  <si>
    <t>RES 10 OHM 1/10W 5% 0603 SMD (1.6x0.8) mm (Minimo 10)</t>
  </si>
  <si>
    <t>RES 20 OHM 1/10W 5% 0603 SMD (1.6x0.8) mm (Minimo 10)</t>
  </si>
  <si>
    <t>RES 49.9 OHM 1/16W 1% 0603 SMD (1.6x0.8) mm (Minimo 10)</t>
  </si>
  <si>
    <t>RES 180 OHM 1/10W 5% 0603 SMD (1.6x0.8) mm (Minimo 10)</t>
  </si>
  <si>
    <t>RES 2.26K OHM 1/10W 1% 0603 SMD (1.6x0.8) mm (Minimo 10)</t>
  </si>
  <si>
    <t>RES SMT, 10K-OHM 1/10W 5% 0603 (1.6x0.8) mm (Minimo 10)</t>
  </si>
  <si>
    <t>RES 100K OHM 1/10W 5% 0603 SMD (1.6x0.8) mm (Minimo 10)</t>
  </si>
  <si>
    <t>RES 2.00 OHM 1/4W 1% 1206 SMD (3.2x1.6) mm (Minimo 10)</t>
  </si>
  <si>
    <t>BUMPON TALL TAPER SQ .50X.23 BK (Minimo 64)</t>
  </si>
  <si>
    <t>COM-08892</t>
  </si>
  <si>
    <t>VS1053b</t>
  </si>
  <si>
    <t>PIC18F67J60-I/PT-ND</t>
  </si>
  <si>
    <t>23A256-I/ST-ND</t>
  </si>
  <si>
    <t>COM-08581 (24 Mhz)</t>
  </si>
  <si>
    <t>311-1.0MGRCT-ND</t>
  </si>
  <si>
    <t>RES SMT, 1.0M-OHM 1/10W 5% 0603 (1.6x0.8) mm (Minimo 10)</t>
  </si>
  <si>
    <t>TOTAL</t>
  </si>
  <si>
    <t>LCD 16X2</t>
  </si>
  <si>
    <t>IC5</t>
  </si>
  <si>
    <t xml:space="preserve">IC2 </t>
  </si>
  <si>
    <t>IC1,IC3</t>
  </si>
  <si>
    <t xml:space="preserve">C1,C2,C3,C42,C43,C44,C45,C46,C48,C51,C52,C54,C59      </t>
  </si>
  <si>
    <t>495-2239-1-ND</t>
  </si>
  <si>
    <t>541-100KGCT-ND</t>
  </si>
  <si>
    <t>SC1330-ND</t>
  </si>
  <si>
    <t>311-1369-1-ND</t>
  </si>
  <si>
    <t xml:space="preserve"> SK14-TPMSCT-ND</t>
  </si>
  <si>
    <t>x</t>
  </si>
  <si>
    <t>colcraf llego</t>
  </si>
  <si>
    <t>propia</t>
  </si>
  <si>
    <t>0.20300</t>
  </si>
  <si>
    <t>0.06400</t>
  </si>
  <si>
    <t>0.07400</t>
  </si>
  <si>
    <t>0.03000</t>
  </si>
  <si>
    <t>0.04000</t>
  </si>
  <si>
    <t>0.07100</t>
  </si>
  <si>
    <t>0.07700</t>
  </si>
  <si>
    <t>P10KGCT-ND</t>
  </si>
  <si>
    <t>P20GCT-ND</t>
  </si>
  <si>
    <t>P10GCT-ND</t>
  </si>
  <si>
    <t>445-1366-1-ND</t>
  </si>
  <si>
    <t>399-5090-1-ND</t>
  </si>
  <si>
    <t>PCC1805CT-ND</t>
  </si>
  <si>
    <t>PCC1763CT-ND</t>
  </si>
  <si>
    <t>SK14-TPMSCT-ND</t>
  </si>
  <si>
    <t>LM1117MPX-3.3CT-ND</t>
  </si>
  <si>
    <t>67-1768-ND</t>
  </si>
  <si>
    <t>proveedor</t>
  </si>
  <si>
    <t>referencia</t>
  </si>
  <si>
    <t>valor unitario</t>
  </si>
  <si>
    <t>Cantidad necesaria</t>
  </si>
  <si>
    <t>0.14800</t>
  </si>
  <si>
    <t>0.62000</t>
  </si>
  <si>
    <t>0.12100</t>
  </si>
  <si>
    <t>0.17000</t>
  </si>
  <si>
    <t>0.01500</t>
  </si>
  <si>
    <t>0.09500</t>
  </si>
  <si>
    <t>0.08700</t>
  </si>
  <si>
    <t>0.02800</t>
  </si>
  <si>
    <t>0.43000</t>
  </si>
  <si>
    <t>0.59000</t>
  </si>
  <si>
    <t>1.6</t>
  </si>
  <si>
    <t>5.8</t>
  </si>
  <si>
    <t>1.48</t>
  </si>
  <si>
    <t>12.15</t>
  </si>
  <si>
    <t>Cantidad</t>
  </si>
  <si>
    <t>Nombre del Componente</t>
  </si>
  <si>
    <t>Referencia en el Dispositivo</t>
  </si>
  <si>
    <t>Valor</t>
  </si>
  <si>
    <t>Descripcion</t>
  </si>
  <si>
    <t>Proveedor</t>
  </si>
  <si>
    <t>Fabricante</t>
  </si>
  <si>
    <t>Proveedor: SaprkFun</t>
  </si>
  <si>
    <t xml:space="preserve">Proveedor: Digikey </t>
  </si>
  <si>
    <t>Cantidad Utilizada</t>
  </si>
  <si>
    <t>Adquirido</t>
  </si>
  <si>
    <t>IRD (INTERNET RADIO DEVICE) - RADIO IRD UNICAUCA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</si>
</sst>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0"/>
      <color rgb="FF77776E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sz val="8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0F0F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28">
    <xf numFmtId="0" fontId="0" fillId="0" borderId="0" xfId="0"/>
    <xf numFmtId="0" fontId="1" fillId="0" borderId="0" xfId="0" applyFont="1" applyBorder="1"/>
    <xf numFmtId="0" fontId="2" fillId="2" borderId="1" xfId="0" applyFont="1" applyFill="1" applyBorder="1"/>
    <xf numFmtId="0" fontId="4" fillId="2" borderId="1" xfId="0" applyFont="1" applyFill="1" applyBorder="1"/>
    <xf numFmtId="0" fontId="2" fillId="2" borderId="1" xfId="0" applyFont="1" applyFill="1" applyBorder="1" applyAlignment="1">
      <alignment horizontal="center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left" wrapText="1"/>
    </xf>
    <xf numFmtId="0" fontId="5" fillId="2" borderId="1" xfId="0" applyFont="1" applyFill="1" applyBorder="1"/>
    <xf numFmtId="0" fontId="6" fillId="2" borderId="1" xfId="1" applyFill="1" applyBorder="1" applyAlignment="1" applyProtection="1"/>
    <xf numFmtId="0" fontId="3" fillId="2" borderId="0" xfId="0" applyFont="1" applyFill="1"/>
    <xf numFmtId="0" fontId="4" fillId="2" borderId="0" xfId="0" applyFont="1" applyFill="1"/>
    <xf numFmtId="0" fontId="7" fillId="2" borderId="1" xfId="1" applyFont="1" applyFill="1" applyBorder="1" applyAlignment="1" applyProtection="1"/>
    <xf numFmtId="0" fontId="7" fillId="2" borderId="0" xfId="1" applyFont="1" applyFill="1" applyAlignment="1" applyProtection="1"/>
    <xf numFmtId="0" fontId="2" fillId="3" borderId="1" xfId="0" applyFont="1" applyFill="1" applyBorder="1"/>
    <xf numFmtId="0" fontId="6" fillId="2" borderId="0" xfId="1" applyFill="1" applyAlignment="1" applyProtection="1"/>
    <xf numFmtId="0" fontId="6" fillId="3" borderId="1" xfId="1" applyFill="1" applyBorder="1" applyAlignment="1" applyProtection="1"/>
    <xf numFmtId="3" fontId="0" fillId="0" borderId="0" xfId="0" applyNumberFormat="1"/>
    <xf numFmtId="0" fontId="8" fillId="4" borderId="2" xfId="0" applyFont="1" applyFill="1" applyBorder="1" applyAlignment="1">
      <alignment horizontal="right" wrapText="1"/>
    </xf>
    <xf numFmtId="0" fontId="8" fillId="5" borderId="3" xfId="0" applyFont="1" applyFill="1" applyBorder="1" applyAlignment="1">
      <alignment horizontal="right" wrapText="1"/>
    </xf>
    <xf numFmtId="0" fontId="8" fillId="4" borderId="3" xfId="0" applyFont="1" applyFill="1" applyBorder="1" applyAlignment="1">
      <alignment horizontal="right" wrapText="1"/>
    </xf>
    <xf numFmtId="0" fontId="8" fillId="4" borderId="2" xfId="0" applyFont="1" applyFill="1" applyBorder="1" applyAlignment="1">
      <alignment horizontal="center" wrapText="1"/>
    </xf>
    <xf numFmtId="0" fontId="6" fillId="4" borderId="4" xfId="1" applyFill="1" applyBorder="1" applyAlignment="1" applyProtection="1">
      <alignment horizontal="center" wrapText="1"/>
    </xf>
    <xf numFmtId="0" fontId="8" fillId="5" borderId="3" xfId="0" applyFont="1" applyFill="1" applyBorder="1" applyAlignment="1">
      <alignment horizontal="center" wrapText="1"/>
    </xf>
    <xf numFmtId="0" fontId="6" fillId="5" borderId="5" xfId="1" applyFill="1" applyBorder="1" applyAlignment="1" applyProtection="1">
      <alignment horizontal="center" wrapText="1"/>
    </xf>
    <xf numFmtId="0" fontId="8" fillId="4" borderId="3" xfId="0" applyFont="1" applyFill="1" applyBorder="1" applyAlignment="1">
      <alignment horizontal="center" wrapText="1"/>
    </xf>
    <xf numFmtId="0" fontId="6" fillId="4" borderId="5" xfId="1" applyFill="1" applyBorder="1" applyAlignment="1" applyProtection="1">
      <alignment horizontal="center" wrapText="1"/>
    </xf>
    <xf numFmtId="3" fontId="8" fillId="5" borderId="3" xfId="0" applyNumberFormat="1" applyFont="1" applyFill="1" applyBorder="1" applyAlignment="1">
      <alignment horizontal="right" wrapText="1"/>
    </xf>
    <xf numFmtId="3" fontId="8" fillId="4" borderId="3" xfId="0" applyNumberFormat="1" applyFont="1" applyFill="1" applyBorder="1" applyAlignment="1">
      <alignment horizontal="right" wrapText="1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search.digikey.com/scripts/DkSearch/dksus.dll?Detail&amp;name=PCE3187CT-ND" TargetMode="External"/><Relationship Id="rId13" Type="http://schemas.openxmlformats.org/officeDocument/2006/relationships/hyperlink" Target="http://search.digikey.com/scripts/DkSearch/dksus.dll?Detail&amp;name=RHM180GCT-ND" TargetMode="External"/><Relationship Id="rId18" Type="http://schemas.openxmlformats.org/officeDocument/2006/relationships/hyperlink" Target="http://www.sparkfun.com/commerce/product_info.php?products_id=8032" TargetMode="External"/><Relationship Id="rId26" Type="http://schemas.openxmlformats.org/officeDocument/2006/relationships/hyperlink" Target="http://www.sparkfun.com/commerce/product_info.php?products_id=8581" TargetMode="External"/><Relationship Id="rId3" Type="http://schemas.openxmlformats.org/officeDocument/2006/relationships/hyperlink" Target="http://search.digikey.com/scripts/DkSearch/dksus.dll?Detail&amp;name=445-1275-1-ND" TargetMode="External"/><Relationship Id="rId21" Type="http://schemas.openxmlformats.org/officeDocument/2006/relationships/hyperlink" Target="http://www.sparkfun.com/commerce/product_info.php?products_id=8892" TargetMode="External"/><Relationship Id="rId34" Type="http://schemas.openxmlformats.org/officeDocument/2006/relationships/hyperlink" Target="http://search.digikey.com/scripts/DkSearch/dksus.dll?Detail&amp;name=SK14-TPMSCT-ND" TargetMode="External"/><Relationship Id="rId7" Type="http://schemas.openxmlformats.org/officeDocument/2006/relationships/hyperlink" Target="http://search.digikey.com/scripts/DkSearch/dksus.dll?Detail&amp;name=PCC2231CT-ND" TargetMode="External"/><Relationship Id="rId12" Type="http://schemas.openxmlformats.org/officeDocument/2006/relationships/hyperlink" Target="http://search.digikey.com/scripts/DkSearch/dksus.dll?Detail&amp;name=RHM49.9HCT-ND" TargetMode="External"/><Relationship Id="rId17" Type="http://schemas.openxmlformats.org/officeDocument/2006/relationships/hyperlink" Target="http://www.sparkfun.com/commerce/product_info.php?products_id=8534" TargetMode="External"/><Relationship Id="rId25" Type="http://schemas.openxmlformats.org/officeDocument/2006/relationships/hyperlink" Target="http://search.digikey.com/scripts/DkSearch/dksus.dll?Detail&amp;name=300-8104-1-ND" TargetMode="External"/><Relationship Id="rId33" Type="http://schemas.openxmlformats.org/officeDocument/2006/relationships/hyperlink" Target="http://search.digikey.com/scripts/DkSearch/dksus.dll?Detail&amp;name=311-1369-1-ND" TargetMode="External"/><Relationship Id="rId2" Type="http://schemas.openxmlformats.org/officeDocument/2006/relationships/hyperlink" Target="http://search.digikey.com/scripts/DkSearch/dksus.dll?Detail&amp;name=67-1553-1-ND" TargetMode="External"/><Relationship Id="rId16" Type="http://schemas.openxmlformats.org/officeDocument/2006/relationships/hyperlink" Target="http://search.digikey.com/scripts/DkSearch/dksus.dll?Detail&amp;name=RHM2.00FCT-ND" TargetMode="External"/><Relationship Id="rId20" Type="http://schemas.openxmlformats.org/officeDocument/2006/relationships/hyperlink" Target="http://www.sparkfun.com/commerce/product_info.php?products_id=97" TargetMode="External"/><Relationship Id="rId29" Type="http://schemas.openxmlformats.org/officeDocument/2006/relationships/hyperlink" Target="http://search.digikey.com/scripts/DkSearch/dksus.dll?Detail&amp;name=311-1.0MGRCT-ND" TargetMode="External"/><Relationship Id="rId1" Type="http://schemas.openxmlformats.org/officeDocument/2006/relationships/hyperlink" Target="LM1117MPX-3.3TR-ND" TargetMode="External"/><Relationship Id="rId6" Type="http://schemas.openxmlformats.org/officeDocument/2006/relationships/hyperlink" Target="http://search.digikey.com/scripts/DkSearch/dksus.dll?Detail&amp;name=PCC2224CT-ND" TargetMode="External"/><Relationship Id="rId11" Type="http://schemas.openxmlformats.org/officeDocument/2006/relationships/hyperlink" Target="http://search.digikey.com/scripts/DkSearch/dksus.dll?Detail&amp;name=P20GCT-ND" TargetMode="External"/><Relationship Id="rId24" Type="http://schemas.openxmlformats.org/officeDocument/2006/relationships/hyperlink" Target="http://search.digikey.com/scripts/DkSearch/dksus.dll?Detail&amp;name=300-8105-1-ND" TargetMode="External"/><Relationship Id="rId32" Type="http://schemas.openxmlformats.org/officeDocument/2006/relationships/hyperlink" Target="http://search.digikey.com/scripts/DkSearch/dksus.dll?Detail&amp;name=SC1330-ND" TargetMode="External"/><Relationship Id="rId5" Type="http://schemas.openxmlformats.org/officeDocument/2006/relationships/hyperlink" Target="http://search.digikey.com/scripts/DkSearch/dksus.dll?Detail&amp;name=PCC1805CT-ND" TargetMode="External"/><Relationship Id="rId15" Type="http://schemas.openxmlformats.org/officeDocument/2006/relationships/hyperlink" Target="http://search.digikey.com/scripts/DkSearch/dksus.dll?Detail&amp;name=P10KGCT-ND" TargetMode="External"/><Relationship Id="rId23" Type="http://schemas.openxmlformats.org/officeDocument/2006/relationships/hyperlink" Target="http://search.digikey.com/scripts/DkSearch/dksus.dll?Detail&amp;name=23A256-I/ST-ND" TargetMode="External"/><Relationship Id="rId28" Type="http://schemas.openxmlformats.org/officeDocument/2006/relationships/hyperlink" Target="http://www.coilcraft.com/pn/1008PS-103KLB.htm" TargetMode="External"/><Relationship Id="rId10" Type="http://schemas.openxmlformats.org/officeDocument/2006/relationships/hyperlink" Target="http://search.digikey.com/scripts/DkSearch/dksus.dll?Detail&amp;name=P10GCT-ND" TargetMode="External"/><Relationship Id="rId19" Type="http://schemas.openxmlformats.org/officeDocument/2006/relationships/hyperlink" Target="http://www.sparkfun.com/commerce/product_info.php?products_id=132" TargetMode="External"/><Relationship Id="rId31" Type="http://schemas.openxmlformats.org/officeDocument/2006/relationships/hyperlink" Target="http://search.digikey.com/scripts/DkSearch/dksus.dll?Detail&amp;name=541-100KGCT-ND" TargetMode="External"/><Relationship Id="rId4" Type="http://schemas.openxmlformats.org/officeDocument/2006/relationships/hyperlink" Target="http://search.digikey.com/scripts/DkSearch/dksus.dll?Detail&amp;name=PCC1763CT-ND" TargetMode="External"/><Relationship Id="rId9" Type="http://schemas.openxmlformats.org/officeDocument/2006/relationships/hyperlink" Target="http://search.digikey.com/scripts/DkSearch/dksus.dll?Detail&amp;name=240-2416-1-ND" TargetMode="External"/><Relationship Id="rId14" Type="http://schemas.openxmlformats.org/officeDocument/2006/relationships/hyperlink" Target="http://search.digikey.com/scripts/DkSearch/dksus.dll?Detail&amp;name=P2.26KHCT-ND" TargetMode="External"/><Relationship Id="rId22" Type="http://schemas.openxmlformats.org/officeDocument/2006/relationships/hyperlink" Target="http://search.digikey.com/scripts/DkSearch/dksus.dll?Detail&amp;name=PIC18F67J60-I/PT-ND" TargetMode="External"/><Relationship Id="rId27" Type="http://schemas.openxmlformats.org/officeDocument/2006/relationships/hyperlink" Target="http://www.sparkfun.com/commerce/product_info.php?products_id=8581" TargetMode="External"/><Relationship Id="rId30" Type="http://schemas.openxmlformats.org/officeDocument/2006/relationships/hyperlink" Target="http://search.digikey.com/scripts/DkSearch/dksus.dll?Detail&amp;name=495-2239-1-ND" TargetMode="External"/><Relationship Id="rId35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search.digikey.com/scripts/DkSearch/dksus.dll?Detail&amp;itemSeq=91123729&amp;uq=634210118302360278" TargetMode="External"/><Relationship Id="rId13" Type="http://schemas.openxmlformats.org/officeDocument/2006/relationships/hyperlink" Target="http://search.digikey.com/scripts/DkSearch/dksus.dll?Detail&amp;itemSeq=91124063&amp;uq=634210118302360278" TargetMode="External"/><Relationship Id="rId18" Type="http://schemas.openxmlformats.org/officeDocument/2006/relationships/hyperlink" Target="http://search.digikey.com/scripts/DkSearch/dksus.dll?Detail&amp;itemSeq=91124223&amp;uq=634210118302360278" TargetMode="External"/><Relationship Id="rId26" Type="http://schemas.openxmlformats.org/officeDocument/2006/relationships/printerSettings" Target="../printerSettings/printerSettings2.bin"/><Relationship Id="rId3" Type="http://schemas.openxmlformats.org/officeDocument/2006/relationships/hyperlink" Target="http://search.digikey.com/scripts/DkSearch/dksus.dll?Detail&amp;itemSeq=91123389&amp;uq=634210118302360278" TargetMode="External"/><Relationship Id="rId21" Type="http://schemas.openxmlformats.org/officeDocument/2006/relationships/hyperlink" Target="http://search.digikey.com/scripts/DkSearch/dksus.dll?Detail&amp;itemSeq=91124302&amp;uq=634210118302360278" TargetMode="External"/><Relationship Id="rId7" Type="http://schemas.openxmlformats.org/officeDocument/2006/relationships/hyperlink" Target="http://search.digikey.com/scripts/DkSearch/dksus.dll?Detail&amp;itemSeq=91123701&amp;uq=634210118302360278" TargetMode="External"/><Relationship Id="rId12" Type="http://schemas.openxmlformats.org/officeDocument/2006/relationships/hyperlink" Target="http://search.digikey.com/scripts/DkSearch/dksus.dll?Detail&amp;itemSeq=91124050&amp;uq=634210118302360278" TargetMode="External"/><Relationship Id="rId17" Type="http://schemas.openxmlformats.org/officeDocument/2006/relationships/hyperlink" Target="http://search.digikey.com/scripts/DkSearch/dksus.dll?Detail&amp;itemSeq=91124211&amp;uq=634210118302360278" TargetMode="External"/><Relationship Id="rId25" Type="http://schemas.openxmlformats.org/officeDocument/2006/relationships/hyperlink" Target="http://search.digikey.com/scripts/DkSearch/dksus.dll?Detail&amp;itemSeq=91130855&amp;uq=634210118302360278" TargetMode="External"/><Relationship Id="rId2" Type="http://schemas.openxmlformats.org/officeDocument/2006/relationships/hyperlink" Target="http://search.digikey.com/scripts/DkSearch/dksus.dll?Detail&amp;itemSeq=91123336&amp;uq=634210118302360278" TargetMode="External"/><Relationship Id="rId16" Type="http://schemas.openxmlformats.org/officeDocument/2006/relationships/hyperlink" Target="http://search.digikey.com/scripts/DkSearch/dksus.dll?Detail&amp;itemSeq=91124156&amp;uq=634210118302360278" TargetMode="External"/><Relationship Id="rId20" Type="http://schemas.openxmlformats.org/officeDocument/2006/relationships/hyperlink" Target="http://search.digikey.com/scripts/DkSearch/dksus.dll?Detail&amp;itemSeq=91124252&amp;uq=634210118302360278" TargetMode="External"/><Relationship Id="rId1" Type="http://schemas.openxmlformats.org/officeDocument/2006/relationships/hyperlink" Target="http://search.digikey.com/scripts/DkSearch/dksus.dll?Detail&amp;itemSeq=91123295&amp;uq=634210118302360278" TargetMode="External"/><Relationship Id="rId6" Type="http://schemas.openxmlformats.org/officeDocument/2006/relationships/hyperlink" Target="http://search.digikey.com/scripts/DkSearch/dksus.dll?Detail&amp;itemSeq=91123420&amp;uq=634210118302360278" TargetMode="External"/><Relationship Id="rId11" Type="http://schemas.openxmlformats.org/officeDocument/2006/relationships/hyperlink" Target="http://search.digikey.com/scripts/DkSearch/dksus.dll?Detail&amp;itemSeq=91124023&amp;uq=634210118302360278" TargetMode="External"/><Relationship Id="rId24" Type="http://schemas.openxmlformats.org/officeDocument/2006/relationships/hyperlink" Target="http://search.digikey.com/scripts/DkSearch/dksus.dll?Detail&amp;itemSeq=91124550&amp;uq=634210118302360278" TargetMode="External"/><Relationship Id="rId5" Type="http://schemas.openxmlformats.org/officeDocument/2006/relationships/hyperlink" Target="http://search.digikey.com/scripts/DkSearch/dksus.dll?Detail&amp;itemSeq=91123412&amp;uq=634210118302360278" TargetMode="External"/><Relationship Id="rId15" Type="http://schemas.openxmlformats.org/officeDocument/2006/relationships/hyperlink" Target="http://search.digikey.com/scripts/DkSearch/dksus.dll?Detail&amp;itemSeq=91124138&amp;uq=634210118302360278" TargetMode="External"/><Relationship Id="rId23" Type="http://schemas.openxmlformats.org/officeDocument/2006/relationships/hyperlink" Target="http://search.digikey.com/scripts/DkSearch/dksus.dll?Detail&amp;itemSeq=91124321&amp;uq=634210118302360278" TargetMode="External"/><Relationship Id="rId10" Type="http://schemas.openxmlformats.org/officeDocument/2006/relationships/hyperlink" Target="http://search.digikey.com/scripts/DkSearch/dksus.dll?Detail&amp;itemSeq=91123926&amp;uq=634210118302360278" TargetMode="External"/><Relationship Id="rId19" Type="http://schemas.openxmlformats.org/officeDocument/2006/relationships/hyperlink" Target="http://search.digikey.com/scripts/DkSearch/dksus.dll?Detail&amp;itemSeq=91124233&amp;uq=634210118302360278" TargetMode="External"/><Relationship Id="rId4" Type="http://schemas.openxmlformats.org/officeDocument/2006/relationships/hyperlink" Target="http://search.digikey.com/scripts/DkSearch/dksus.dll?Detail&amp;itemSeq=91123401&amp;uq=634210118302360278" TargetMode="External"/><Relationship Id="rId9" Type="http://schemas.openxmlformats.org/officeDocument/2006/relationships/hyperlink" Target="http://search.digikey.com/scripts/DkSearch/dksus.dll?Detail&amp;itemSeq=91123885&amp;uq=634210118302360278" TargetMode="External"/><Relationship Id="rId14" Type="http://schemas.openxmlformats.org/officeDocument/2006/relationships/hyperlink" Target="http://search.digikey.com/scripts/DkSearch/dksus.dll?Detail&amp;itemSeq=91124106&amp;uq=634210118302360278" TargetMode="External"/><Relationship Id="rId22" Type="http://schemas.openxmlformats.org/officeDocument/2006/relationships/hyperlink" Target="http://search.digikey.com/scripts/DkSearch/dksus.dll?Detail&amp;itemSeq=91124310&amp;uq=63421011830236027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44"/>
  <sheetViews>
    <sheetView tabSelected="1" topLeftCell="F26" workbookViewId="0">
      <selection activeCell="E33" sqref="E33"/>
    </sheetView>
  </sheetViews>
  <sheetFormatPr baseColWidth="10" defaultColWidth="9.140625" defaultRowHeight="15" x14ac:dyDescent="0.25"/>
  <cols>
    <col min="1" max="1" width="12" customWidth="1"/>
    <col min="2" max="2" width="28.140625" customWidth="1"/>
    <col min="3" max="3" width="48.5703125" customWidth="1"/>
    <col min="4" max="4" width="12.7109375" customWidth="1"/>
    <col min="5" max="5" width="55.28515625" customWidth="1"/>
    <col min="6" max="6" width="29.140625" customWidth="1"/>
    <col min="7" max="8" width="22.5703125" customWidth="1"/>
    <col min="9" max="9" width="20.42578125" customWidth="1"/>
    <col min="10" max="10" width="15.7109375" customWidth="1"/>
    <col min="11" max="12" width="20.42578125" customWidth="1"/>
    <col min="13" max="13" width="13" customWidth="1"/>
  </cols>
  <sheetData>
    <row r="3" spans="1:13" x14ac:dyDescent="0.25">
      <c r="A3" s="3"/>
      <c r="B3" s="3"/>
      <c r="C3" s="3"/>
      <c r="D3" s="3"/>
      <c r="E3" s="4" t="s">
        <v>238</v>
      </c>
      <c r="F3" s="3"/>
      <c r="G3" s="3"/>
      <c r="H3" s="3"/>
      <c r="I3" s="3"/>
      <c r="J3" s="3"/>
      <c r="K3" s="3"/>
      <c r="L3" s="3"/>
      <c r="M3" s="3"/>
    </row>
    <row r="4" spans="1:13" x14ac:dyDescent="0.25">
      <c r="A4" s="4" t="s">
        <v>227</v>
      </c>
      <c r="B4" s="4" t="s">
        <v>228</v>
      </c>
      <c r="C4" s="4" t="s">
        <v>229</v>
      </c>
      <c r="D4" s="4" t="s">
        <v>230</v>
      </c>
      <c r="E4" s="4" t="s">
        <v>231</v>
      </c>
      <c r="F4" s="4" t="s">
        <v>232</v>
      </c>
      <c r="G4" s="4" t="s">
        <v>233</v>
      </c>
      <c r="H4" s="4" t="s">
        <v>234</v>
      </c>
      <c r="I4" s="4" t="s">
        <v>235</v>
      </c>
      <c r="J4" s="4" t="s">
        <v>236</v>
      </c>
      <c r="K4" s="4" t="s">
        <v>237</v>
      </c>
      <c r="L4" s="4" t="s">
        <v>155</v>
      </c>
      <c r="M4" s="4" t="s">
        <v>0</v>
      </c>
    </row>
    <row r="5" spans="1:13" x14ac:dyDescent="0.25">
      <c r="A5" s="2">
        <v>8</v>
      </c>
      <c r="B5" s="9" t="s">
        <v>153</v>
      </c>
      <c r="C5" s="2" t="s">
        <v>130</v>
      </c>
      <c r="D5" s="2"/>
      <c r="E5" s="9" t="s">
        <v>154</v>
      </c>
      <c r="F5" s="5"/>
      <c r="G5" s="2"/>
      <c r="H5" s="10"/>
      <c r="I5" s="8" t="s">
        <v>188</v>
      </c>
      <c r="J5" s="2">
        <v>8</v>
      </c>
      <c r="K5" s="8" t="s">
        <v>189</v>
      </c>
      <c r="L5" s="5">
        <f>(8*0.52)</f>
        <v>4.16</v>
      </c>
      <c r="M5" s="2" t="b">
        <v>1</v>
      </c>
    </row>
    <row r="6" spans="1:13" x14ac:dyDescent="0.25">
      <c r="A6" s="2">
        <v>2</v>
      </c>
      <c r="B6" s="2" t="s">
        <v>1</v>
      </c>
      <c r="C6" s="2" t="s">
        <v>180</v>
      </c>
      <c r="D6" s="2"/>
      <c r="E6" s="2"/>
      <c r="F6" s="2" t="s">
        <v>2</v>
      </c>
      <c r="G6" s="2" t="s">
        <v>3</v>
      </c>
      <c r="H6" s="2"/>
      <c r="I6" s="12" t="s">
        <v>173</v>
      </c>
      <c r="J6" s="2">
        <v>2</v>
      </c>
      <c r="K6" s="12" t="s">
        <v>189</v>
      </c>
      <c r="L6" s="2">
        <f>(5.8*2)</f>
        <v>11.6</v>
      </c>
      <c r="M6" s="2" t="b">
        <v>1</v>
      </c>
    </row>
    <row r="7" spans="1:13" x14ac:dyDescent="0.25">
      <c r="A7" s="2">
        <v>2</v>
      </c>
      <c r="B7" s="2" t="s">
        <v>119</v>
      </c>
      <c r="C7" s="2" t="s">
        <v>181</v>
      </c>
      <c r="D7" s="2"/>
      <c r="E7" s="2" t="s">
        <v>132</v>
      </c>
      <c r="F7" s="2" t="s">
        <v>120</v>
      </c>
      <c r="G7" s="5" t="s">
        <v>134</v>
      </c>
      <c r="H7" s="5"/>
      <c r="I7" s="11" t="s">
        <v>133</v>
      </c>
      <c r="J7" s="2">
        <v>2</v>
      </c>
      <c r="K7" s="11" t="s">
        <v>189</v>
      </c>
      <c r="L7" s="3">
        <f>(1.37*2)</f>
        <v>2.74</v>
      </c>
      <c r="M7" s="2" t="b">
        <v>1</v>
      </c>
    </row>
    <row r="8" spans="1:13" x14ac:dyDescent="0.25">
      <c r="A8" s="2">
        <v>4</v>
      </c>
      <c r="B8" s="2" t="s">
        <v>4</v>
      </c>
      <c r="C8" s="2" t="s">
        <v>182</v>
      </c>
      <c r="D8" s="2"/>
      <c r="E8" s="2" t="s">
        <v>5</v>
      </c>
      <c r="F8" s="2" t="s">
        <v>6</v>
      </c>
      <c r="G8" s="2" t="s">
        <v>7</v>
      </c>
      <c r="H8" s="2"/>
      <c r="I8" s="12" t="s">
        <v>174</v>
      </c>
      <c r="J8" s="2">
        <v>4</v>
      </c>
      <c r="K8" s="12" t="s">
        <v>189</v>
      </c>
      <c r="L8" s="2">
        <f>(1.68*4)</f>
        <v>6.72</v>
      </c>
      <c r="M8" s="2" t="b">
        <v>1</v>
      </c>
    </row>
    <row r="9" spans="1:13" x14ac:dyDescent="0.25">
      <c r="A9" s="2">
        <v>2</v>
      </c>
      <c r="B9" s="2" t="s">
        <v>117</v>
      </c>
      <c r="C9" s="2" t="s">
        <v>8</v>
      </c>
      <c r="D9" s="2"/>
      <c r="E9" s="2" t="s">
        <v>9</v>
      </c>
      <c r="F9" s="2" t="s">
        <v>10</v>
      </c>
      <c r="G9" s="2" t="s">
        <v>172</v>
      </c>
      <c r="H9" s="11" t="s">
        <v>171</v>
      </c>
      <c r="I9" s="2"/>
      <c r="J9" s="2">
        <v>2</v>
      </c>
      <c r="K9" s="2" t="s">
        <v>189</v>
      </c>
      <c r="L9" s="2">
        <f>(19.95*2)</f>
        <v>39.9</v>
      </c>
      <c r="M9" s="2" t="b">
        <v>1</v>
      </c>
    </row>
    <row r="10" spans="1:13" x14ac:dyDescent="0.25">
      <c r="A10" s="2">
        <v>2</v>
      </c>
      <c r="B10" s="2" t="s">
        <v>11</v>
      </c>
      <c r="C10" s="2" t="s">
        <v>118</v>
      </c>
      <c r="D10" s="2"/>
      <c r="E10" s="2" t="s">
        <v>12</v>
      </c>
      <c r="F10" s="2" t="s">
        <v>13</v>
      </c>
      <c r="G10" s="2" t="s">
        <v>14</v>
      </c>
      <c r="H10" s="2"/>
      <c r="I10" s="8" t="s">
        <v>15</v>
      </c>
      <c r="J10" s="2">
        <v>2</v>
      </c>
      <c r="K10" s="8" t="s">
        <v>189</v>
      </c>
      <c r="L10" s="2">
        <f>(0.14*2)</f>
        <v>0.28000000000000003</v>
      </c>
      <c r="M10" s="2" t="b">
        <v>1</v>
      </c>
    </row>
    <row r="11" spans="1:13" x14ac:dyDescent="0.25">
      <c r="A11" s="2">
        <v>8</v>
      </c>
      <c r="B11" s="2" t="s">
        <v>16</v>
      </c>
      <c r="C11" s="2" t="s">
        <v>131</v>
      </c>
      <c r="D11" s="2" t="s">
        <v>18</v>
      </c>
      <c r="E11" s="2" t="s">
        <v>156</v>
      </c>
      <c r="F11" s="2" t="s">
        <v>17</v>
      </c>
      <c r="G11" s="2" t="s">
        <v>19</v>
      </c>
      <c r="H11" s="2"/>
      <c r="I11" s="8" t="s">
        <v>20</v>
      </c>
      <c r="J11" s="2">
        <v>8</v>
      </c>
      <c r="K11" s="8" t="s">
        <v>189</v>
      </c>
      <c r="L11" s="2">
        <f>(10*0.028)</f>
        <v>0.28000000000000003</v>
      </c>
      <c r="M11" s="2" t="b">
        <v>1</v>
      </c>
    </row>
    <row r="12" spans="1:13" x14ac:dyDescent="0.25">
      <c r="A12" s="2">
        <v>4</v>
      </c>
      <c r="B12" s="2" t="s">
        <v>16</v>
      </c>
      <c r="C12" s="2" t="s">
        <v>114</v>
      </c>
      <c r="D12" s="2" t="s">
        <v>22</v>
      </c>
      <c r="E12" s="2" t="s">
        <v>157</v>
      </c>
      <c r="F12" s="2" t="s">
        <v>21</v>
      </c>
      <c r="G12" s="2" t="s">
        <v>23</v>
      </c>
      <c r="H12" s="2"/>
      <c r="I12" s="8" t="s">
        <v>24</v>
      </c>
      <c r="J12" s="2">
        <v>4</v>
      </c>
      <c r="K12" s="8" t="s">
        <v>189</v>
      </c>
      <c r="L12" s="2">
        <f>(10*0.087)</f>
        <v>0.86999999999999988</v>
      </c>
      <c r="M12" s="2" t="b">
        <v>1</v>
      </c>
    </row>
    <row r="13" spans="1:13" x14ac:dyDescent="0.25">
      <c r="A13" s="2">
        <v>4</v>
      </c>
      <c r="B13" s="2" t="s">
        <v>16</v>
      </c>
      <c r="C13" s="2" t="s">
        <v>115</v>
      </c>
      <c r="D13" s="2" t="s">
        <v>25</v>
      </c>
      <c r="E13" s="2" t="s">
        <v>158</v>
      </c>
      <c r="F13" s="2" t="s">
        <v>21</v>
      </c>
      <c r="G13" s="2" t="s">
        <v>26</v>
      </c>
      <c r="H13" s="2"/>
      <c r="I13" s="8" t="s">
        <v>27</v>
      </c>
      <c r="J13" s="2">
        <v>4</v>
      </c>
      <c r="K13" s="8" t="s">
        <v>189</v>
      </c>
      <c r="L13" s="2">
        <f>(10*0.095)</f>
        <v>0.95</v>
      </c>
      <c r="M13" s="2" t="b">
        <v>1</v>
      </c>
    </row>
    <row r="14" spans="1:13" x14ac:dyDescent="0.25">
      <c r="A14" s="2">
        <v>26</v>
      </c>
      <c r="B14" s="2" t="s">
        <v>16</v>
      </c>
      <c r="C14" s="2" t="s">
        <v>183</v>
      </c>
      <c r="D14" s="2" t="s">
        <v>28</v>
      </c>
      <c r="E14" s="2" t="s">
        <v>159</v>
      </c>
      <c r="F14" s="2" t="s">
        <v>21</v>
      </c>
      <c r="G14" s="2" t="s">
        <v>29</v>
      </c>
      <c r="H14" s="2"/>
      <c r="I14" s="14" t="s">
        <v>187</v>
      </c>
      <c r="J14" s="2">
        <v>26</v>
      </c>
      <c r="K14" s="14" t="s">
        <v>189</v>
      </c>
      <c r="L14" s="2">
        <f>(30*0.015)</f>
        <v>0.44999999999999996</v>
      </c>
      <c r="M14" s="2" t="b">
        <v>1</v>
      </c>
    </row>
    <row r="15" spans="1:13" x14ac:dyDescent="0.25">
      <c r="A15" s="2">
        <v>2</v>
      </c>
      <c r="B15" s="2" t="s">
        <v>16</v>
      </c>
      <c r="C15" s="2" t="s">
        <v>116</v>
      </c>
      <c r="D15" s="2" t="s">
        <v>30</v>
      </c>
      <c r="E15" s="2" t="s">
        <v>31</v>
      </c>
      <c r="F15" s="2" t="s">
        <v>32</v>
      </c>
      <c r="G15" s="2" t="s">
        <v>33</v>
      </c>
      <c r="H15" s="2"/>
      <c r="I15" s="8" t="s">
        <v>34</v>
      </c>
      <c r="J15" s="2">
        <v>2</v>
      </c>
      <c r="K15" s="8" t="s">
        <v>189</v>
      </c>
      <c r="L15" s="2">
        <f>(0.23*2)</f>
        <v>0.46</v>
      </c>
      <c r="M15" s="2" t="b">
        <v>1</v>
      </c>
    </row>
    <row r="16" spans="1:13" x14ac:dyDescent="0.25">
      <c r="A16" s="2">
        <v>2</v>
      </c>
      <c r="B16" s="2" t="s">
        <v>35</v>
      </c>
      <c r="C16" s="2" t="s">
        <v>121</v>
      </c>
      <c r="D16" s="2" t="s">
        <v>36</v>
      </c>
      <c r="E16" s="2" t="s">
        <v>37</v>
      </c>
      <c r="F16" s="2" t="s">
        <v>21</v>
      </c>
      <c r="G16" s="2" t="s">
        <v>38</v>
      </c>
      <c r="H16" s="2"/>
      <c r="I16" s="8" t="s">
        <v>39</v>
      </c>
      <c r="J16" s="2">
        <v>2</v>
      </c>
      <c r="K16" s="8" t="s">
        <v>189</v>
      </c>
      <c r="L16" s="2">
        <f>(0.58*2)</f>
        <v>1.1599999999999999</v>
      </c>
      <c r="M16" s="2" t="b">
        <v>1</v>
      </c>
    </row>
    <row r="17" spans="1:13" x14ac:dyDescent="0.25">
      <c r="A17" s="2">
        <v>2</v>
      </c>
      <c r="B17" s="2" t="s">
        <v>42</v>
      </c>
      <c r="C17" s="2" t="s">
        <v>122</v>
      </c>
      <c r="D17" s="2" t="s">
        <v>40</v>
      </c>
      <c r="E17" s="2" t="s">
        <v>43</v>
      </c>
      <c r="F17" s="2" t="s">
        <v>41</v>
      </c>
      <c r="G17" s="2" t="s">
        <v>44</v>
      </c>
      <c r="H17" s="2"/>
      <c r="I17" s="14" t="s">
        <v>184</v>
      </c>
      <c r="J17" s="2">
        <v>2</v>
      </c>
      <c r="K17" s="14" t="s">
        <v>189</v>
      </c>
      <c r="L17" s="2">
        <f>(0.3*2)</f>
        <v>0.6</v>
      </c>
      <c r="M17" s="2" t="b">
        <v>1</v>
      </c>
    </row>
    <row r="18" spans="1:13" x14ac:dyDescent="0.25">
      <c r="A18" s="2">
        <v>2</v>
      </c>
      <c r="B18" s="2" t="s">
        <v>45</v>
      </c>
      <c r="C18" s="2" t="s">
        <v>123</v>
      </c>
      <c r="D18" s="2" t="s">
        <v>46</v>
      </c>
      <c r="E18" s="2" t="s">
        <v>160</v>
      </c>
      <c r="F18" s="2" t="s">
        <v>21</v>
      </c>
      <c r="G18" s="2" t="s">
        <v>47</v>
      </c>
      <c r="H18" s="2"/>
      <c r="I18" s="8" t="s">
        <v>48</v>
      </c>
      <c r="J18" s="2">
        <v>2</v>
      </c>
      <c r="K18" s="8" t="s">
        <v>189</v>
      </c>
      <c r="L18" s="2">
        <f>(5*0.68)</f>
        <v>3.4000000000000004</v>
      </c>
      <c r="M18" s="2" t="b">
        <v>1</v>
      </c>
    </row>
    <row r="19" spans="1:13" x14ac:dyDescent="0.25">
      <c r="A19" s="2">
        <v>2</v>
      </c>
      <c r="B19" s="2" t="s">
        <v>49</v>
      </c>
      <c r="C19" s="2" t="s">
        <v>50</v>
      </c>
      <c r="D19" s="2" t="s">
        <v>51</v>
      </c>
      <c r="E19" s="2" t="s">
        <v>52</v>
      </c>
      <c r="F19" s="2" t="s">
        <v>53</v>
      </c>
      <c r="G19" s="15" t="s">
        <v>54</v>
      </c>
      <c r="H19" s="2"/>
      <c r="I19" s="2"/>
      <c r="J19" s="2">
        <v>2</v>
      </c>
      <c r="K19" s="2" t="s">
        <v>190</v>
      </c>
      <c r="L19" s="2">
        <f>(1*2)</f>
        <v>2</v>
      </c>
      <c r="M19" s="2" t="b">
        <v>1</v>
      </c>
    </row>
    <row r="20" spans="1:13" x14ac:dyDescent="0.25">
      <c r="A20" s="2">
        <v>2</v>
      </c>
      <c r="B20" s="2" t="s">
        <v>55</v>
      </c>
      <c r="C20" s="2" t="s">
        <v>56</v>
      </c>
      <c r="D20" s="2" t="s">
        <v>57</v>
      </c>
      <c r="E20" s="2" t="s">
        <v>161</v>
      </c>
      <c r="F20" s="2" t="s">
        <v>58</v>
      </c>
      <c r="G20" s="2" t="s">
        <v>59</v>
      </c>
      <c r="H20" s="2"/>
      <c r="I20" s="8" t="s">
        <v>60</v>
      </c>
      <c r="J20" s="2">
        <v>2</v>
      </c>
      <c r="K20" s="8" t="s">
        <v>189</v>
      </c>
      <c r="L20" s="2">
        <f>(10*0.148)</f>
        <v>1.48</v>
      </c>
      <c r="M20" s="2" t="b">
        <v>1</v>
      </c>
    </row>
    <row r="21" spans="1:13" x14ac:dyDescent="0.25">
      <c r="A21" s="2">
        <v>2</v>
      </c>
      <c r="B21" s="2" t="s">
        <v>61</v>
      </c>
      <c r="C21" s="2" t="s">
        <v>124</v>
      </c>
      <c r="D21" s="2" t="s">
        <v>62</v>
      </c>
      <c r="E21" s="2" t="s">
        <v>63</v>
      </c>
      <c r="F21" s="2" t="s">
        <v>64</v>
      </c>
      <c r="G21" s="2" t="s">
        <v>65</v>
      </c>
      <c r="H21" s="11" t="s">
        <v>175</v>
      </c>
      <c r="I21" s="8" t="s">
        <v>66</v>
      </c>
      <c r="J21" s="2">
        <v>2</v>
      </c>
      <c r="K21" s="8" t="s">
        <v>189</v>
      </c>
      <c r="L21" s="2">
        <f>(0.95*2)</f>
        <v>1.9</v>
      </c>
      <c r="M21" s="2" t="b">
        <v>1</v>
      </c>
    </row>
    <row r="22" spans="1:13" x14ac:dyDescent="0.25">
      <c r="A22" s="2">
        <v>2</v>
      </c>
      <c r="B22" s="2" t="s">
        <v>61</v>
      </c>
      <c r="C22" s="2" t="s">
        <v>125</v>
      </c>
      <c r="D22" s="2" t="s">
        <v>67</v>
      </c>
      <c r="E22" s="2" t="s">
        <v>68</v>
      </c>
      <c r="F22" s="2" t="s">
        <v>64</v>
      </c>
      <c r="G22" s="2" t="s">
        <v>69</v>
      </c>
      <c r="H22" s="11" t="s">
        <v>175</v>
      </c>
      <c r="I22" s="8" t="s">
        <v>70</v>
      </c>
      <c r="J22" s="2">
        <v>2</v>
      </c>
      <c r="K22" s="8" t="s">
        <v>189</v>
      </c>
      <c r="L22" s="2">
        <f>(0.95*2)</f>
        <v>1.9</v>
      </c>
      <c r="M22" s="2" t="b">
        <v>1</v>
      </c>
    </row>
    <row r="23" spans="1:13" x14ac:dyDescent="0.25">
      <c r="A23" s="2">
        <v>2</v>
      </c>
      <c r="B23" s="6" t="s">
        <v>142</v>
      </c>
      <c r="C23" s="2" t="s">
        <v>138</v>
      </c>
      <c r="D23" s="2"/>
      <c r="E23" s="2" t="s">
        <v>139</v>
      </c>
      <c r="F23" s="2" t="s">
        <v>140</v>
      </c>
      <c r="G23" s="2" t="s">
        <v>141</v>
      </c>
      <c r="H23" s="11" t="s">
        <v>143</v>
      </c>
      <c r="I23" s="2"/>
      <c r="J23" s="2">
        <v>2</v>
      </c>
      <c r="K23" s="2" t="s">
        <v>189</v>
      </c>
      <c r="L23" s="2">
        <f>(1.95*2)</f>
        <v>3.9</v>
      </c>
      <c r="M23" s="2" t="b">
        <v>1</v>
      </c>
    </row>
    <row r="24" spans="1:13" x14ac:dyDescent="0.25">
      <c r="A24" s="2">
        <v>2</v>
      </c>
      <c r="B24" s="2" t="s">
        <v>144</v>
      </c>
      <c r="C24" s="2" t="s">
        <v>126</v>
      </c>
      <c r="D24" s="2"/>
      <c r="E24" s="2" t="s">
        <v>145</v>
      </c>
      <c r="F24" s="2" t="s">
        <v>146</v>
      </c>
      <c r="G24" s="2" t="s">
        <v>147</v>
      </c>
      <c r="H24" s="3"/>
      <c r="I24" s="14" t="s">
        <v>186</v>
      </c>
      <c r="J24" s="2">
        <v>2</v>
      </c>
      <c r="K24" s="14" t="s">
        <v>189</v>
      </c>
      <c r="L24" s="2">
        <f>(0.38*2)</f>
        <v>0.76</v>
      </c>
      <c r="M24" s="2" t="b">
        <v>1</v>
      </c>
    </row>
    <row r="25" spans="1:13" x14ac:dyDescent="0.25">
      <c r="A25" s="2">
        <v>2</v>
      </c>
      <c r="B25" s="2" t="s">
        <v>136</v>
      </c>
      <c r="C25" s="2" t="s">
        <v>71</v>
      </c>
      <c r="D25" s="2"/>
      <c r="E25" s="2" t="s">
        <v>135</v>
      </c>
      <c r="F25" s="2" t="s">
        <v>137</v>
      </c>
      <c r="G25" s="7"/>
      <c r="H25" s="11" t="s">
        <v>136</v>
      </c>
      <c r="I25" s="3"/>
      <c r="J25" s="2">
        <v>2</v>
      </c>
      <c r="K25" s="3" t="s">
        <v>189</v>
      </c>
      <c r="L25" s="3">
        <f>(1.51*2)</f>
        <v>3.02</v>
      </c>
      <c r="M25" s="2" t="b">
        <v>1</v>
      </c>
    </row>
    <row r="26" spans="1:13" x14ac:dyDescent="0.25">
      <c r="A26" s="2">
        <v>2</v>
      </c>
      <c r="B26" s="2" t="s">
        <v>72</v>
      </c>
      <c r="C26" s="2" t="s">
        <v>149</v>
      </c>
      <c r="D26" s="2"/>
      <c r="E26" s="2" t="s">
        <v>73</v>
      </c>
      <c r="F26" s="2" t="s">
        <v>137</v>
      </c>
      <c r="G26" s="2"/>
      <c r="H26" s="11" t="s">
        <v>148</v>
      </c>
      <c r="I26" s="2"/>
      <c r="J26" s="2">
        <v>2</v>
      </c>
      <c r="K26" s="2" t="s">
        <v>189</v>
      </c>
      <c r="L26" s="2">
        <f>(1.25*2)</f>
        <v>2.5</v>
      </c>
      <c r="M26" s="2" t="b">
        <v>1</v>
      </c>
    </row>
    <row r="27" spans="1:13" x14ac:dyDescent="0.25">
      <c r="A27" s="2">
        <v>6</v>
      </c>
      <c r="B27" s="2" t="s">
        <v>74</v>
      </c>
      <c r="C27" s="2" t="s">
        <v>113</v>
      </c>
      <c r="D27" s="2" t="s">
        <v>75</v>
      </c>
      <c r="E27" s="2" t="s">
        <v>162</v>
      </c>
      <c r="F27" s="2" t="s">
        <v>21</v>
      </c>
      <c r="G27" s="2" t="s">
        <v>76</v>
      </c>
      <c r="H27" s="2"/>
      <c r="I27" s="8" t="s">
        <v>77</v>
      </c>
      <c r="J27" s="2">
        <v>6</v>
      </c>
      <c r="K27" s="8" t="s">
        <v>189</v>
      </c>
      <c r="L27" s="2">
        <f>(10*0.071)</f>
        <v>0.71</v>
      </c>
      <c r="M27" s="2" t="b">
        <v>1</v>
      </c>
    </row>
    <row r="28" spans="1:13" x14ac:dyDescent="0.25">
      <c r="A28" s="2">
        <v>4</v>
      </c>
      <c r="B28" s="2" t="s">
        <v>74</v>
      </c>
      <c r="C28" s="2" t="s">
        <v>127</v>
      </c>
      <c r="D28" s="2" t="s">
        <v>78</v>
      </c>
      <c r="E28" s="2" t="s">
        <v>163</v>
      </c>
      <c r="F28" s="2" t="s">
        <v>21</v>
      </c>
      <c r="G28" s="2" t="s">
        <v>79</v>
      </c>
      <c r="H28" s="2"/>
      <c r="I28" s="8" t="s">
        <v>80</v>
      </c>
      <c r="J28" s="2">
        <v>4</v>
      </c>
      <c r="K28" s="8" t="s">
        <v>189</v>
      </c>
      <c r="L28" s="2">
        <f>(10*0.071)</f>
        <v>0.71</v>
      </c>
      <c r="M28" s="2" t="b">
        <v>1</v>
      </c>
    </row>
    <row r="29" spans="1:13" x14ac:dyDescent="0.25">
      <c r="A29" s="2">
        <v>8</v>
      </c>
      <c r="B29" s="2" t="s">
        <v>74</v>
      </c>
      <c r="C29" s="2" t="s">
        <v>109</v>
      </c>
      <c r="D29" s="2" t="s">
        <v>81</v>
      </c>
      <c r="E29" s="2" t="s">
        <v>164</v>
      </c>
      <c r="F29" s="2" t="s">
        <v>82</v>
      </c>
      <c r="G29" s="2" t="s">
        <v>83</v>
      </c>
      <c r="H29" s="2"/>
      <c r="I29" s="8" t="s">
        <v>84</v>
      </c>
      <c r="J29" s="2">
        <v>8</v>
      </c>
      <c r="K29" s="8" t="s">
        <v>189</v>
      </c>
      <c r="L29" s="2">
        <f>(10*0.077)</f>
        <v>0.77</v>
      </c>
      <c r="M29" s="2" t="b">
        <v>1</v>
      </c>
    </row>
    <row r="30" spans="1:13" x14ac:dyDescent="0.25">
      <c r="A30" s="2">
        <v>6</v>
      </c>
      <c r="B30" s="2" t="s">
        <v>74</v>
      </c>
      <c r="C30" s="2" t="s">
        <v>128</v>
      </c>
      <c r="D30" s="2" t="s">
        <v>85</v>
      </c>
      <c r="E30" s="2" t="s">
        <v>165</v>
      </c>
      <c r="F30" s="2" t="s">
        <v>82</v>
      </c>
      <c r="G30" s="2" t="s">
        <v>86</v>
      </c>
      <c r="H30" s="2"/>
      <c r="I30" s="8" t="s">
        <v>87</v>
      </c>
      <c r="J30" s="2">
        <v>6</v>
      </c>
      <c r="K30" s="8" t="s">
        <v>189</v>
      </c>
      <c r="L30" s="2">
        <f>(10*0.071)</f>
        <v>0.71</v>
      </c>
      <c r="M30" s="2" t="b">
        <v>1</v>
      </c>
    </row>
    <row r="31" spans="1:13" x14ac:dyDescent="0.25">
      <c r="A31" s="2">
        <v>2</v>
      </c>
      <c r="B31" s="2" t="s">
        <v>74</v>
      </c>
      <c r="C31" s="2" t="s">
        <v>108</v>
      </c>
      <c r="D31" s="2" t="s">
        <v>88</v>
      </c>
      <c r="E31" s="2" t="s">
        <v>166</v>
      </c>
      <c r="F31" s="2" t="s">
        <v>21</v>
      </c>
      <c r="G31" s="2" t="s">
        <v>89</v>
      </c>
      <c r="H31" s="2"/>
      <c r="I31" s="8" t="s">
        <v>90</v>
      </c>
      <c r="J31" s="2">
        <v>2</v>
      </c>
      <c r="K31" s="8" t="s">
        <v>189</v>
      </c>
      <c r="L31" s="2">
        <f>(10*0.073)</f>
        <v>0.73</v>
      </c>
      <c r="M31" s="2" t="b">
        <v>1</v>
      </c>
    </row>
    <row r="32" spans="1:13" x14ac:dyDescent="0.25">
      <c r="A32" s="2">
        <v>8</v>
      </c>
      <c r="B32" s="2" t="s">
        <v>74</v>
      </c>
      <c r="C32" s="2" t="s">
        <v>129</v>
      </c>
      <c r="D32" s="2" t="s">
        <v>91</v>
      </c>
      <c r="E32" s="2" t="s">
        <v>167</v>
      </c>
      <c r="F32" s="2" t="s">
        <v>21</v>
      </c>
      <c r="G32" s="2" t="s">
        <v>92</v>
      </c>
      <c r="H32" s="2"/>
      <c r="I32" s="8" t="s">
        <v>93</v>
      </c>
      <c r="J32" s="2">
        <v>8</v>
      </c>
      <c r="K32" s="8" t="s">
        <v>189</v>
      </c>
      <c r="L32" s="2">
        <f>(10*0.071)</f>
        <v>0.71</v>
      </c>
      <c r="M32" s="2" t="b">
        <v>1</v>
      </c>
    </row>
    <row r="33" spans="1:13" x14ac:dyDescent="0.25">
      <c r="A33" s="2">
        <v>8</v>
      </c>
      <c r="B33" s="2" t="s">
        <v>74</v>
      </c>
      <c r="C33" s="2" t="s">
        <v>112</v>
      </c>
      <c r="D33" s="2" t="s">
        <v>94</v>
      </c>
      <c r="E33" s="2" t="s">
        <v>168</v>
      </c>
      <c r="F33" s="2" t="s">
        <v>21</v>
      </c>
      <c r="G33" s="2" t="s">
        <v>95</v>
      </c>
      <c r="H33" s="2"/>
      <c r="I33" s="14" t="s">
        <v>185</v>
      </c>
      <c r="J33" s="2">
        <v>8</v>
      </c>
      <c r="K33" s="14" t="s">
        <v>189</v>
      </c>
      <c r="L33" s="2">
        <f>(10*0.071)</f>
        <v>0.71</v>
      </c>
      <c r="M33" s="2" t="b">
        <v>1</v>
      </c>
    </row>
    <row r="34" spans="1:13" x14ac:dyDescent="0.25">
      <c r="A34" s="2">
        <v>2</v>
      </c>
      <c r="B34" s="2" t="s">
        <v>74</v>
      </c>
      <c r="C34" s="2" t="s">
        <v>111</v>
      </c>
      <c r="D34" s="2" t="s">
        <v>96</v>
      </c>
      <c r="E34" s="2" t="s">
        <v>177</v>
      </c>
      <c r="F34" s="2" t="s">
        <v>97</v>
      </c>
      <c r="G34" s="2" t="s">
        <v>98</v>
      </c>
      <c r="H34" s="2"/>
      <c r="I34" s="12" t="s">
        <v>176</v>
      </c>
      <c r="J34" s="2">
        <v>2</v>
      </c>
      <c r="K34" s="12" t="s">
        <v>189</v>
      </c>
      <c r="L34" s="2">
        <f>(10*0.07)</f>
        <v>0.70000000000000007</v>
      </c>
      <c r="M34" s="2" t="b">
        <v>1</v>
      </c>
    </row>
    <row r="35" spans="1:13" x14ac:dyDescent="0.25">
      <c r="A35" s="2">
        <v>4</v>
      </c>
      <c r="B35" s="2" t="s">
        <v>99</v>
      </c>
      <c r="C35" s="2" t="s">
        <v>110</v>
      </c>
      <c r="D35" s="2" t="s">
        <v>100</v>
      </c>
      <c r="E35" s="2" t="s">
        <v>169</v>
      </c>
      <c r="F35" s="2" t="s">
        <v>82</v>
      </c>
      <c r="G35" s="2" t="s">
        <v>101</v>
      </c>
      <c r="H35" s="2"/>
      <c r="I35" s="8" t="s">
        <v>102</v>
      </c>
      <c r="J35" s="2">
        <v>4</v>
      </c>
      <c r="K35" s="8" t="s">
        <v>189</v>
      </c>
      <c r="L35" s="2">
        <f>(10*0.203)</f>
        <v>2.0300000000000002</v>
      </c>
      <c r="M35" s="2" t="b">
        <v>1</v>
      </c>
    </row>
    <row r="36" spans="1:13" x14ac:dyDescent="0.25">
      <c r="A36" s="2">
        <v>6</v>
      </c>
      <c r="B36" s="2" t="s">
        <v>103</v>
      </c>
      <c r="C36" s="2" t="s">
        <v>150</v>
      </c>
      <c r="D36" s="2"/>
      <c r="E36" s="2" t="s">
        <v>151</v>
      </c>
      <c r="F36" s="2"/>
      <c r="G36" s="2"/>
      <c r="H36" s="12" t="s">
        <v>152</v>
      </c>
      <c r="I36" s="2"/>
      <c r="J36" s="2">
        <v>6</v>
      </c>
      <c r="K36" s="2" t="s">
        <v>189</v>
      </c>
      <c r="L36" s="2">
        <f>(0.35*6)</f>
        <v>2.0999999999999996</v>
      </c>
      <c r="M36" s="2" t="b">
        <v>1</v>
      </c>
    </row>
    <row r="37" spans="1:13" x14ac:dyDescent="0.25">
      <c r="A37" s="2">
        <v>8</v>
      </c>
      <c r="B37" s="2"/>
      <c r="C37" s="2"/>
      <c r="D37" s="2"/>
      <c r="E37" s="2" t="s">
        <v>170</v>
      </c>
      <c r="F37" s="2" t="s">
        <v>104</v>
      </c>
      <c r="G37" s="2" t="s">
        <v>105</v>
      </c>
      <c r="H37" s="2"/>
      <c r="I37" s="2" t="s">
        <v>106</v>
      </c>
      <c r="J37" s="2">
        <v>8</v>
      </c>
      <c r="K37" s="2"/>
      <c r="L37" s="2"/>
      <c r="M37" s="2" t="b">
        <v>1</v>
      </c>
    </row>
    <row r="38" spans="1:13" x14ac:dyDescent="0.25">
      <c r="A38" s="2">
        <v>2</v>
      </c>
      <c r="B38" s="2" t="s">
        <v>179</v>
      </c>
      <c r="C38" s="2"/>
      <c r="D38" s="2"/>
      <c r="E38" s="2" t="s">
        <v>179</v>
      </c>
      <c r="F38" s="2"/>
      <c r="G38" s="2"/>
      <c r="H38" s="2"/>
      <c r="I38" s="2"/>
      <c r="J38" s="2">
        <v>2</v>
      </c>
      <c r="K38" s="2"/>
      <c r="L38" s="2">
        <v>8</v>
      </c>
      <c r="M38" s="2"/>
    </row>
    <row r="39" spans="1:13" x14ac:dyDescent="0.25">
      <c r="A39" s="2">
        <v>2</v>
      </c>
      <c r="B39" s="2" t="s">
        <v>107</v>
      </c>
      <c r="C39" s="2"/>
      <c r="D39" s="2"/>
      <c r="E39" s="2"/>
      <c r="F39" s="2"/>
      <c r="G39" s="2"/>
      <c r="H39" s="2"/>
      <c r="I39" s="2"/>
      <c r="J39" s="2">
        <v>2</v>
      </c>
      <c r="K39" s="2"/>
      <c r="L39" s="2">
        <v>60</v>
      </c>
      <c r="M39" s="2"/>
    </row>
    <row r="40" spans="1:13" x14ac:dyDescent="0.25">
      <c r="A40" s="1"/>
      <c r="B40" s="1"/>
      <c r="C40" s="1"/>
      <c r="D40" s="1"/>
      <c r="E40" s="1"/>
      <c r="F40" s="1"/>
      <c r="G40" s="1"/>
      <c r="H40" s="1"/>
      <c r="I40" s="13" t="s">
        <v>178</v>
      </c>
      <c r="J40" s="1"/>
      <c r="K40" s="13"/>
      <c r="L40" s="5">
        <f>SUM(L5:L39)</f>
        <v>168.91</v>
      </c>
      <c r="M40" s="1"/>
    </row>
    <row r="41" spans="1:13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</row>
    <row r="42" spans="1:13" x14ac:dyDescent="0.25">
      <c r="K42" s="5">
        <f>L40/2</f>
        <v>84.454999999999998</v>
      </c>
      <c r="L42" t="s">
        <v>191</v>
      </c>
    </row>
    <row r="44" spans="1:13" x14ac:dyDescent="0.25">
      <c r="K44">
        <v>99.99</v>
      </c>
      <c r="L44" t="s">
        <v>2</v>
      </c>
    </row>
  </sheetData>
  <hyperlinks>
    <hyperlink ref="I7" r:id="rId1"/>
    <hyperlink ref="I10" r:id="rId2"/>
    <hyperlink ref="I11" r:id="rId3"/>
    <hyperlink ref="I12" r:id="rId4"/>
    <hyperlink ref="I13" r:id="rId5"/>
    <hyperlink ref="I15" r:id="rId6"/>
    <hyperlink ref="I16" r:id="rId7"/>
    <hyperlink ref="I18" r:id="rId8"/>
    <hyperlink ref="I20" r:id="rId9"/>
    <hyperlink ref="I27" r:id="rId10"/>
    <hyperlink ref="I28" r:id="rId11"/>
    <hyperlink ref="I29" r:id="rId12"/>
    <hyperlink ref="I30" r:id="rId13"/>
    <hyperlink ref="I31" r:id="rId14"/>
    <hyperlink ref="I32" r:id="rId15"/>
    <hyperlink ref="I35" r:id="rId16"/>
    <hyperlink ref="H23" r:id="rId17"/>
    <hyperlink ref="H25" r:id="rId18"/>
    <hyperlink ref="H26" r:id="rId19"/>
    <hyperlink ref="H36" r:id="rId20"/>
    <hyperlink ref="H9" r:id="rId21"/>
    <hyperlink ref="I6" r:id="rId22" display="http://search.digikey.com/scripts/DkSearch/dksus.dll?Detail&amp;name=PIC18F67J60-I/PT-ND"/>
    <hyperlink ref="I8" r:id="rId23"/>
    <hyperlink ref="I21" r:id="rId24"/>
    <hyperlink ref="I22" r:id="rId25"/>
    <hyperlink ref="H21" r:id="rId26"/>
    <hyperlink ref="H22" r:id="rId27"/>
    <hyperlink ref="G19" r:id="rId28"/>
    <hyperlink ref="I34" r:id="rId29"/>
    <hyperlink ref="I17" r:id="rId30"/>
    <hyperlink ref="I33" r:id="rId31"/>
    <hyperlink ref="I24" r:id="rId32"/>
    <hyperlink ref="I14" r:id="rId33"/>
    <hyperlink ref="I5" r:id="rId34"/>
  </hyperlinks>
  <pageMargins left="0.7" right="0.7" top="0.75" bottom="0.75" header="0.3" footer="0.3"/>
  <pageSetup orientation="portrait" r:id="rId3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"/>
  <sheetViews>
    <sheetView workbookViewId="0">
      <selection activeCell="C15" sqref="C15:C20"/>
    </sheetView>
  </sheetViews>
  <sheetFormatPr baseColWidth="10" defaultColWidth="9.140625" defaultRowHeight="15" x14ac:dyDescent="0.25"/>
  <cols>
    <col min="1" max="1" width="9.7109375" customWidth="1"/>
    <col min="2" max="2" width="17.42578125" customWidth="1"/>
    <col min="3" max="3" width="21.5703125" customWidth="1"/>
    <col min="4" max="5" width="19.7109375" customWidth="1"/>
  </cols>
  <sheetData>
    <row r="1" spans="1:4" ht="15.75" thickBot="1" x14ac:dyDescent="0.3">
      <c r="A1" t="s">
        <v>209</v>
      </c>
      <c r="B1" t="s">
        <v>210</v>
      </c>
      <c r="C1" t="s">
        <v>212</v>
      </c>
      <c r="D1" t="s">
        <v>211</v>
      </c>
    </row>
    <row r="2" spans="1:4" ht="15.75" thickBot="1" x14ac:dyDescent="0.3">
      <c r="A2" s="20">
        <v>10</v>
      </c>
      <c r="B2" s="21" t="s">
        <v>102</v>
      </c>
      <c r="C2">
        <v>2</v>
      </c>
      <c r="D2" s="17" t="s">
        <v>192</v>
      </c>
    </row>
    <row r="3" spans="1:4" ht="15.75" thickBot="1" x14ac:dyDescent="0.3">
      <c r="A3" s="22">
        <v>10</v>
      </c>
      <c r="B3" s="23" t="s">
        <v>176</v>
      </c>
      <c r="C3">
        <v>2</v>
      </c>
      <c r="D3" s="18" t="s">
        <v>193</v>
      </c>
    </row>
    <row r="4" spans="1:4" ht="15.75" thickBot="1" x14ac:dyDescent="0.3">
      <c r="A4" s="24">
        <v>10</v>
      </c>
      <c r="B4" s="25" t="s">
        <v>185</v>
      </c>
      <c r="C4">
        <v>4</v>
      </c>
      <c r="D4" s="19" t="s">
        <v>194</v>
      </c>
    </row>
    <row r="5" spans="1:4" ht="15.75" thickBot="1" x14ac:dyDescent="0.3">
      <c r="A5" s="22">
        <v>4</v>
      </c>
      <c r="B5" s="23" t="s">
        <v>199</v>
      </c>
      <c r="C5">
        <v>4</v>
      </c>
      <c r="D5" s="18" t="s">
        <v>195</v>
      </c>
    </row>
    <row r="6" spans="1:4" ht="15.75" thickBot="1" x14ac:dyDescent="0.3">
      <c r="A6" s="24">
        <v>1</v>
      </c>
      <c r="B6" s="25" t="s">
        <v>90</v>
      </c>
      <c r="C6">
        <v>1</v>
      </c>
      <c r="D6" s="19" t="s">
        <v>196</v>
      </c>
    </row>
    <row r="7" spans="1:4" ht="15.75" thickBot="1" x14ac:dyDescent="0.3">
      <c r="A7" s="22">
        <v>10</v>
      </c>
      <c r="B7" s="23" t="s">
        <v>87</v>
      </c>
      <c r="C7">
        <v>3</v>
      </c>
      <c r="D7" s="18" t="s">
        <v>197</v>
      </c>
    </row>
    <row r="8" spans="1:4" ht="15.75" thickBot="1" x14ac:dyDescent="0.3">
      <c r="A8" s="24">
        <v>10</v>
      </c>
      <c r="B8" s="25" t="s">
        <v>84</v>
      </c>
      <c r="C8">
        <v>4</v>
      </c>
      <c r="D8" s="19" t="s">
        <v>198</v>
      </c>
    </row>
    <row r="9" spans="1:4" ht="15.75" thickBot="1" x14ac:dyDescent="0.3">
      <c r="A9" s="22">
        <v>2</v>
      </c>
      <c r="B9" s="23" t="s">
        <v>200</v>
      </c>
      <c r="C9">
        <v>2</v>
      </c>
      <c r="D9" s="18" t="s">
        <v>195</v>
      </c>
    </row>
    <row r="10" spans="1:4" ht="15.75" thickBot="1" x14ac:dyDescent="0.3">
      <c r="A10" s="24">
        <v>3</v>
      </c>
      <c r="B10" s="25" t="s">
        <v>201</v>
      </c>
      <c r="C10">
        <v>3</v>
      </c>
      <c r="D10" s="19" t="s">
        <v>195</v>
      </c>
    </row>
    <row r="11" spans="1:4" ht="15.75" thickBot="1" x14ac:dyDescent="0.3">
      <c r="A11" s="22">
        <v>1</v>
      </c>
      <c r="B11" s="23" t="s">
        <v>186</v>
      </c>
      <c r="C11">
        <v>1</v>
      </c>
      <c r="D11" s="26">
        <v>368000</v>
      </c>
    </row>
    <row r="12" spans="1:4" ht="15.75" thickBot="1" x14ac:dyDescent="0.3">
      <c r="A12" s="24">
        <v>10</v>
      </c>
      <c r="B12" s="25" t="s">
        <v>60</v>
      </c>
      <c r="C12">
        <v>1</v>
      </c>
      <c r="D12" s="19" t="s">
        <v>213</v>
      </c>
    </row>
    <row r="13" spans="1:4" ht="15.75" thickBot="1" x14ac:dyDescent="0.3">
      <c r="A13" s="22">
        <v>1</v>
      </c>
      <c r="B13" s="23" t="s">
        <v>48</v>
      </c>
      <c r="C13">
        <v>1</v>
      </c>
      <c r="D13" s="26">
        <v>100000</v>
      </c>
    </row>
    <row r="14" spans="1:4" ht="15.75" thickBot="1" x14ac:dyDescent="0.3">
      <c r="A14" s="24">
        <v>1</v>
      </c>
      <c r="B14" s="25" t="s">
        <v>184</v>
      </c>
      <c r="C14">
        <v>1</v>
      </c>
      <c r="D14" s="19" t="s">
        <v>214</v>
      </c>
    </row>
    <row r="15" spans="1:4" ht="15.75" thickBot="1" x14ac:dyDescent="0.3">
      <c r="A15" s="22">
        <v>10</v>
      </c>
      <c r="B15" s="23" t="s">
        <v>202</v>
      </c>
      <c r="C15">
        <v>4</v>
      </c>
      <c r="D15" s="18" t="s">
        <v>215</v>
      </c>
    </row>
    <row r="16" spans="1:4" ht="15.75" thickBot="1" x14ac:dyDescent="0.3">
      <c r="A16" s="24">
        <v>10</v>
      </c>
      <c r="B16" s="25" t="s">
        <v>203</v>
      </c>
      <c r="C16">
        <v>2</v>
      </c>
      <c r="D16" s="19" t="s">
        <v>216</v>
      </c>
    </row>
    <row r="17" spans="1:4" ht="15.75" thickBot="1" x14ac:dyDescent="0.3">
      <c r="A17" s="22">
        <v>10</v>
      </c>
      <c r="B17" s="23" t="s">
        <v>187</v>
      </c>
      <c r="C17">
        <v>13</v>
      </c>
      <c r="D17" s="18" t="s">
        <v>217</v>
      </c>
    </row>
    <row r="18" spans="1:4" ht="15.75" thickBot="1" x14ac:dyDescent="0.3">
      <c r="A18" s="24">
        <v>10</v>
      </c>
      <c r="B18" s="25" t="s">
        <v>204</v>
      </c>
      <c r="C18">
        <v>2</v>
      </c>
      <c r="D18" s="19" t="s">
        <v>218</v>
      </c>
    </row>
    <row r="19" spans="1:4" ht="15.75" thickBot="1" x14ac:dyDescent="0.3">
      <c r="A19" s="22">
        <v>10</v>
      </c>
      <c r="B19" s="23" t="s">
        <v>205</v>
      </c>
      <c r="C19">
        <v>2</v>
      </c>
      <c r="D19" s="18" t="s">
        <v>219</v>
      </c>
    </row>
    <row r="20" spans="1:4" ht="15.75" thickBot="1" x14ac:dyDescent="0.3">
      <c r="A20" s="24">
        <v>10</v>
      </c>
      <c r="B20" s="25" t="s">
        <v>20</v>
      </c>
      <c r="C20">
        <v>4</v>
      </c>
      <c r="D20" s="19" t="s">
        <v>220</v>
      </c>
    </row>
    <row r="21" spans="1:4" ht="15.75" thickBot="1" x14ac:dyDescent="0.3">
      <c r="A21" s="22">
        <v>1</v>
      </c>
      <c r="B21" s="23" t="s">
        <v>15</v>
      </c>
      <c r="C21">
        <v>1</v>
      </c>
      <c r="D21" s="18" t="s">
        <v>221</v>
      </c>
    </row>
    <row r="22" spans="1:4" ht="15.75" thickBot="1" x14ac:dyDescent="0.3">
      <c r="A22" s="24">
        <v>2</v>
      </c>
      <c r="B22" s="25" t="s">
        <v>174</v>
      </c>
      <c r="C22">
        <v>2</v>
      </c>
      <c r="D22" s="27" t="s">
        <v>223</v>
      </c>
    </row>
    <row r="23" spans="1:4" ht="30.75" thickBot="1" x14ac:dyDescent="0.3">
      <c r="A23" s="22">
        <v>1</v>
      </c>
      <c r="B23" s="23" t="s">
        <v>173</v>
      </c>
      <c r="C23">
        <v>1</v>
      </c>
      <c r="D23" s="26" t="s">
        <v>224</v>
      </c>
    </row>
    <row r="24" spans="1:4" ht="15.75" thickBot="1" x14ac:dyDescent="0.3">
      <c r="A24" s="24">
        <v>4</v>
      </c>
      <c r="B24" s="25" t="s">
        <v>206</v>
      </c>
      <c r="C24">
        <v>4</v>
      </c>
      <c r="D24" s="19" t="s">
        <v>222</v>
      </c>
    </row>
    <row r="25" spans="1:4" ht="30.75" thickBot="1" x14ac:dyDescent="0.3">
      <c r="A25" s="22">
        <v>1</v>
      </c>
      <c r="B25" s="23" t="s">
        <v>207</v>
      </c>
      <c r="C25">
        <v>1</v>
      </c>
      <c r="D25" s="26" t="s">
        <v>225</v>
      </c>
    </row>
    <row r="26" spans="1:4" ht="15.75" thickBot="1" x14ac:dyDescent="0.3">
      <c r="A26" s="24">
        <v>1</v>
      </c>
      <c r="B26" s="25" t="s">
        <v>208</v>
      </c>
      <c r="C26">
        <v>1</v>
      </c>
      <c r="D26" s="27" t="s">
        <v>226</v>
      </c>
    </row>
    <row r="27" spans="1:4" x14ac:dyDescent="0.25">
      <c r="D27" s="16">
        <f>SUM(D11:D26)</f>
        <v>468000</v>
      </c>
    </row>
  </sheetData>
  <hyperlinks>
    <hyperlink ref="B2" r:id="rId1" display="http://search.digikey.com/scripts/DkSearch/dksus.dll?Detail&amp;itemSeq=91123295&amp;uq=634210118302360278"/>
    <hyperlink ref="B3" r:id="rId2" display="http://search.digikey.com/scripts/DkSearch/dksus.dll?Detail&amp;itemSeq=91123336&amp;uq=634210118302360278"/>
    <hyperlink ref="B4" r:id="rId3" display="http://search.digikey.com/scripts/DkSearch/dksus.dll?Detail&amp;itemSeq=91123389&amp;uq=634210118302360278"/>
    <hyperlink ref="B5" r:id="rId4" display="http://search.digikey.com/scripts/DkSearch/dksus.dll?Detail&amp;itemSeq=91123401&amp;uq=634210118302360278"/>
    <hyperlink ref="B6" r:id="rId5" display="http://search.digikey.com/scripts/DkSearch/dksus.dll?Detail&amp;itemSeq=91123412&amp;uq=634210118302360278"/>
    <hyperlink ref="B7" r:id="rId6" display="http://search.digikey.com/scripts/DkSearch/dksus.dll?Detail&amp;itemSeq=91123420&amp;uq=634210118302360278"/>
    <hyperlink ref="B8" r:id="rId7" display="http://search.digikey.com/scripts/DkSearch/dksus.dll?Detail&amp;itemSeq=91123701&amp;uq=634210118302360278"/>
    <hyperlink ref="B9" r:id="rId8" display="http://search.digikey.com/scripts/DkSearch/dksus.dll?Detail&amp;itemSeq=91123729&amp;uq=634210118302360278"/>
    <hyperlink ref="B10" r:id="rId9" display="http://search.digikey.com/scripts/DkSearch/dksus.dll?Detail&amp;itemSeq=91123885&amp;uq=634210118302360278"/>
    <hyperlink ref="B11" r:id="rId10" display="http://search.digikey.com/scripts/DkSearch/dksus.dll?Detail&amp;itemSeq=91123926&amp;uq=634210118302360278"/>
    <hyperlink ref="B12" r:id="rId11" display="http://search.digikey.com/scripts/DkSearch/dksus.dll?Detail&amp;itemSeq=91124023&amp;uq=634210118302360278"/>
    <hyperlink ref="B13" r:id="rId12" display="http://search.digikey.com/scripts/DkSearch/dksus.dll?Detail&amp;itemSeq=91124050&amp;uq=634210118302360278"/>
    <hyperlink ref="B14" r:id="rId13" display="http://search.digikey.com/scripts/DkSearch/dksus.dll?Detail&amp;itemSeq=91124063&amp;uq=634210118302360278"/>
    <hyperlink ref="B15" r:id="rId14" display="http://search.digikey.com/scripts/DkSearch/dksus.dll?Detail&amp;itemSeq=91124106&amp;uq=634210118302360278"/>
    <hyperlink ref="B16" r:id="rId15" display="http://search.digikey.com/scripts/DkSearch/dksus.dll?Detail&amp;itemSeq=91124138&amp;uq=634210118302360278"/>
    <hyperlink ref="B17" r:id="rId16" display="http://search.digikey.com/scripts/DkSearch/dksus.dll?Detail&amp;itemSeq=91124156&amp;uq=634210118302360278"/>
    <hyperlink ref="B18" r:id="rId17" display="http://search.digikey.com/scripts/DkSearch/dksus.dll?Detail&amp;itemSeq=91124211&amp;uq=634210118302360278"/>
    <hyperlink ref="B19" r:id="rId18" display="http://search.digikey.com/scripts/DkSearch/dksus.dll?Detail&amp;itemSeq=91124223&amp;uq=634210118302360278"/>
    <hyperlink ref="B20" r:id="rId19" display="http://search.digikey.com/scripts/DkSearch/dksus.dll?Detail&amp;itemSeq=91124233&amp;uq=634210118302360278"/>
    <hyperlink ref="B21" r:id="rId20" display="http://search.digikey.com/scripts/DkSearch/dksus.dll?Detail&amp;itemSeq=91124252&amp;uq=634210118302360278"/>
    <hyperlink ref="B22" r:id="rId21" display="http://search.digikey.com/scripts/DkSearch/dksus.dll?Detail&amp;itemSeq=91124302&amp;uq=634210118302360278"/>
    <hyperlink ref="B23" r:id="rId22" display="http://search.digikey.com/scripts/DkSearch/dksus.dll?Detail&amp;itemSeq=91124310&amp;uq=634210118302360278"/>
    <hyperlink ref="B24" r:id="rId23" display="http://search.digikey.com/scripts/DkSearch/dksus.dll?Detail&amp;itemSeq=91124321&amp;uq=634210118302360278"/>
    <hyperlink ref="B25" r:id="rId24" display="http://search.digikey.com/scripts/DkSearch/dksus.dll?Detail&amp;itemSeq=91124550&amp;uq=634210118302360278"/>
    <hyperlink ref="B26" r:id="rId25" display="http://search.digikey.com/scripts/DkSearch/dksus.dll?Detail&amp;itemSeq=91130855&amp;uq=634210118302360278"/>
  </hyperlinks>
  <pageMargins left="0.7" right="0.7" top="0.75" bottom="0.75" header="0.3" footer="0.3"/>
  <pageSetup orientation="portrait" verticalDpi="0" r:id="rId2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FRIEGO</dc:creator>
  <cp:lastModifiedBy>ST-MJ03LSUB</cp:lastModifiedBy>
  <dcterms:created xsi:type="dcterms:W3CDTF">2010-04-21T15:43:20Z</dcterms:created>
  <dcterms:modified xsi:type="dcterms:W3CDTF">2020-02-05T14:26:38Z</dcterms:modified>
</cp:coreProperties>
</file>