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45" windowWidth="19875" windowHeight="7725" firstSheet="1" activeTab="4"/>
  </bookViews>
  <sheets>
    <sheet name="OTROS COSTOS INDIRECTOS" sheetId="7" r:id="rId1"/>
    <sheet name="COSTOS DE PRODUCCION" sheetId="1" r:id="rId2"/>
    <sheet name="RIEGO DIARIO" sheetId="6" r:id="rId3"/>
    <sheet name="CENTROS DE COSTOS" sheetId="3" r:id="rId4"/>
    <sheet name="% COST. EN LA PRODUCC" sheetId="2" r:id="rId5"/>
  </sheets>
  <calcPr calcId="145621"/>
</workbook>
</file>

<file path=xl/calcChain.xml><?xml version="1.0" encoding="utf-8"?>
<calcChain xmlns="http://schemas.openxmlformats.org/spreadsheetml/2006/main">
  <c r="C20" i="2" l="1"/>
  <c r="H5" i="3"/>
  <c r="G34" i="1"/>
  <c r="G31" i="7"/>
  <c r="G21" i="7"/>
  <c r="G22" i="7" l="1"/>
  <c r="G20" i="7"/>
  <c r="G18" i="7"/>
  <c r="G6" i="7"/>
  <c r="G5" i="7"/>
  <c r="G4" i="7"/>
  <c r="G33" i="1" l="1"/>
  <c r="E30" i="7"/>
  <c r="E29" i="7"/>
  <c r="E28" i="7"/>
  <c r="E27" i="7"/>
  <c r="E26" i="7"/>
  <c r="E25" i="7"/>
  <c r="E24" i="7"/>
  <c r="E23" i="7"/>
  <c r="E22" i="7"/>
  <c r="E21" i="7"/>
  <c r="E20" i="7"/>
  <c r="E19" i="7"/>
  <c r="E18" i="7"/>
  <c r="E17" i="7"/>
  <c r="E16" i="7"/>
  <c r="E15" i="7"/>
  <c r="E14" i="7"/>
  <c r="E13" i="7"/>
  <c r="E12" i="7"/>
  <c r="E11" i="7"/>
  <c r="E10" i="7"/>
  <c r="E9" i="7"/>
  <c r="E8" i="7"/>
  <c r="E7" i="7"/>
  <c r="E6" i="7"/>
  <c r="E5" i="7"/>
  <c r="E4" i="7"/>
  <c r="F5" i="3" l="1"/>
  <c r="G5" i="3"/>
  <c r="E5" i="3"/>
  <c r="D5" i="3"/>
  <c r="E31" i="7"/>
  <c r="G32" i="7" l="1"/>
  <c r="G33" i="7" s="1"/>
  <c r="F35" i="1" l="1"/>
  <c r="G35" i="1" s="1"/>
  <c r="C5" i="3"/>
  <c r="G9" i="1"/>
  <c r="G26" i="3"/>
  <c r="E26" i="3"/>
  <c r="G23" i="3"/>
  <c r="E23" i="3"/>
  <c r="G20" i="3"/>
  <c r="E20" i="3"/>
  <c r="G17" i="3"/>
  <c r="E17" i="3"/>
  <c r="G14" i="3"/>
  <c r="E14" i="3"/>
  <c r="G36" i="1" l="1"/>
  <c r="C19" i="2"/>
  <c r="C21" i="2" s="1"/>
  <c r="G11" i="1"/>
  <c r="E90" i="6"/>
  <c r="G32" i="1"/>
  <c r="E19" i="1"/>
  <c r="E23" i="1"/>
  <c r="G23" i="1" s="1"/>
  <c r="G27" i="3"/>
  <c r="G24" i="3"/>
  <c r="G21" i="3"/>
  <c r="G18" i="3"/>
  <c r="G15" i="3"/>
  <c r="E27" i="3"/>
  <c r="E24" i="3"/>
  <c r="E21" i="3"/>
  <c r="E18" i="3"/>
  <c r="E15" i="3"/>
  <c r="C27" i="3"/>
  <c r="C24" i="3"/>
  <c r="C21" i="3"/>
  <c r="G7" i="1"/>
  <c r="C18" i="2" l="1"/>
  <c r="C17" i="2"/>
  <c r="C16" i="2"/>
  <c r="C4" i="3"/>
  <c r="F4" i="6"/>
  <c r="C9" i="3"/>
  <c r="C18" i="3" l="1"/>
  <c r="C15" i="3"/>
  <c r="G4" i="3"/>
  <c r="J92" i="6"/>
  <c r="J32" i="6"/>
  <c r="J29" i="6"/>
  <c r="J18" i="6"/>
  <c r="J12" i="6"/>
  <c r="J4" i="6"/>
  <c r="I152" i="6"/>
  <c r="E4" i="1"/>
  <c r="G4" i="1" s="1"/>
  <c r="E152" i="6"/>
  <c r="C11" i="2" l="1"/>
  <c r="C24" i="1"/>
  <c r="E151" i="6" l="1"/>
  <c r="E150" i="6"/>
  <c r="E149" i="6"/>
  <c r="E148" i="6"/>
  <c r="E147" i="6"/>
  <c r="E146" i="6"/>
  <c r="E145" i="6"/>
  <c r="E144" i="6"/>
  <c r="E124" i="6" l="1"/>
  <c r="E125" i="6"/>
  <c r="E126" i="6"/>
  <c r="E127" i="6"/>
  <c r="E128" i="6"/>
  <c r="E129" i="6"/>
  <c r="E130" i="6"/>
  <c r="E131" i="6"/>
  <c r="E132" i="6"/>
  <c r="E133" i="6"/>
  <c r="E134" i="6"/>
  <c r="E135" i="6"/>
  <c r="E136" i="6"/>
  <c r="E137" i="6"/>
  <c r="E138" i="6"/>
  <c r="E139" i="6"/>
  <c r="E140" i="6"/>
  <c r="E141" i="6"/>
  <c r="E142" i="6"/>
  <c r="E143" i="6"/>
  <c r="E117" i="6"/>
  <c r="E118" i="6"/>
  <c r="E119" i="6"/>
  <c r="E120" i="6"/>
  <c r="E121" i="6"/>
  <c r="E122" i="6"/>
  <c r="E110" i="6"/>
  <c r="E111" i="6"/>
  <c r="E112" i="6"/>
  <c r="E113" i="6"/>
  <c r="E114" i="6"/>
  <c r="E115" i="6"/>
  <c r="E103" i="6"/>
  <c r="E104" i="6"/>
  <c r="E105" i="6"/>
  <c r="E106" i="6"/>
  <c r="E107" i="6"/>
  <c r="E108" i="6"/>
  <c r="E89" i="6"/>
  <c r="E91" i="6"/>
  <c r="E92" i="6"/>
  <c r="E93" i="6"/>
  <c r="E94" i="6"/>
  <c r="E95" i="6"/>
  <c r="E96" i="6"/>
  <c r="E97" i="6"/>
  <c r="E98" i="6"/>
  <c r="E99" i="6"/>
  <c r="E100" i="6"/>
  <c r="E101" i="6"/>
  <c r="E82" i="6"/>
  <c r="E83" i="6"/>
  <c r="E84" i="6"/>
  <c r="E85" i="6"/>
  <c r="E86" i="6"/>
  <c r="E87" i="6"/>
  <c r="E75" i="6"/>
  <c r="E76" i="6"/>
  <c r="E77" i="6"/>
  <c r="E78" i="6"/>
  <c r="E79" i="6"/>
  <c r="E80" i="6"/>
  <c r="E61" i="6"/>
  <c r="E62" i="6"/>
  <c r="E63" i="6"/>
  <c r="E64" i="6"/>
  <c r="E65" i="6"/>
  <c r="E66" i="6"/>
  <c r="E67" i="6"/>
  <c r="E68" i="6"/>
  <c r="E69" i="6"/>
  <c r="E70" i="6"/>
  <c r="E71" i="6"/>
  <c r="E72" i="6"/>
  <c r="E73" i="6"/>
  <c r="E54" i="6"/>
  <c r="E55" i="6"/>
  <c r="E56" i="6"/>
  <c r="E57" i="6"/>
  <c r="E58" i="6"/>
  <c r="E59" i="6"/>
  <c r="E47" i="6"/>
  <c r="E48" i="6"/>
  <c r="E49" i="6"/>
  <c r="E50" i="6"/>
  <c r="E51" i="6"/>
  <c r="E52" i="6"/>
  <c r="E40" i="6"/>
  <c r="E41" i="6"/>
  <c r="E42" i="6"/>
  <c r="E43" i="6"/>
  <c r="E44" i="6"/>
  <c r="E45" i="6"/>
  <c r="E33" i="6"/>
  <c r="E34" i="6"/>
  <c r="E35" i="6"/>
  <c r="E36" i="6"/>
  <c r="E37" i="6"/>
  <c r="E38" i="6"/>
  <c r="E26" i="6"/>
  <c r="E27" i="6"/>
  <c r="E28" i="6"/>
  <c r="E29" i="6"/>
  <c r="E30" i="6"/>
  <c r="E31" i="6"/>
  <c r="E19" i="6"/>
  <c r="E20" i="6"/>
  <c r="E21" i="6"/>
  <c r="E22" i="6"/>
  <c r="E23" i="6"/>
  <c r="E24" i="6"/>
  <c r="E12" i="6"/>
  <c r="E13" i="6"/>
  <c r="E14" i="6"/>
  <c r="E15" i="6"/>
  <c r="E16" i="6"/>
  <c r="E17" i="6"/>
  <c r="E5" i="6"/>
  <c r="E6" i="6"/>
  <c r="E7" i="6"/>
  <c r="E8" i="6"/>
  <c r="E9" i="6"/>
  <c r="E10" i="6"/>
  <c r="E11" i="6"/>
  <c r="E18" i="6"/>
  <c r="E25" i="6"/>
  <c r="E32" i="6"/>
  <c r="E39" i="6"/>
  <c r="E46" i="6"/>
  <c r="E53" i="6"/>
  <c r="E60" i="6"/>
  <c r="E74" i="6"/>
  <c r="E81" i="6"/>
  <c r="E88" i="6"/>
  <c r="E102" i="6"/>
  <c r="E109" i="6"/>
  <c r="E116" i="6"/>
  <c r="E123" i="6"/>
  <c r="E4" i="6"/>
  <c r="F5" i="6"/>
  <c r="F6" i="6" s="1"/>
  <c r="F7" i="6" s="1"/>
  <c r="F8" i="6" s="1"/>
  <c r="F9" i="6" s="1"/>
  <c r="F10" i="6" s="1"/>
  <c r="F11" i="6" s="1"/>
  <c r="F18" i="6" s="1"/>
  <c r="F25" i="6" s="1"/>
  <c r="E20" i="1"/>
  <c r="D4" i="3" s="1"/>
  <c r="E21" i="1"/>
  <c r="E4" i="3" s="1"/>
  <c r="E22" i="1"/>
  <c r="F4" i="3" s="1"/>
  <c r="G22" i="1" l="1"/>
  <c r="C10" i="2" s="1"/>
  <c r="G20" i="1"/>
  <c r="C8" i="2" s="1"/>
  <c r="G19" i="1"/>
  <c r="G7" i="6"/>
  <c r="G8" i="6"/>
  <c r="G10" i="6"/>
  <c r="G6" i="6"/>
  <c r="G9" i="6"/>
  <c r="G5" i="6"/>
  <c r="F12" i="6"/>
  <c r="G12" i="6" s="1"/>
  <c r="D3" i="3" s="1"/>
  <c r="F32" i="6"/>
  <c r="F39" i="6" s="1"/>
  <c r="G25" i="6"/>
  <c r="G18" i="6"/>
  <c r="G4" i="6"/>
  <c r="G11" i="6"/>
  <c r="H11" i="6" s="1"/>
  <c r="G21" i="1"/>
  <c r="C9" i="2" s="1"/>
  <c r="C27" i="1"/>
  <c r="E27" i="1" s="1"/>
  <c r="G14" i="1"/>
  <c r="C3" i="3" l="1"/>
  <c r="C6" i="3" s="1"/>
  <c r="E3" i="3"/>
  <c r="G28" i="1"/>
  <c r="H4" i="3"/>
  <c r="G27" i="1"/>
  <c r="C12" i="2" s="1"/>
  <c r="C7" i="2"/>
  <c r="H4" i="6"/>
  <c r="F13" i="6"/>
  <c r="G13" i="6" s="1"/>
  <c r="F19" i="6"/>
  <c r="G32" i="6"/>
  <c r="F46" i="6"/>
  <c r="G39" i="6"/>
  <c r="G19" i="6" l="1"/>
  <c r="F26" i="6"/>
  <c r="F14" i="6"/>
  <c r="F20" i="6"/>
  <c r="F53" i="6"/>
  <c r="F60" i="6" s="1"/>
  <c r="G46" i="6"/>
  <c r="G39" i="1"/>
  <c r="D23" i="2" s="1"/>
  <c r="F67" i="6" l="1"/>
  <c r="G67" i="6" s="1"/>
  <c r="G26" i="6"/>
  <c r="F33" i="6"/>
  <c r="G20" i="6"/>
  <c r="F27" i="6"/>
  <c r="F15" i="6"/>
  <c r="F21" i="6"/>
  <c r="G14" i="6"/>
  <c r="G53" i="6"/>
  <c r="G13" i="1"/>
  <c r="G12" i="1"/>
  <c r="G10" i="1"/>
  <c r="G8" i="1"/>
  <c r="G6" i="1"/>
  <c r="G5" i="1"/>
  <c r="G15" i="1" l="1"/>
  <c r="G37" i="1" s="1"/>
  <c r="F40" i="6"/>
  <c r="G33" i="6"/>
  <c r="G27" i="6"/>
  <c r="F34" i="6"/>
  <c r="F74" i="6"/>
  <c r="F81" i="6" s="1"/>
  <c r="F88" i="6" s="1"/>
  <c r="G21" i="6"/>
  <c r="F28" i="6"/>
  <c r="F16" i="6"/>
  <c r="F22" i="6"/>
  <c r="G15" i="6"/>
  <c r="G60" i="6"/>
  <c r="D25" i="2" l="1"/>
  <c r="D4" i="2"/>
  <c r="C13" i="2"/>
  <c r="D2" i="3"/>
  <c r="G34" i="6"/>
  <c r="F41" i="6"/>
  <c r="F47" i="6"/>
  <c r="G40" i="6"/>
  <c r="F95" i="6"/>
  <c r="G95" i="6" s="1"/>
  <c r="G28" i="6"/>
  <c r="H25" i="6" s="1"/>
  <c r="F35" i="6"/>
  <c r="G22" i="6"/>
  <c r="F29" i="6"/>
  <c r="F17" i="6"/>
  <c r="F23" i="6"/>
  <c r="G16" i="6"/>
  <c r="D7" i="2" l="1"/>
  <c r="D20" i="2"/>
  <c r="D19" i="2"/>
  <c r="D18" i="2"/>
  <c r="C14" i="2"/>
  <c r="D6" i="3"/>
  <c r="E2" i="3" s="1"/>
  <c r="E6" i="3" s="1"/>
  <c r="G35" i="6"/>
  <c r="F42" i="6"/>
  <c r="F54" i="6"/>
  <c r="G47" i="6"/>
  <c r="G41" i="6"/>
  <c r="F48" i="6"/>
  <c r="G29" i="6"/>
  <c r="F3" i="3" s="1"/>
  <c r="F36" i="6"/>
  <c r="F102" i="6"/>
  <c r="F109" i="6" s="1"/>
  <c r="F116" i="6" s="1"/>
  <c r="F123" i="6" s="1"/>
  <c r="F130" i="6" s="1"/>
  <c r="G23" i="6"/>
  <c r="F30" i="6"/>
  <c r="G17" i="6"/>
  <c r="H12" i="6" s="1"/>
  <c r="F24" i="6"/>
  <c r="G74" i="6"/>
  <c r="D9" i="2" l="1"/>
  <c r="D10" i="2"/>
  <c r="D11" i="2"/>
  <c r="D8" i="2"/>
  <c r="D16" i="2"/>
  <c r="D17" i="2"/>
  <c r="D12" i="2"/>
  <c r="D13" i="2"/>
  <c r="F2" i="3"/>
  <c r="F6" i="3" s="1"/>
  <c r="F43" i="6"/>
  <c r="G36" i="6"/>
  <c r="G30" i="6"/>
  <c r="F37" i="6"/>
  <c r="F61" i="6"/>
  <c r="G54" i="6"/>
  <c r="F55" i="6"/>
  <c r="G48" i="6"/>
  <c r="F49" i="6"/>
  <c r="G42" i="6"/>
  <c r="G130" i="6"/>
  <c r="F137" i="6"/>
  <c r="F144" i="6" s="1"/>
  <c r="G24" i="6"/>
  <c r="H18" i="6" s="1"/>
  <c r="F31" i="6"/>
  <c r="G81" i="6"/>
  <c r="D21" i="2" l="1"/>
  <c r="D14" i="2"/>
  <c r="G2" i="3"/>
  <c r="F151" i="6"/>
  <c r="G151" i="6" s="1"/>
  <c r="G144" i="6"/>
  <c r="G137" i="6"/>
  <c r="F152" i="6"/>
  <c r="G152" i="6" s="1"/>
  <c r="F44" i="6"/>
  <c r="G37" i="6"/>
  <c r="G55" i="6"/>
  <c r="F62" i="6"/>
  <c r="G31" i="6"/>
  <c r="H29" i="6" s="1"/>
  <c r="F38" i="6"/>
  <c r="G49" i="6"/>
  <c r="F56" i="6"/>
  <c r="F68" i="6"/>
  <c r="G61" i="6"/>
  <c r="F50" i="6"/>
  <c r="G43" i="6"/>
  <c r="G88" i="6"/>
  <c r="G50" i="6" l="1"/>
  <c r="F57" i="6"/>
  <c r="G38" i="6"/>
  <c r="F45" i="6"/>
  <c r="F75" i="6"/>
  <c r="G68" i="6"/>
  <c r="F51" i="6"/>
  <c r="G44" i="6"/>
  <c r="F63" i="6"/>
  <c r="G56" i="6"/>
  <c r="G62" i="6"/>
  <c r="F69" i="6"/>
  <c r="G102" i="6"/>
  <c r="H32" i="6" l="1"/>
  <c r="F76" i="6"/>
  <c r="G69" i="6"/>
  <c r="G45" i="6"/>
  <c r="H39" i="6" s="1"/>
  <c r="F52" i="6"/>
  <c r="G63" i="6"/>
  <c r="F70" i="6"/>
  <c r="F58" i="6"/>
  <c r="G51" i="6"/>
  <c r="F64" i="6"/>
  <c r="G57" i="6"/>
  <c r="F82" i="6"/>
  <c r="G75" i="6"/>
  <c r="G109" i="6"/>
  <c r="F59" i="6" l="1"/>
  <c r="G52" i="6"/>
  <c r="F77" i="6"/>
  <c r="G70" i="6"/>
  <c r="F71" i="6"/>
  <c r="G64" i="6"/>
  <c r="G76" i="6"/>
  <c r="F83" i="6"/>
  <c r="F90" i="6" s="1"/>
  <c r="G90" i="6" s="1"/>
  <c r="F89" i="6"/>
  <c r="G82" i="6"/>
  <c r="G58" i="6"/>
  <c r="F65" i="6"/>
  <c r="G116" i="6"/>
  <c r="G71" i="6" l="1"/>
  <c r="F78" i="6"/>
  <c r="G83" i="6"/>
  <c r="F96" i="6"/>
  <c r="G89" i="6"/>
  <c r="F72" i="6"/>
  <c r="G65" i="6"/>
  <c r="F84" i="6"/>
  <c r="G77" i="6"/>
  <c r="G59" i="6"/>
  <c r="F66" i="6"/>
  <c r="G123" i="6"/>
  <c r="H46" i="6" l="1"/>
  <c r="F97" i="6"/>
  <c r="G66" i="6"/>
  <c r="F73" i="6"/>
  <c r="F79" i="6"/>
  <c r="G72" i="6"/>
  <c r="F85" i="6"/>
  <c r="G78" i="6"/>
  <c r="F91" i="6"/>
  <c r="G84" i="6"/>
  <c r="F103" i="6"/>
  <c r="G96" i="6"/>
  <c r="F80" i="6" l="1"/>
  <c r="G73" i="6"/>
  <c r="F110" i="6"/>
  <c r="G103" i="6"/>
  <c r="F92" i="6"/>
  <c r="G85" i="6"/>
  <c r="F104" i="6"/>
  <c r="G97" i="6"/>
  <c r="G91" i="6"/>
  <c r="H88" i="6" s="1"/>
  <c r="F98" i="6"/>
  <c r="G79" i="6"/>
  <c r="F86" i="6"/>
  <c r="H60" i="6" l="1"/>
  <c r="G98" i="6"/>
  <c r="F105" i="6"/>
  <c r="F87" i="6"/>
  <c r="G80" i="6"/>
  <c r="H74" i="6" s="1"/>
  <c r="F93" i="6"/>
  <c r="G86" i="6"/>
  <c r="F99" i="6"/>
  <c r="G92" i="6"/>
  <c r="G104" i="6"/>
  <c r="F111" i="6"/>
  <c r="F117" i="6"/>
  <c r="G110" i="6"/>
  <c r="F124" i="6" l="1"/>
  <c r="G117" i="6"/>
  <c r="F106" i="6"/>
  <c r="G99" i="6"/>
  <c r="G87" i="6"/>
  <c r="H81" i="6" s="1"/>
  <c r="F94" i="6"/>
  <c r="G111" i="6"/>
  <c r="F118" i="6"/>
  <c r="F112" i="6"/>
  <c r="G105" i="6"/>
  <c r="F100" i="6"/>
  <c r="G93" i="6"/>
  <c r="G3" i="3" l="1"/>
  <c r="G6" i="3" s="1"/>
  <c r="H2" i="3" s="1"/>
  <c r="F125" i="6"/>
  <c r="G118" i="6"/>
  <c r="F107" i="6"/>
  <c r="G100" i="6"/>
  <c r="F113" i="6"/>
  <c r="G106" i="6"/>
  <c r="G94" i="6"/>
  <c r="F101" i="6"/>
  <c r="F119" i="6"/>
  <c r="G112" i="6"/>
  <c r="F131" i="6"/>
  <c r="G124" i="6"/>
  <c r="F120" i="6" l="1"/>
  <c r="G113" i="6"/>
  <c r="F108" i="6"/>
  <c r="G101" i="6"/>
  <c r="F126" i="6"/>
  <c r="G119" i="6"/>
  <c r="G125" i="6"/>
  <c r="F132" i="6"/>
  <c r="F138" i="6"/>
  <c r="G131" i="6"/>
  <c r="F114" i="6"/>
  <c r="G107" i="6"/>
  <c r="H92" i="6" l="1"/>
  <c r="G138" i="6"/>
  <c r="F145" i="6"/>
  <c r="G145" i="6" s="1"/>
  <c r="F139" i="6"/>
  <c r="G132" i="6"/>
  <c r="F133" i="6"/>
  <c r="G126" i="6"/>
  <c r="F121" i="6"/>
  <c r="G114" i="6"/>
  <c r="G108" i="6"/>
  <c r="H102" i="6" s="1"/>
  <c r="F115" i="6"/>
  <c r="F127" i="6"/>
  <c r="G120" i="6"/>
  <c r="G139" i="6" l="1"/>
  <c r="F146" i="6"/>
  <c r="G146" i="6" s="1"/>
  <c r="F122" i="6"/>
  <c r="G115" i="6"/>
  <c r="G133" i="6"/>
  <c r="F140" i="6"/>
  <c r="F134" i="6"/>
  <c r="G127" i="6"/>
  <c r="G121" i="6"/>
  <c r="F128" i="6"/>
  <c r="H3" i="3" l="1"/>
  <c r="H6" i="3" s="1"/>
  <c r="H7" i="3" s="1"/>
  <c r="H109" i="6"/>
  <c r="G140" i="6"/>
  <c r="F147" i="6"/>
  <c r="G147" i="6" s="1"/>
  <c r="F135" i="6"/>
  <c r="G128" i="6"/>
  <c r="F141" i="6"/>
  <c r="G134" i="6"/>
  <c r="F129" i="6"/>
  <c r="G122" i="6"/>
  <c r="G141" i="6" l="1"/>
  <c r="F148" i="6"/>
  <c r="G148" i="6" s="1"/>
  <c r="F142" i="6"/>
  <c r="G135" i="6"/>
  <c r="G129" i="6"/>
  <c r="F136" i="6"/>
  <c r="G142" i="6" l="1"/>
  <c r="F149" i="6"/>
  <c r="G149" i="6" s="1"/>
  <c r="F143" i="6"/>
  <c r="G136" i="6"/>
  <c r="G143" i="6" l="1"/>
  <c r="F150" i="6"/>
  <c r="G150" i="6" s="1"/>
  <c r="H116" i="6" s="1"/>
</calcChain>
</file>

<file path=xl/sharedStrings.xml><?xml version="1.0" encoding="utf-8"?>
<sst xmlns="http://schemas.openxmlformats.org/spreadsheetml/2006/main" count="214" uniqueCount="149">
  <si>
    <t>INSTALACIÓN  Y MANEJO AGRONÓMICO DEL CULTIVO</t>
  </si>
  <si>
    <t>Medida</t>
  </si>
  <si>
    <t>Cantidad</t>
  </si>
  <si>
    <t>Precio</t>
  </si>
  <si>
    <t>Total</t>
  </si>
  <si>
    <t>Global</t>
  </si>
  <si>
    <t>TOTAL</t>
  </si>
  <si>
    <t>MANO DE OBRA</t>
  </si>
  <si>
    <t>Podas</t>
  </si>
  <si>
    <t>Control de plagas y enfermedades</t>
  </si>
  <si>
    <t>Control de arvenses</t>
  </si>
  <si>
    <t>ASISTENCIA TÉCNICA</t>
  </si>
  <si>
    <t>ARENDAMIENTO DEL TERRENO</t>
  </si>
  <si>
    <t>GRAN TOTAL</t>
  </si>
  <si>
    <t>PRODUCCIÓN ESPERADA</t>
  </si>
  <si>
    <t>KILOS</t>
  </si>
  <si>
    <t>MATERIA PRIMA</t>
  </si>
  <si>
    <t>Unidad</t>
  </si>
  <si>
    <t>COSTOS DE COMERCIALIZACION ***</t>
  </si>
  <si>
    <t>Subtotal costos directos</t>
  </si>
  <si>
    <t>Subtotal costos indirectos</t>
  </si>
  <si>
    <t>Ingreso (Por Siembra)</t>
  </si>
  <si>
    <t>Utilidad (Por Siembra)</t>
  </si>
  <si>
    <t>TOTAL COSTOS DE PRODUCCION</t>
  </si>
  <si>
    <t>PORCENTAJE</t>
  </si>
  <si>
    <t>COSTOS DIRECTOS</t>
  </si>
  <si>
    <t>COSTOS INDIRECTOS</t>
  </si>
  <si>
    <t>CONCEPTO</t>
  </si>
  <si>
    <t>COSTO POR SIEMBRA</t>
  </si>
  <si>
    <t>COSTOS INDIRECTOS DE FABRICACION</t>
  </si>
  <si>
    <t>*** Como politica de la empresa se ha decidido que dentro de los costos de comercialización se tengan en cuenta $50 Pesos por Kilo del producto para cubrir Algunos CIF</t>
  </si>
  <si>
    <t>APORQUE</t>
  </si>
  <si>
    <t>BULTOS</t>
  </si>
  <si>
    <t>PREPARACION DE TERRENO</t>
  </si>
  <si>
    <t>SIEMBRA</t>
  </si>
  <si>
    <t>TUTORADO</t>
  </si>
  <si>
    <t>COSECHA</t>
  </si>
  <si>
    <t>OBREROS</t>
  </si>
  <si>
    <t xml:space="preserve">14 COSECHAS </t>
  </si>
  <si>
    <t>Centro de Costos No. 2 SIEMBRA Y TRANSPLANTE</t>
  </si>
  <si>
    <t>Centro de Costos No. 3 APORQUE</t>
  </si>
  <si>
    <t>Centro de Costos No. 1 PREPARACION DEL TERRENO</t>
  </si>
  <si>
    <t>PREPARACION DEL TERRENO</t>
  </si>
  <si>
    <t xml:space="preserve">Centro de Costos No. 4 TUTORADO </t>
  </si>
  <si>
    <t xml:space="preserve">PLANTAS </t>
  </si>
  <si>
    <t>DIAS</t>
  </si>
  <si>
    <t>LT. AGUA PLANTA DIA</t>
  </si>
  <si>
    <t>$ POR LT.</t>
  </si>
  <si>
    <t>TOT. LIT. AGUA DIA</t>
  </si>
  <si>
    <t>TOT. COSTO AGUA/DIA</t>
  </si>
  <si>
    <t>CRECIMIENTO Y DESARROLLO</t>
  </si>
  <si>
    <t>COSECHA Y MANTENIMIENTO</t>
  </si>
  <si>
    <t>Centro de Costos No. 5 CRECIEMIENTO Y DESARROLLO</t>
  </si>
  <si>
    <t>Centro de Costos No. 6 COSECHA Y MANTENIMIENTO</t>
  </si>
  <si>
    <t>SE REPARTE EL 10% DE LOS PRODUCTOS PARA MANTENIMIENTO ENTRE LOS 4 CENTROS DE COSTO</t>
  </si>
  <si>
    <t>50% DE LOS PRODUCTOS PARA MANTENIMIENTO</t>
  </si>
  <si>
    <t>40% DE LOS PRODUCTOS PARA MANTENIMIENTO</t>
  </si>
  <si>
    <t>DIAS DURACION</t>
  </si>
  <si>
    <t>TOTAL EN DIAS</t>
  </si>
  <si>
    <t>TODOS</t>
  </si>
  <si>
    <t>LITROS</t>
  </si>
  <si>
    <t>UNIDADES</t>
  </si>
  <si>
    <t>CONOS</t>
  </si>
  <si>
    <t>AGUA PARA RIEGO</t>
  </si>
  <si>
    <t>ABONO ORGANICO</t>
  </si>
  <si>
    <t>FERTILIZANTE COMPUESTO</t>
  </si>
  <si>
    <t>FERTILIZANTE PARA FERTIRRIGACION</t>
  </si>
  <si>
    <t>FERTILIZANTES MENORES</t>
  </si>
  <si>
    <t>PLANTULAS</t>
  </si>
  <si>
    <t>FIBRA</t>
  </si>
  <si>
    <t>FUNGICIDAS</t>
  </si>
  <si>
    <t>INSECTICIDAS</t>
  </si>
  <si>
    <t>FERTILIZANTES FOLIARES</t>
  </si>
  <si>
    <t>CANASTILLAS</t>
  </si>
  <si>
    <t>CAL</t>
  </si>
  <si>
    <t>MES</t>
  </si>
  <si>
    <t>UNIDAD</t>
  </si>
  <si>
    <t>GLOBAL</t>
  </si>
  <si>
    <t>MANO DE OBRA DIRECTA</t>
  </si>
  <si>
    <t>TOTAL COSTOS DEL CENTRO</t>
  </si>
  <si>
    <t>DEL PROCESO ANTERIOR</t>
  </si>
  <si>
    <t>SIEMBRA Y TRASPLANTE</t>
  </si>
  <si>
    <t>INSUMOS</t>
  </si>
  <si>
    <t>JORNAL</t>
  </si>
  <si>
    <t>CENTRO DE COSTOS</t>
  </si>
  <si>
    <t>MANTENIMIENTO - TODOS</t>
  </si>
  <si>
    <t>DETALLE</t>
  </si>
  <si>
    <t>CANTIDAD</t>
  </si>
  <si>
    <t>V/UNITARIO</t>
  </si>
  <si>
    <t>V/TOTAL</t>
  </si>
  <si>
    <t>Plástico 6x5</t>
  </si>
  <si>
    <t>Metros</t>
  </si>
  <si>
    <t>Plástico 8X1</t>
  </si>
  <si>
    <t>Cinta Adhesiva</t>
  </si>
  <si>
    <t>Rollo</t>
  </si>
  <si>
    <t>Carevacas</t>
  </si>
  <si>
    <t>Unidades</t>
  </si>
  <si>
    <t>Malla Polisombra</t>
  </si>
  <si>
    <t>Alambre Calibre 8</t>
  </si>
  <si>
    <t>Kilos</t>
  </si>
  <si>
    <t>Tensores 1/2</t>
  </si>
  <si>
    <t>Ganchos</t>
  </si>
  <si>
    <t>Alambre Galvanizado Nº 12</t>
  </si>
  <si>
    <t>Cemento</t>
  </si>
  <si>
    <t>Bulto</t>
  </si>
  <si>
    <t>Arena</t>
  </si>
  <si>
    <t>Triturado</t>
  </si>
  <si>
    <t>m3</t>
  </si>
  <si>
    <t>Tuerca  3/8</t>
  </si>
  <si>
    <t>Arandela  3/8</t>
  </si>
  <si>
    <t>Varilla Roscada de 3/8</t>
  </si>
  <si>
    <t>Brea</t>
  </si>
  <si>
    <t>Cuñete</t>
  </si>
  <si>
    <t>Grapa Industrial</t>
  </si>
  <si>
    <t>Cajas</t>
  </si>
  <si>
    <t>Guaduas</t>
  </si>
  <si>
    <t>Cinta de Riego</t>
  </si>
  <si>
    <t>Conectores</t>
  </si>
  <si>
    <t>Silletas</t>
  </si>
  <si>
    <t>Manguera Bicolor</t>
  </si>
  <si>
    <t>Filtros</t>
  </si>
  <si>
    <t>Tanque de Almacenamiento</t>
  </si>
  <si>
    <t>LLaves de Paso</t>
  </si>
  <si>
    <t>Accesorios Complementarios</t>
  </si>
  <si>
    <t>Diseño y Construcción</t>
  </si>
  <si>
    <t>CONSTRUCCION Y MATERIALES INVERNADERO</t>
  </si>
  <si>
    <t>ASISTENCIA TECNICA</t>
  </si>
  <si>
    <t>ARRENDAMIENTO</t>
  </si>
  <si>
    <t>COSTOS DE COMERCIALIZACION</t>
  </si>
  <si>
    <t>TOTAL MANO DE OBRA</t>
  </si>
  <si>
    <t>TOTAL COSTOS INDIRECTOS DE FABRICACION</t>
  </si>
  <si>
    <t>CONSTR. Y MATERIALES INVERNADERO</t>
  </si>
  <si>
    <t>5 MESES</t>
  </si>
  <si>
    <t>TOTAL MATERIA PRIMA</t>
  </si>
  <si>
    <t>2 CAMBIOS EN SEIS AÑOS</t>
  </si>
  <si>
    <t>Cambio Total</t>
  </si>
  <si>
    <t>Mano de Obra</t>
  </si>
  <si>
    <t>COSTO TOTAL OTROS COSTOS INDIRECTOS PARA 6 AÑOS</t>
  </si>
  <si>
    <t>COSTO OTROS COSTOS INDIRECTOS PARA CADA COSECHA - DOCE COSECHAS EN TOTAL</t>
  </si>
  <si>
    <t xml:space="preserve"> COSTOS PARA LA CONSTRUCCIÓN  DE UN INVERNADERO DE 1.200 M2 PARA DOCE COSECHAS         (SEIS AÑOS)</t>
  </si>
  <si>
    <t>CANASTILLAS°°°°</t>
  </si>
  <si>
    <t>°°°° Las Canastillas tienen una duración de doce cosechas, por lo tanto el costo de la compra inicial debe ser DISTRIBUIDO equitativamente entre DOCE que es el número total de Cosechas que estan programadas</t>
  </si>
  <si>
    <t>CIF</t>
  </si>
  <si>
    <t>.</t>
  </si>
  <si>
    <t>COSTO TOTAL UNITARIO</t>
  </si>
  <si>
    <t>CANTIDAD DE AGUA POR PRODUCCION</t>
  </si>
  <si>
    <t>CENTRO COSTOS</t>
  </si>
  <si>
    <t>$</t>
  </si>
  <si>
    <t>PORCENTAJE DE LOS COSTOS EN LA PRODUCCION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</si>
</sst>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Red]\-&quot;$&quot;#,##0"/>
    <numFmt numFmtId="44" formatCode="_-&quot;$&quot;* #,##0.00_-;\-&quot;$&quot;* #,##0.00_-;_-&quot;$&quot;* &quot;-&quot;??_-;_-@_-"/>
    <numFmt numFmtId="43" formatCode="_-* #,##0.00_-;\-* #,##0.00_-;_-* &quot;-&quot;??_-;_-@_-"/>
    <numFmt numFmtId="164" formatCode="[$$-240A]\ #,##0"/>
    <numFmt numFmtId="165" formatCode="[$$-240A]#,##0.00"/>
    <numFmt numFmtId="166" formatCode="_-&quot;$&quot;* #,##0_-;\-&quot;$&quot;* #,##0_-;_-&quot;$&quot;* &quot;-&quot;??_-;_-@_-"/>
    <numFmt numFmtId="167" formatCode="0.000"/>
    <numFmt numFmtId="168" formatCode="0.0%"/>
    <numFmt numFmtId="169" formatCode="#,##0_ ;[Red]\-#,##0\ "/>
    <numFmt numFmtId="170" formatCode="0.00000000000000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2"/>
      <color rgb="FF000000"/>
      <name val="Arial"/>
      <family val="2"/>
    </font>
    <font>
      <b/>
      <sz val="12"/>
      <color rgb="FF000000"/>
      <name val="Arial"/>
      <family val="2"/>
    </font>
    <font>
      <b/>
      <i/>
      <sz val="11"/>
      <color theme="1"/>
      <name val="Calibri"/>
      <family val="2"/>
      <scheme val="minor"/>
    </font>
    <font>
      <u/>
      <sz val="11"/>
      <color theme="10"/>
      <name val="Calibri"/>
      <family val="2"/>
      <scheme val="minor"/>
    </font>
    <font>
      <b/>
      <i/>
      <sz val="12"/>
      <color theme="1"/>
      <name val="Calibri"/>
      <family val="2"/>
      <scheme val="minor"/>
    </font>
    <font>
      <b/>
      <sz val="12"/>
      <color theme="1"/>
      <name val="Calibri"/>
      <family val="2"/>
      <scheme val="minor"/>
    </font>
    <font>
      <b/>
      <sz val="14"/>
      <color theme="1"/>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00B0F0"/>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2" tint="-9.9978637043366805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252">
    <xf numFmtId="0" fontId="0" fillId="0" borderId="0" xfId="0"/>
    <xf numFmtId="164" fontId="0" fillId="0" borderId="1" xfId="0" applyNumberFormat="1" applyBorder="1"/>
    <xf numFmtId="0" fontId="0" fillId="0" borderId="1" xfId="0" applyBorder="1"/>
    <xf numFmtId="164" fontId="0" fillId="0" borderId="0" xfId="0" applyNumberFormat="1"/>
    <xf numFmtId="0" fontId="0" fillId="0" borderId="0" xfId="0" applyNumberFormat="1"/>
    <xf numFmtId="164" fontId="0" fillId="0" borderId="0" xfId="1" applyNumberFormat="1" applyFont="1"/>
    <xf numFmtId="164" fontId="2" fillId="0" borderId="1" xfId="0" applyNumberFormat="1" applyFont="1" applyBorder="1"/>
    <xf numFmtId="0" fontId="0" fillId="0" borderId="0" xfId="0" applyAlignment="1">
      <alignment wrapText="1"/>
    </xf>
    <xf numFmtId="0" fontId="5" fillId="0" borderId="0" xfId="0" applyFont="1" applyAlignment="1">
      <alignment horizontal="justify" vertical="center"/>
    </xf>
    <xf numFmtId="10" fontId="0" fillId="0" borderId="0" xfId="0" applyNumberFormat="1"/>
    <xf numFmtId="166" fontId="0" fillId="0" borderId="1" xfId="2" applyNumberFormat="1" applyFont="1" applyBorder="1"/>
    <xf numFmtId="10" fontId="0" fillId="0" borderId="1" xfId="0" applyNumberFormat="1" applyBorder="1"/>
    <xf numFmtId="9" fontId="0" fillId="0" borderId="1" xfId="3" applyFont="1" applyBorder="1"/>
    <xf numFmtId="0" fontId="2" fillId="0" borderId="1" xfId="0" applyFont="1" applyBorder="1"/>
    <xf numFmtId="10" fontId="2" fillId="0" borderId="1" xfId="0" applyNumberFormat="1" applyFont="1" applyBorder="1"/>
    <xf numFmtId="166" fontId="0" fillId="0" borderId="1" xfId="0" applyNumberFormat="1" applyBorder="1"/>
    <xf numFmtId="0" fontId="7" fillId="0" borderId="1" xfId="0" applyFont="1" applyBorder="1" applyAlignment="1">
      <alignment horizontal="center"/>
    </xf>
    <xf numFmtId="0" fontId="7" fillId="0" borderId="1" xfId="0" applyFont="1" applyBorder="1" applyAlignment="1">
      <alignment horizontal="left"/>
    </xf>
    <xf numFmtId="164" fontId="0" fillId="0" borderId="0" xfId="1" applyNumberFormat="1" applyFont="1" applyFill="1"/>
    <xf numFmtId="164" fontId="0" fillId="0" borderId="1" xfId="1" applyNumberFormat="1" applyFont="1" applyFill="1" applyBorder="1"/>
    <xf numFmtId="164" fontId="0" fillId="0" borderId="1" xfId="0" applyNumberFormat="1" applyFill="1" applyBorder="1"/>
    <xf numFmtId="0" fontId="0" fillId="0" borderId="0" xfId="0" applyFill="1"/>
    <xf numFmtId="0" fontId="0" fillId="0" borderId="0" xfId="0" applyAlignment="1">
      <alignment horizontal="center" vertical="top" wrapText="1"/>
    </xf>
    <xf numFmtId="0" fontId="0" fillId="0" borderId="0" xfId="0" applyBorder="1"/>
    <xf numFmtId="44" fontId="0" fillId="4" borderId="1" xfId="2" applyFont="1" applyFill="1" applyBorder="1"/>
    <xf numFmtId="44" fontId="0" fillId="3" borderId="1" xfId="2" applyFont="1" applyFill="1" applyBorder="1"/>
    <xf numFmtId="44" fontId="0" fillId="2" borderId="1" xfId="2" applyFont="1" applyFill="1" applyBorder="1"/>
    <xf numFmtId="44" fontId="0" fillId="5" borderId="1" xfId="2" applyFont="1" applyFill="1" applyBorder="1"/>
    <xf numFmtId="9" fontId="0" fillId="0" borderId="0" xfId="0" applyNumberFormat="1"/>
    <xf numFmtId="168" fontId="0" fillId="0" borderId="0" xfId="0" applyNumberFormat="1"/>
    <xf numFmtId="164" fontId="0" fillId="3" borderId="1" xfId="0" applyNumberFormat="1" applyFill="1" applyBorder="1"/>
    <xf numFmtId="164" fontId="2" fillId="0" borderId="0" xfId="1" applyNumberFormat="1" applyFont="1" applyFill="1" applyBorder="1"/>
    <xf numFmtId="164" fontId="0" fillId="0" borderId="0" xfId="1" applyNumberFormat="1" applyFont="1" applyFill="1" applyBorder="1"/>
    <xf numFmtId="164" fontId="2" fillId="0" borderId="0" xfId="0" applyNumberFormat="1" applyFont="1" applyFill="1" applyBorder="1"/>
    <xf numFmtId="164" fontId="0" fillId="0" borderId="0" xfId="0" applyNumberFormat="1" applyFill="1" applyBorder="1"/>
    <xf numFmtId="167" fontId="3" fillId="0" borderId="0" xfId="0" applyNumberFormat="1" applyFont="1" applyFill="1" applyBorder="1" applyAlignment="1">
      <alignment horizontal="center"/>
    </xf>
    <xf numFmtId="44" fontId="0" fillId="3" borderId="1" xfId="0" applyNumberFormat="1" applyFill="1" applyBorder="1" applyAlignment="1">
      <alignment vertical="center"/>
    </xf>
    <xf numFmtId="44" fontId="0" fillId="6" borderId="1" xfId="2" applyFont="1" applyFill="1" applyBorder="1"/>
    <xf numFmtId="44" fontId="0" fillId="7" borderId="1" xfId="2" applyFont="1" applyFill="1" applyBorder="1"/>
    <xf numFmtId="44" fontId="0" fillId="6" borderId="2" xfId="2" applyFont="1" applyFill="1" applyBorder="1"/>
    <xf numFmtId="44" fontId="0" fillId="6" borderId="6" xfId="2" applyFont="1" applyFill="1" applyBorder="1"/>
    <xf numFmtId="0" fontId="0" fillId="3" borderId="2" xfId="0" applyFill="1" applyBorder="1" applyAlignment="1">
      <alignment horizontal="center"/>
    </xf>
    <xf numFmtId="166" fontId="0" fillId="0" borderId="0" xfId="0" applyNumberFormat="1"/>
    <xf numFmtId="44" fontId="0" fillId="0" borderId="0" xfId="0" applyNumberFormat="1"/>
    <xf numFmtId="0" fontId="0" fillId="3" borderId="1" xfId="0" applyFill="1" applyBorder="1" applyAlignment="1">
      <alignment horizontal="center" vertical="top" wrapText="1"/>
    </xf>
    <xf numFmtId="0" fontId="0" fillId="2" borderId="1" xfId="0" applyFill="1" applyBorder="1" applyAlignment="1">
      <alignment horizontal="center" vertical="top" wrapText="1"/>
    </xf>
    <xf numFmtId="0" fontId="0" fillId="4" borderId="1" xfId="0" applyFill="1" applyBorder="1" applyAlignment="1">
      <alignment horizontal="center" vertical="top" wrapText="1"/>
    </xf>
    <xf numFmtId="0" fontId="0" fillId="6" borderId="1" xfId="0" applyFill="1" applyBorder="1" applyAlignment="1">
      <alignment horizontal="center" vertical="top" wrapText="1"/>
    </xf>
    <xf numFmtId="0" fontId="0" fillId="7" borderId="1" xfId="0" applyFill="1" applyBorder="1" applyAlignment="1">
      <alignment horizontal="center" vertical="top" wrapText="1"/>
    </xf>
    <xf numFmtId="0" fontId="0" fillId="0" borderId="1" xfId="0" applyBorder="1" applyAlignment="1">
      <alignment horizontal="right"/>
    </xf>
    <xf numFmtId="0" fontId="4" fillId="0" borderId="1" xfId="0" applyFont="1" applyFill="1" applyBorder="1"/>
    <xf numFmtId="0" fontId="0" fillId="0" borderId="1" xfId="0" applyFill="1" applyBorder="1"/>
    <xf numFmtId="0" fontId="0" fillId="0" borderId="0" xfId="0" applyFill="1" applyBorder="1"/>
    <xf numFmtId="166" fontId="0" fillId="3" borderId="1" xfId="2" applyNumberFormat="1" applyFont="1" applyFill="1" applyBorder="1" applyAlignment="1">
      <alignment wrapText="1"/>
    </xf>
    <xf numFmtId="166" fontId="0" fillId="3" borderId="1" xfId="2" applyNumberFormat="1" applyFont="1" applyFill="1" applyBorder="1" applyAlignment="1"/>
    <xf numFmtId="166" fontId="0" fillId="2" borderId="1" xfId="2" applyNumberFormat="1" applyFont="1" applyFill="1" applyBorder="1" applyAlignment="1">
      <alignment wrapText="1"/>
    </xf>
    <xf numFmtId="166" fontId="0" fillId="2" borderId="1" xfId="2" applyNumberFormat="1" applyFont="1" applyFill="1" applyBorder="1" applyAlignment="1"/>
    <xf numFmtId="166" fontId="0" fillId="4" borderId="1" xfId="2" applyNumberFormat="1" applyFont="1" applyFill="1" applyBorder="1" applyAlignment="1"/>
    <xf numFmtId="0" fontId="0" fillId="9" borderId="1" xfId="0" applyFill="1" applyBorder="1" applyAlignment="1">
      <alignment horizontal="center" vertical="top" wrapText="1"/>
    </xf>
    <xf numFmtId="166" fontId="0" fillId="9" borderId="1" xfId="2" applyNumberFormat="1" applyFont="1" applyFill="1" applyBorder="1" applyAlignment="1"/>
    <xf numFmtId="166" fontId="0" fillId="6" borderId="1" xfId="2" applyNumberFormat="1" applyFont="1" applyFill="1" applyBorder="1" applyAlignment="1"/>
    <xf numFmtId="166" fontId="0" fillId="7" borderId="1" xfId="2" applyNumberFormat="1" applyFont="1" applyFill="1" applyBorder="1" applyAlignment="1"/>
    <xf numFmtId="0" fontId="0" fillId="7" borderId="1" xfId="0" applyFill="1" applyBorder="1" applyAlignment="1">
      <alignment horizontal="center"/>
    </xf>
    <xf numFmtId="0" fontId="0" fillId="6" borderId="1" xfId="0" applyFill="1" applyBorder="1" applyAlignment="1">
      <alignment horizontal="center"/>
    </xf>
    <xf numFmtId="0" fontId="0" fillId="9" borderId="1" xfId="0" applyFill="1" applyBorder="1" applyAlignment="1">
      <alignment horizontal="center"/>
    </xf>
    <xf numFmtId="0" fontId="0" fillId="4" borderId="1" xfId="0" applyFill="1" applyBorder="1" applyAlignment="1">
      <alignment horizontal="center"/>
    </xf>
    <xf numFmtId="0" fontId="0" fillId="2" borderId="1" xfId="0" applyFill="1" applyBorder="1" applyAlignment="1">
      <alignment horizontal="center"/>
    </xf>
    <xf numFmtId="0" fontId="0" fillId="3" borderId="1" xfId="0" applyFill="1" applyBorder="1" applyAlignment="1">
      <alignment horizontal="center"/>
    </xf>
    <xf numFmtId="166" fontId="0" fillId="0" borderId="1" xfId="2" applyNumberFormat="1" applyFont="1" applyFill="1" applyBorder="1" applyAlignment="1">
      <alignment wrapText="1"/>
    </xf>
    <xf numFmtId="166" fontId="0" fillId="4" borderId="1" xfId="2" applyNumberFormat="1" applyFont="1" applyFill="1" applyBorder="1" applyAlignment="1">
      <alignment vertical="top" wrapText="1"/>
    </xf>
    <xf numFmtId="166" fontId="0" fillId="9" borderId="1" xfId="2" applyNumberFormat="1" applyFont="1" applyFill="1" applyBorder="1" applyAlignment="1">
      <alignment wrapText="1"/>
    </xf>
    <xf numFmtId="166" fontId="0" fillId="6" borderId="1" xfId="2" applyNumberFormat="1" applyFont="1" applyFill="1" applyBorder="1" applyAlignment="1">
      <alignment vertical="top" wrapText="1"/>
    </xf>
    <xf numFmtId="164" fontId="2" fillId="0" borderId="0" xfId="0" applyNumberFormat="1" applyFont="1" applyFill="1" applyBorder="1" applyAlignment="1">
      <alignment horizontal="center"/>
    </xf>
    <xf numFmtId="0" fontId="0" fillId="0" borderId="0" xfId="0" applyNumberFormat="1" applyFill="1" applyBorder="1"/>
    <xf numFmtId="0" fontId="0" fillId="0" borderId="0" xfId="0" applyNumberFormat="1" applyFont="1" applyFill="1" applyBorder="1"/>
    <xf numFmtId="164" fontId="2" fillId="0" borderId="0" xfId="0" applyNumberFormat="1" applyFont="1" applyFill="1" applyBorder="1" applyAlignment="1">
      <alignment horizontal="left" wrapText="1"/>
    </xf>
    <xf numFmtId="0" fontId="0" fillId="0" borderId="1" xfId="0" applyNumberFormat="1" applyFill="1" applyBorder="1"/>
    <xf numFmtId="0" fontId="0" fillId="0" borderId="1" xfId="0" applyNumberFormat="1" applyFont="1" applyFill="1" applyBorder="1"/>
    <xf numFmtId="164" fontId="0" fillId="0" borderId="1" xfId="0" applyNumberFormat="1" applyFill="1" applyBorder="1" applyAlignment="1">
      <alignment horizontal="center"/>
    </xf>
    <xf numFmtId="0" fontId="0" fillId="0" borderId="1" xfId="0" applyNumberFormat="1" applyFill="1" applyBorder="1" applyAlignment="1">
      <alignment horizontal="right"/>
    </xf>
    <xf numFmtId="164" fontId="2" fillId="0" borderId="1" xfId="0" applyNumberFormat="1" applyFont="1" applyFill="1" applyBorder="1" applyAlignment="1">
      <alignment horizontal="left"/>
    </xf>
    <xf numFmtId="0" fontId="2" fillId="3" borderId="1" xfId="0" applyFont="1" applyFill="1" applyBorder="1" applyAlignment="1">
      <alignment horizontal="center"/>
    </xf>
    <xf numFmtId="0" fontId="3" fillId="3" borderId="1" xfId="0" applyFont="1" applyFill="1" applyBorder="1" applyAlignment="1">
      <alignment horizontal="center"/>
    </xf>
    <xf numFmtId="164" fontId="2" fillId="3" borderId="1" xfId="0" applyNumberFormat="1" applyFont="1" applyFill="1" applyBorder="1"/>
    <xf numFmtId="164" fontId="2" fillId="3" borderId="1" xfId="0" applyNumberFormat="1" applyFont="1" applyFill="1" applyBorder="1" applyAlignment="1">
      <alignment horizontal="center"/>
    </xf>
    <xf numFmtId="3" fontId="0" fillId="3" borderId="1" xfId="0" applyNumberFormat="1" applyFill="1" applyBorder="1"/>
    <xf numFmtId="0" fontId="0" fillId="0" borderId="1" xfId="0" applyFont="1" applyBorder="1"/>
    <xf numFmtId="166" fontId="0" fillId="0" borderId="1" xfId="2" applyNumberFormat="1" applyFont="1" applyFill="1" applyBorder="1"/>
    <xf numFmtId="166" fontId="0" fillId="3" borderId="1" xfId="2" applyNumberFormat="1" applyFont="1" applyFill="1" applyBorder="1"/>
    <xf numFmtId="166" fontId="2" fillId="2" borderId="1" xfId="2" applyNumberFormat="1" applyFont="1" applyFill="1" applyBorder="1"/>
    <xf numFmtId="166" fontId="2" fillId="3" borderId="1" xfId="2" applyNumberFormat="1" applyFont="1" applyFill="1" applyBorder="1"/>
    <xf numFmtId="166" fontId="0" fillId="0" borderId="1" xfId="2" applyNumberFormat="1" applyFont="1" applyFill="1" applyBorder="1" applyAlignment="1"/>
    <xf numFmtId="44" fontId="0" fillId="0" borderId="1" xfId="2" applyNumberFormat="1" applyFont="1" applyFill="1" applyBorder="1"/>
    <xf numFmtId="166" fontId="2" fillId="0" borderId="1" xfId="0" applyNumberFormat="1" applyFont="1" applyBorder="1"/>
    <xf numFmtId="166" fontId="0" fillId="0" borderId="0" xfId="0" applyNumberFormat="1" applyFill="1" applyBorder="1"/>
    <xf numFmtId="166" fontId="0" fillId="0" borderId="0" xfId="2" applyNumberFormat="1" applyFont="1" applyFill="1" applyBorder="1"/>
    <xf numFmtId="166" fontId="0" fillId="0" borderId="0" xfId="0" applyNumberFormat="1" applyAlignment="1">
      <alignment horizontal="center"/>
    </xf>
    <xf numFmtId="165" fontId="2" fillId="0" borderId="9" xfId="1" applyNumberFormat="1" applyFont="1" applyFill="1" applyBorder="1" applyAlignment="1"/>
    <xf numFmtId="164" fontId="2" fillId="0" borderId="9" xfId="1" applyNumberFormat="1" applyFont="1" applyFill="1" applyBorder="1" applyAlignment="1"/>
    <xf numFmtId="0" fontId="0" fillId="0" borderId="0" xfId="1" applyNumberFormat="1" applyFont="1" applyFill="1" applyBorder="1"/>
    <xf numFmtId="9" fontId="0" fillId="6" borderId="0" xfId="0" applyNumberFormat="1" applyFill="1"/>
    <xf numFmtId="9" fontId="0" fillId="7" borderId="0" xfId="0" applyNumberFormat="1" applyFill="1"/>
    <xf numFmtId="166" fontId="2" fillId="2" borderId="1" xfId="2" applyNumberFormat="1" applyFont="1" applyFill="1" applyBorder="1" applyAlignment="1"/>
    <xf numFmtId="0" fontId="0" fillId="0" borderId="1" xfId="0" applyBorder="1" applyAlignment="1">
      <alignment horizontal="center"/>
    </xf>
    <xf numFmtId="9" fontId="0" fillId="0" borderId="1" xfId="0" applyNumberFormat="1" applyBorder="1" applyAlignment="1">
      <alignment horizontal="center"/>
    </xf>
    <xf numFmtId="168" fontId="0" fillId="0" borderId="1" xfId="0" applyNumberFormat="1" applyBorder="1" applyAlignment="1">
      <alignment horizontal="center"/>
    </xf>
    <xf numFmtId="9" fontId="0" fillId="0" borderId="1" xfId="3" applyFont="1" applyBorder="1" applyAlignment="1">
      <alignment horizontal="center"/>
    </xf>
    <xf numFmtId="0" fontId="0" fillId="3" borderId="1" xfId="0" applyFill="1" applyBorder="1"/>
    <xf numFmtId="2" fontId="0" fillId="3" borderId="1" xfId="0" applyNumberFormat="1" applyFill="1" applyBorder="1"/>
    <xf numFmtId="0" fontId="0" fillId="3" borderId="1" xfId="0" applyNumberFormat="1" applyFill="1" applyBorder="1"/>
    <xf numFmtId="0" fontId="0" fillId="2" borderId="1" xfId="0" applyFill="1" applyBorder="1"/>
    <xf numFmtId="0" fontId="0" fillId="2" borderId="1" xfId="0" applyNumberFormat="1" applyFill="1" applyBorder="1"/>
    <xf numFmtId="0" fontId="0" fillId="4" borderId="1" xfId="0" applyFill="1" applyBorder="1"/>
    <xf numFmtId="0" fontId="0" fillId="4" borderId="1" xfId="0" applyNumberFormat="1" applyFill="1" applyBorder="1"/>
    <xf numFmtId="0" fontId="0" fillId="5" borderId="1" xfId="0" applyFill="1" applyBorder="1"/>
    <xf numFmtId="0" fontId="0" fillId="5" borderId="1" xfId="0" applyNumberFormat="1" applyFill="1" applyBorder="1"/>
    <xf numFmtId="0" fontId="0" fillId="6" borderId="1" xfId="0" applyFill="1" applyBorder="1"/>
    <xf numFmtId="0" fontId="0" fillId="6" borderId="1" xfId="0" applyNumberFormat="1" applyFill="1" applyBorder="1"/>
    <xf numFmtId="0" fontId="0" fillId="7" borderId="1" xfId="0" applyFill="1" applyBorder="1"/>
    <xf numFmtId="0" fontId="0" fillId="7" borderId="1" xfId="0" applyNumberFormat="1" applyFill="1" applyBorder="1"/>
    <xf numFmtId="0" fontId="2" fillId="8" borderId="1" xfId="0" applyNumberFormat="1" applyFont="1" applyFill="1" applyBorder="1"/>
    <xf numFmtId="44" fontId="2" fillId="8" borderId="1" xfId="2" applyFont="1" applyFill="1" applyBorder="1"/>
    <xf numFmtId="44" fontId="2" fillId="8" borderId="1" xfId="0" applyNumberFormat="1" applyFont="1" applyFill="1" applyBorder="1"/>
    <xf numFmtId="0" fontId="0" fillId="8" borderId="1" xfId="0" applyFill="1" applyBorder="1"/>
    <xf numFmtId="165" fontId="0" fillId="0" borderId="0" xfId="0" applyNumberFormat="1" applyFill="1"/>
    <xf numFmtId="164" fontId="0" fillId="0" borderId="0" xfId="0" applyNumberFormat="1" applyFill="1"/>
    <xf numFmtId="0" fontId="8" fillId="0" borderId="0" xfId="4" applyFill="1"/>
    <xf numFmtId="0" fontId="5" fillId="0" borderId="0" xfId="0" applyFont="1" applyFill="1" applyAlignment="1">
      <alignment horizontal="justify" vertical="center"/>
    </xf>
    <xf numFmtId="0" fontId="6" fillId="0" borderId="0" xfId="0" applyFont="1" applyFill="1" applyAlignment="1">
      <alignment horizontal="justify" vertical="center"/>
    </xf>
    <xf numFmtId="10" fontId="6" fillId="0" borderId="0" xfId="0" applyNumberFormat="1" applyFont="1" applyFill="1" applyAlignment="1">
      <alignment horizontal="justify" vertical="center"/>
    </xf>
    <xf numFmtId="10" fontId="0" fillId="0" borderId="5" xfId="0" applyNumberFormat="1" applyFill="1" applyBorder="1"/>
    <xf numFmtId="10" fontId="0" fillId="0" borderId="0" xfId="0" applyNumberFormat="1" applyFill="1" applyBorder="1"/>
    <xf numFmtId="10" fontId="0" fillId="0" borderId="0" xfId="0" applyNumberFormat="1" applyFill="1"/>
    <xf numFmtId="6" fontId="6" fillId="0" borderId="0" xfId="0" applyNumberFormat="1" applyFont="1" applyFill="1" applyAlignment="1">
      <alignment horizontal="justify" vertical="center"/>
    </xf>
    <xf numFmtId="166" fontId="0" fillId="0" borderId="1" xfId="2" applyNumberFormat="1" applyFont="1" applyBorder="1" applyAlignment="1"/>
    <xf numFmtId="0" fontId="0" fillId="0" borderId="1" xfId="0" applyFont="1" applyBorder="1" applyAlignment="1">
      <alignment horizontal="left" wrapText="1"/>
    </xf>
    <xf numFmtId="164" fontId="0" fillId="0" borderId="1" xfId="0" applyNumberFormat="1" applyFont="1" applyBorder="1"/>
    <xf numFmtId="10" fontId="0" fillId="0" borderId="1" xfId="3" applyNumberFormat="1" applyFont="1" applyBorder="1"/>
    <xf numFmtId="170" fontId="0" fillId="0" borderId="0" xfId="0" applyNumberFormat="1"/>
    <xf numFmtId="164" fontId="0" fillId="0" borderId="1" xfId="0" applyNumberFormat="1" applyFont="1" applyFill="1" applyBorder="1" applyAlignment="1">
      <alignment horizontal="left"/>
    </xf>
    <xf numFmtId="0" fontId="10" fillId="3" borderId="1" xfId="0" applyFont="1" applyFill="1" applyBorder="1" applyAlignment="1">
      <alignment horizontal="center"/>
    </xf>
    <xf numFmtId="164" fontId="2" fillId="0" borderId="2" xfId="0" applyNumberFormat="1" applyFont="1" applyFill="1" applyBorder="1" applyAlignment="1">
      <alignment horizontal="center"/>
    </xf>
    <xf numFmtId="164" fontId="2" fillId="0" borderId="3" xfId="0" applyNumberFormat="1" applyFont="1" applyFill="1" applyBorder="1" applyAlignment="1">
      <alignment horizontal="center"/>
    </xf>
    <xf numFmtId="166" fontId="2" fillId="0" borderId="4" xfId="2" applyNumberFormat="1" applyFont="1" applyFill="1" applyBorder="1"/>
    <xf numFmtId="164" fontId="2" fillId="0" borderId="0" xfId="0" applyNumberFormat="1" applyFont="1" applyFill="1" applyBorder="1" applyAlignment="1"/>
    <xf numFmtId="164" fontId="2" fillId="0" borderId="2" xfId="0" applyNumberFormat="1" applyFont="1" applyFill="1" applyBorder="1" applyAlignment="1">
      <alignment horizontal="left"/>
    </xf>
    <xf numFmtId="164" fontId="2" fillId="0" borderId="2" xfId="0" applyNumberFormat="1" applyFont="1" applyFill="1" applyBorder="1"/>
    <xf numFmtId="164" fontId="2" fillId="0" borderId="2" xfId="0" applyNumberFormat="1" applyFont="1" applyBorder="1"/>
    <xf numFmtId="164" fontId="0" fillId="0" borderId="4" xfId="0" applyNumberFormat="1" applyFill="1" applyBorder="1"/>
    <xf numFmtId="164" fontId="0" fillId="0" borderId="4" xfId="0" applyNumberFormat="1" applyBorder="1"/>
    <xf numFmtId="10" fontId="2" fillId="3" borderId="1" xfId="0" applyNumberFormat="1" applyFont="1" applyFill="1" applyBorder="1" applyAlignment="1">
      <alignment horizontal="center"/>
    </xf>
    <xf numFmtId="0" fontId="7" fillId="3" borderId="1" xfId="0" applyFont="1" applyFill="1" applyBorder="1"/>
    <xf numFmtId="166" fontId="9" fillId="3" borderId="1" xfId="2" applyNumberFormat="1" applyFont="1" applyFill="1" applyBorder="1"/>
    <xf numFmtId="0" fontId="2" fillId="3" borderId="1" xfId="0" applyFont="1" applyFill="1" applyBorder="1"/>
    <xf numFmtId="10" fontId="2" fillId="3" borderId="1" xfId="0" applyNumberFormat="1" applyFont="1" applyFill="1" applyBorder="1"/>
    <xf numFmtId="166" fontId="2" fillId="0" borderId="1" xfId="2" applyNumberFormat="1" applyFont="1" applyFill="1" applyBorder="1"/>
    <xf numFmtId="166" fontId="2" fillId="0" borderId="1" xfId="2" applyNumberFormat="1" applyFont="1" applyFill="1" applyBorder="1" applyAlignment="1"/>
    <xf numFmtId="165" fontId="0" fillId="0" borderId="1" xfId="0" applyNumberFormat="1" applyBorder="1"/>
    <xf numFmtId="166" fontId="2" fillId="0" borderId="1" xfId="0" applyNumberFormat="1" applyFont="1" applyBorder="1" applyAlignment="1"/>
    <xf numFmtId="166" fontId="2" fillId="0" borderId="1" xfId="0" applyNumberFormat="1" applyFont="1" applyFill="1" applyBorder="1"/>
    <xf numFmtId="164" fontId="2" fillId="2" borderId="1" xfId="0" applyNumberFormat="1" applyFont="1" applyFill="1" applyBorder="1"/>
    <xf numFmtId="0" fontId="0" fillId="10" borderId="1" xfId="0" applyFill="1" applyBorder="1"/>
    <xf numFmtId="166" fontId="9" fillId="2" borderId="1" xfId="2" applyNumberFormat="1" applyFont="1" applyFill="1" applyBorder="1"/>
    <xf numFmtId="169" fontId="9" fillId="2" borderId="1" xfId="2" applyNumberFormat="1" applyFont="1" applyFill="1" applyBorder="1"/>
    <xf numFmtId="166" fontId="0" fillId="2" borderId="0" xfId="2" applyNumberFormat="1" applyFont="1" applyFill="1"/>
    <xf numFmtId="0" fontId="2" fillId="8" borderId="8" xfId="0" applyFont="1" applyFill="1" applyBorder="1" applyAlignment="1">
      <alignment horizontal="center"/>
    </xf>
    <xf numFmtId="0" fontId="0" fillId="8" borderId="1" xfId="0" applyFill="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10" fillId="3" borderId="9"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2" fillId="3" borderId="1" xfId="0" applyFont="1" applyFill="1" applyBorder="1" applyAlignment="1">
      <alignment horizontal="center"/>
    </xf>
    <xf numFmtId="0" fontId="5" fillId="0" borderId="0" xfId="0" applyFont="1" applyFill="1" applyAlignment="1">
      <alignment horizontal="center" wrapText="1"/>
    </xf>
    <xf numFmtId="0" fontId="5" fillId="0" borderId="0" xfId="0" applyFont="1" applyFill="1" applyAlignment="1">
      <alignment horizontal="center" vertical="center"/>
    </xf>
    <xf numFmtId="0" fontId="0" fillId="0" borderId="0" xfId="0" applyFill="1" applyAlignment="1">
      <alignment horizontal="center"/>
    </xf>
    <xf numFmtId="164" fontId="2" fillId="0" borderId="1" xfId="0" applyNumberFormat="1" applyFont="1" applyFill="1" applyBorder="1" applyAlignment="1">
      <alignment horizontal="center"/>
    </xf>
    <xf numFmtId="0" fontId="0" fillId="0" borderId="1" xfId="0" applyNumberFormat="1" applyFill="1" applyBorder="1" applyAlignment="1">
      <alignment horizontal="right" vertical="center"/>
    </xf>
    <xf numFmtId="164" fontId="2" fillId="3" borderId="2" xfId="0" applyNumberFormat="1" applyFont="1" applyFill="1" applyBorder="1" applyAlignment="1">
      <alignment horizontal="center" vertical="center"/>
    </xf>
    <xf numFmtId="164" fontId="2" fillId="3" borderId="3" xfId="0" applyNumberFormat="1" applyFont="1" applyFill="1" applyBorder="1" applyAlignment="1">
      <alignment horizontal="center" vertical="center"/>
    </xf>
    <xf numFmtId="164" fontId="2" fillId="3" borderId="4" xfId="0" applyNumberFormat="1" applyFont="1" applyFill="1" applyBorder="1" applyAlignment="1">
      <alignment horizontal="center" vertical="center"/>
    </xf>
    <xf numFmtId="164" fontId="7" fillId="0" borderId="2" xfId="0" applyNumberFormat="1" applyFont="1" applyFill="1" applyBorder="1" applyAlignment="1">
      <alignment horizontal="center"/>
    </xf>
    <xf numFmtId="164" fontId="7" fillId="0" borderId="3" xfId="0" applyNumberFormat="1" applyFont="1" applyFill="1" applyBorder="1" applyAlignment="1">
      <alignment horizontal="center"/>
    </xf>
    <xf numFmtId="164" fontId="7" fillId="0" borderId="4" xfId="0" applyNumberFormat="1" applyFont="1" applyFill="1" applyBorder="1" applyAlignment="1">
      <alignment horizontal="center"/>
    </xf>
    <xf numFmtId="0" fontId="0" fillId="0" borderId="2" xfId="0" applyFill="1" applyBorder="1" applyAlignment="1">
      <alignment horizontal="center"/>
    </xf>
    <xf numFmtId="0" fontId="0" fillId="0" borderId="4" xfId="0" applyFill="1" applyBorder="1" applyAlignment="1">
      <alignment horizontal="center"/>
    </xf>
    <xf numFmtId="0" fontId="2" fillId="3" borderId="2" xfId="0" applyFont="1" applyFill="1" applyBorder="1" applyAlignment="1">
      <alignment horizontal="center"/>
    </xf>
    <xf numFmtId="0" fontId="2" fillId="3" borderId="4" xfId="0" applyFont="1" applyFill="1" applyBorder="1" applyAlignment="1">
      <alignment horizontal="center"/>
    </xf>
    <xf numFmtId="164" fontId="0" fillId="3" borderId="2" xfId="0" applyNumberFormat="1" applyFill="1" applyBorder="1" applyAlignment="1">
      <alignment horizontal="center"/>
    </xf>
    <xf numFmtId="164" fontId="0" fillId="3" borderId="3" xfId="0" applyNumberFormat="1" applyFill="1" applyBorder="1" applyAlignment="1">
      <alignment horizontal="center"/>
    </xf>
    <xf numFmtId="164" fontId="0" fillId="3" borderId="4" xfId="0" applyNumberFormat="1" applyFill="1" applyBorder="1" applyAlignment="1">
      <alignment horizontal="center"/>
    </xf>
    <xf numFmtId="164" fontId="2" fillId="3" borderId="1" xfId="0" applyNumberFormat="1" applyFont="1" applyFill="1" applyBorder="1" applyAlignment="1">
      <alignment horizontal="center"/>
    </xf>
    <xf numFmtId="164" fontId="2" fillId="2" borderId="1" xfId="0" applyNumberFormat="1" applyFont="1" applyFill="1" applyBorder="1" applyAlignment="1">
      <alignment horizontal="left" wrapText="1"/>
    </xf>
    <xf numFmtId="0" fontId="2" fillId="0" borderId="1" xfId="0" applyFont="1" applyFill="1" applyBorder="1" applyAlignment="1">
      <alignment horizontal="center"/>
    </xf>
    <xf numFmtId="164" fontId="2" fillId="3" borderId="2" xfId="0" applyNumberFormat="1" applyFont="1" applyFill="1" applyBorder="1" applyAlignment="1">
      <alignment horizontal="center"/>
    </xf>
    <xf numFmtId="164" fontId="2" fillId="3" borderId="3" xfId="0" applyNumberFormat="1" applyFont="1" applyFill="1" applyBorder="1" applyAlignment="1">
      <alignment horizontal="center"/>
    </xf>
    <xf numFmtId="164" fontId="2" fillId="3" borderId="4" xfId="0" applyNumberFormat="1" applyFont="1" applyFill="1" applyBorder="1" applyAlignment="1">
      <alignment horizontal="center"/>
    </xf>
    <xf numFmtId="164" fontId="7" fillId="0" borderId="2" xfId="0" applyNumberFormat="1" applyFont="1" applyBorder="1" applyAlignment="1">
      <alignment horizontal="center"/>
    </xf>
    <xf numFmtId="164" fontId="7" fillId="0" borderId="3" xfId="0" applyNumberFormat="1" applyFont="1" applyBorder="1" applyAlignment="1">
      <alignment horizontal="center"/>
    </xf>
    <xf numFmtId="164" fontId="7" fillId="0" borderId="4" xfId="0" applyNumberFormat="1" applyFont="1" applyBorder="1" applyAlignment="1">
      <alignment horizontal="center"/>
    </xf>
    <xf numFmtId="164" fontId="2" fillId="0" borderId="2" xfId="0" applyNumberFormat="1" applyFont="1" applyFill="1" applyBorder="1" applyAlignment="1">
      <alignment horizontal="center"/>
    </xf>
    <xf numFmtId="164" fontId="2" fillId="0" borderId="4" xfId="0" applyNumberFormat="1" applyFont="1" applyFill="1" applyBorder="1" applyAlignment="1">
      <alignment horizontal="center"/>
    </xf>
    <xf numFmtId="164" fontId="2" fillId="0" borderId="2" xfId="0" applyNumberFormat="1" applyFont="1" applyBorder="1" applyAlignment="1">
      <alignment horizontal="center"/>
    </xf>
    <xf numFmtId="164" fontId="2" fillId="0" borderId="4" xfId="0" applyNumberFormat="1" applyFont="1" applyBorder="1" applyAlignment="1">
      <alignment horizontal="center"/>
    </xf>
    <xf numFmtId="164" fontId="0" fillId="0" borderId="2" xfId="1" applyNumberFormat="1" applyFont="1" applyFill="1" applyBorder="1" applyAlignment="1">
      <alignment horizontal="center"/>
    </xf>
    <xf numFmtId="164" fontId="0" fillId="0" borderId="4" xfId="1" applyNumberFormat="1" applyFont="1" applyFill="1" applyBorder="1" applyAlignment="1">
      <alignment horizontal="center"/>
    </xf>
    <xf numFmtId="0" fontId="2" fillId="2" borderId="1" xfId="0" applyFont="1" applyFill="1" applyBorder="1" applyAlignment="1">
      <alignment horizontal="left" wrapText="1"/>
    </xf>
    <xf numFmtId="0" fontId="11" fillId="8" borderId="11" xfId="0" applyFont="1" applyFill="1" applyBorder="1" applyAlignment="1">
      <alignment horizontal="center" vertical="center"/>
    </xf>
    <xf numFmtId="0" fontId="11" fillId="8" borderId="12"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10"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14" xfId="0" applyFont="1" applyFill="1" applyBorder="1" applyAlignment="1">
      <alignment horizontal="center" vertical="center"/>
    </xf>
    <xf numFmtId="44" fontId="0" fillId="3" borderId="1" xfId="0" applyNumberFormat="1" applyFill="1" applyBorder="1" applyAlignment="1">
      <alignment horizontal="center" vertical="center"/>
    </xf>
    <xf numFmtId="44" fontId="0" fillId="2" borderId="1" xfId="0" applyNumberFormat="1" applyFill="1" applyBorder="1" applyAlignment="1">
      <alignment horizontal="center" vertical="center"/>
    </xf>
    <xf numFmtId="0" fontId="0" fillId="2" borderId="1" xfId="0" applyFill="1" applyBorder="1" applyAlignment="1">
      <alignment horizontal="center" vertical="center"/>
    </xf>
    <xf numFmtId="44" fontId="0" fillId="4" borderId="6" xfId="0" applyNumberFormat="1" applyFill="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2" fillId="8" borderId="1" xfId="0" applyFont="1" applyFill="1" applyBorder="1" applyAlignment="1">
      <alignment horizontal="center"/>
    </xf>
    <xf numFmtId="44" fontId="0" fillId="5" borderId="1" xfId="0" applyNumberFormat="1" applyFill="1" applyBorder="1" applyAlignment="1">
      <alignment horizontal="center" vertical="center"/>
    </xf>
    <xf numFmtId="0" fontId="0" fillId="5" borderId="1" xfId="0" applyFill="1" applyBorder="1" applyAlignment="1">
      <alignment horizontal="center" vertical="center"/>
    </xf>
    <xf numFmtId="44" fontId="0" fillId="6" borderId="1" xfId="0" applyNumberFormat="1" applyFill="1" applyBorder="1" applyAlignment="1">
      <alignment horizontal="center" vertical="center"/>
    </xf>
    <xf numFmtId="0" fontId="0" fillId="6" borderId="1" xfId="0" applyFill="1" applyBorder="1" applyAlignment="1">
      <alignment horizontal="center" vertical="center"/>
    </xf>
    <xf numFmtId="0" fontId="0" fillId="6" borderId="6" xfId="0" applyFill="1" applyBorder="1" applyAlignment="1">
      <alignment horizontal="center" vertical="center"/>
    </xf>
    <xf numFmtId="44" fontId="0" fillId="6" borderId="6" xfId="0" applyNumberFormat="1" applyFill="1" applyBorder="1" applyAlignment="1">
      <alignment horizontal="center" vertical="center"/>
    </xf>
    <xf numFmtId="44" fontId="0" fillId="6" borderId="7" xfId="0" applyNumberFormat="1" applyFill="1" applyBorder="1" applyAlignment="1">
      <alignment horizontal="center" vertical="center"/>
    </xf>
    <xf numFmtId="44" fontId="0" fillId="6" borderId="8" xfId="0" applyNumberFormat="1" applyFill="1" applyBorder="1" applyAlignment="1">
      <alignment horizontal="center" vertical="center"/>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3" borderId="2" xfId="0" applyFill="1" applyBorder="1" applyAlignment="1">
      <alignment horizontal="center" vertical="center"/>
    </xf>
    <xf numFmtId="0" fontId="0" fillId="2" borderId="2" xfId="0" applyFill="1" applyBorder="1" applyAlignment="1">
      <alignment horizontal="center" vertical="center"/>
    </xf>
    <xf numFmtId="0" fontId="0" fillId="4" borderId="2" xfId="0" applyFill="1" applyBorder="1" applyAlignment="1">
      <alignment horizontal="center" vertical="center"/>
    </xf>
    <xf numFmtId="0" fontId="0" fillId="5" borderId="2" xfId="0" applyFill="1" applyBorder="1" applyAlignment="1">
      <alignment horizontal="center" vertical="center"/>
    </xf>
    <xf numFmtId="0" fontId="0" fillId="7" borderId="2" xfId="0" applyFill="1" applyBorder="1" applyAlignment="1">
      <alignment horizontal="center" vertical="center"/>
    </xf>
    <xf numFmtId="44" fontId="0" fillId="7" borderId="1" xfId="0" applyNumberFormat="1" applyFill="1" applyBorder="1" applyAlignment="1">
      <alignment horizontal="center" vertical="center"/>
    </xf>
    <xf numFmtId="0" fontId="0" fillId="7" borderId="1" xfId="0" applyFill="1" applyBorder="1" applyAlignment="1">
      <alignment horizontal="center" vertical="center"/>
    </xf>
    <xf numFmtId="0" fontId="0" fillId="3" borderId="2" xfId="0" applyFill="1" applyBorder="1" applyAlignment="1">
      <alignment horizontal="center" vertical="center" textRotation="180" wrapText="1"/>
    </xf>
    <xf numFmtId="0" fontId="0" fillId="3" borderId="1" xfId="0" applyFill="1" applyBorder="1" applyAlignment="1">
      <alignment horizontal="center" vertical="center" textRotation="180" wrapText="1"/>
    </xf>
    <xf numFmtId="0" fontId="0" fillId="2" borderId="1" xfId="0" applyFill="1" applyBorder="1" applyAlignment="1">
      <alignment horizontal="center" vertical="center" textRotation="180" wrapText="1"/>
    </xf>
    <xf numFmtId="0" fontId="0" fillId="4" borderId="1" xfId="0" applyFill="1" applyBorder="1" applyAlignment="1">
      <alignment horizontal="center" vertical="center" textRotation="180" wrapText="1"/>
    </xf>
    <xf numFmtId="0" fontId="0" fillId="5" borderId="1" xfId="0" applyFill="1" applyBorder="1" applyAlignment="1">
      <alignment horizontal="center" vertical="center" textRotation="180" wrapText="1"/>
    </xf>
    <xf numFmtId="0" fontId="0" fillId="6" borderId="1" xfId="0" applyFill="1" applyBorder="1" applyAlignment="1">
      <alignment horizontal="center" vertical="center" textRotation="180" wrapText="1"/>
    </xf>
    <xf numFmtId="0" fontId="0" fillId="7" borderId="1" xfId="0" applyFill="1" applyBorder="1" applyAlignment="1">
      <alignment horizontal="center" vertical="center" textRotation="180" wrapText="1"/>
    </xf>
    <xf numFmtId="9" fontId="0" fillId="8" borderId="0" xfId="0" applyNumberFormat="1" applyFill="1" applyAlignment="1">
      <alignment horizontal="center"/>
    </xf>
    <xf numFmtId="0" fontId="0" fillId="8" borderId="0" xfId="0" applyFill="1" applyAlignment="1">
      <alignment horizontal="center"/>
    </xf>
    <xf numFmtId="0" fontId="0" fillId="8" borderId="1" xfId="0" applyFill="1" applyBorder="1" applyAlignment="1">
      <alignment horizontal="center" vertical="center"/>
    </xf>
    <xf numFmtId="0" fontId="7" fillId="0" borderId="3" xfId="0" applyFont="1" applyBorder="1" applyAlignment="1">
      <alignment horizontal="center"/>
    </xf>
    <xf numFmtId="0" fontId="2" fillId="3" borderId="1" xfId="0" applyFont="1" applyFill="1" applyBorder="1" applyAlignment="1">
      <alignment horizontal="center" vertical="center" wrapText="1"/>
    </xf>
  </cellXfs>
  <cellStyles count="5">
    <cellStyle name="Hipervínculo" xfId="4" builtinId="8"/>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3"/>
  <sheetViews>
    <sheetView workbookViewId="0">
      <selection sqref="A1:G2"/>
    </sheetView>
  </sheetViews>
  <sheetFormatPr baseColWidth="10" defaultRowHeight="15" x14ac:dyDescent="0.25"/>
  <cols>
    <col min="1" max="1" width="27.140625" bestFit="1" customWidth="1"/>
    <col min="2" max="2" width="9.28515625" bestFit="1" customWidth="1"/>
    <col min="3" max="3" width="11.140625" bestFit="1" customWidth="1"/>
    <col min="4" max="4" width="12.85546875" bestFit="1" customWidth="1"/>
    <col min="5" max="5" width="12.5703125" bestFit="1" customWidth="1"/>
    <col min="6" max="6" width="14" customWidth="1"/>
    <col min="7" max="8" width="12.5703125" bestFit="1" customWidth="1"/>
  </cols>
  <sheetData>
    <row r="1" spans="1:8" ht="18" customHeight="1" x14ac:dyDescent="0.25">
      <c r="A1" s="171" t="s">
        <v>139</v>
      </c>
      <c r="B1" s="172"/>
      <c r="C1" s="172"/>
      <c r="D1" s="172"/>
      <c r="E1" s="172"/>
      <c r="F1" s="172"/>
      <c r="G1" s="172"/>
    </row>
    <row r="2" spans="1:8" ht="16.5" customHeight="1" x14ac:dyDescent="0.25">
      <c r="A2" s="173"/>
      <c r="B2" s="174"/>
      <c r="C2" s="174"/>
      <c r="D2" s="174"/>
      <c r="E2" s="174"/>
      <c r="F2" s="174"/>
      <c r="G2" s="174"/>
    </row>
    <row r="3" spans="1:8" ht="15.75" x14ac:dyDescent="0.25">
      <c r="A3" s="140" t="s">
        <v>86</v>
      </c>
      <c r="B3" s="140" t="s">
        <v>76</v>
      </c>
      <c r="C3" s="140" t="s">
        <v>87</v>
      </c>
      <c r="D3" s="140" t="s">
        <v>88</v>
      </c>
      <c r="E3" s="140" t="s">
        <v>89</v>
      </c>
      <c r="F3" s="175" t="s">
        <v>134</v>
      </c>
      <c r="G3" s="175"/>
    </row>
    <row r="4" spans="1:8" x14ac:dyDescent="0.25">
      <c r="A4" s="86" t="s">
        <v>90</v>
      </c>
      <c r="B4" s="86" t="s">
        <v>91</v>
      </c>
      <c r="C4" s="86">
        <v>244</v>
      </c>
      <c r="D4" s="10">
        <v>10500</v>
      </c>
      <c r="E4" s="134">
        <f>C4*D4</f>
        <v>2562000</v>
      </c>
      <c r="F4" s="2" t="s">
        <v>135</v>
      </c>
      <c r="G4" s="15">
        <f>E4</f>
        <v>2562000</v>
      </c>
    </row>
    <row r="5" spans="1:8" x14ac:dyDescent="0.25">
      <c r="A5" s="86" t="s">
        <v>92</v>
      </c>
      <c r="B5" s="135" t="s">
        <v>91</v>
      </c>
      <c r="C5" s="86">
        <v>300</v>
      </c>
      <c r="D5" s="10">
        <v>3500</v>
      </c>
      <c r="E5" s="134">
        <f t="shared" ref="E5:E30" si="0">C5*D5</f>
        <v>1050000</v>
      </c>
      <c r="F5" s="2" t="s">
        <v>135</v>
      </c>
      <c r="G5" s="15">
        <f>E5</f>
        <v>1050000</v>
      </c>
      <c r="H5" s="3"/>
    </row>
    <row r="6" spans="1:8" x14ac:dyDescent="0.25">
      <c r="A6" s="86" t="s">
        <v>93</v>
      </c>
      <c r="B6" s="86" t="s">
        <v>94</v>
      </c>
      <c r="C6" s="86">
        <v>8</v>
      </c>
      <c r="D6" s="10">
        <v>11000</v>
      </c>
      <c r="E6" s="134">
        <f t="shared" si="0"/>
        <v>88000</v>
      </c>
      <c r="F6" s="2" t="s">
        <v>135</v>
      </c>
      <c r="G6" s="15">
        <f>E6</f>
        <v>88000</v>
      </c>
      <c r="H6" s="3"/>
    </row>
    <row r="7" spans="1:8" x14ac:dyDescent="0.25">
      <c r="A7" s="86" t="s">
        <v>95</v>
      </c>
      <c r="B7" s="86" t="s">
        <v>96</v>
      </c>
      <c r="C7" s="86">
        <v>30</v>
      </c>
      <c r="D7" s="10">
        <v>32000</v>
      </c>
      <c r="E7" s="134">
        <f t="shared" si="0"/>
        <v>960000</v>
      </c>
      <c r="F7" s="2"/>
      <c r="G7" s="2"/>
      <c r="H7" s="3"/>
    </row>
    <row r="8" spans="1:8" x14ac:dyDescent="0.25">
      <c r="A8" s="86" t="s">
        <v>97</v>
      </c>
      <c r="B8" s="86" t="s">
        <v>91</v>
      </c>
      <c r="C8" s="86">
        <v>160</v>
      </c>
      <c r="D8" s="10">
        <v>5600</v>
      </c>
      <c r="E8" s="134">
        <f t="shared" si="0"/>
        <v>896000</v>
      </c>
      <c r="F8" s="2"/>
      <c r="G8" s="2"/>
    </row>
    <row r="9" spans="1:8" x14ac:dyDescent="0.25">
      <c r="A9" s="86" t="s">
        <v>98</v>
      </c>
      <c r="B9" s="86" t="s">
        <v>99</v>
      </c>
      <c r="C9" s="86">
        <v>130</v>
      </c>
      <c r="D9" s="10">
        <v>4200</v>
      </c>
      <c r="E9" s="134">
        <f t="shared" si="0"/>
        <v>546000</v>
      </c>
      <c r="F9" s="2"/>
      <c r="G9" s="2"/>
    </row>
    <row r="10" spans="1:8" x14ac:dyDescent="0.25">
      <c r="A10" s="86" t="s">
        <v>100</v>
      </c>
      <c r="B10" s="135" t="s">
        <v>96</v>
      </c>
      <c r="C10" s="86">
        <v>96</v>
      </c>
      <c r="D10" s="10">
        <v>4600</v>
      </c>
      <c r="E10" s="134">
        <f t="shared" si="0"/>
        <v>441600</v>
      </c>
      <c r="F10" s="2"/>
      <c r="G10" s="2"/>
    </row>
    <row r="11" spans="1:8" x14ac:dyDescent="0.25">
      <c r="A11" s="86" t="s">
        <v>101</v>
      </c>
      <c r="B11" s="86" t="s">
        <v>96</v>
      </c>
      <c r="C11" s="86">
        <v>46</v>
      </c>
      <c r="D11" s="10">
        <v>8000</v>
      </c>
      <c r="E11" s="134">
        <f t="shared" si="0"/>
        <v>368000</v>
      </c>
      <c r="F11" s="2"/>
      <c r="G11" s="2"/>
    </row>
    <row r="12" spans="1:8" x14ac:dyDescent="0.25">
      <c r="A12" s="86" t="s">
        <v>102</v>
      </c>
      <c r="B12" s="135" t="s">
        <v>99</v>
      </c>
      <c r="C12" s="86">
        <v>90</v>
      </c>
      <c r="D12" s="10">
        <v>4200</v>
      </c>
      <c r="E12" s="134">
        <f t="shared" si="0"/>
        <v>378000</v>
      </c>
      <c r="F12" s="2"/>
      <c r="G12" s="2"/>
    </row>
    <row r="13" spans="1:8" x14ac:dyDescent="0.25">
      <c r="A13" s="86" t="s">
        <v>103</v>
      </c>
      <c r="B13" s="135" t="s">
        <v>104</v>
      </c>
      <c r="C13" s="86">
        <v>8</v>
      </c>
      <c r="D13" s="10">
        <v>26000</v>
      </c>
      <c r="E13" s="134">
        <f t="shared" si="0"/>
        <v>208000</v>
      </c>
      <c r="F13" s="2"/>
      <c r="G13" s="2"/>
    </row>
    <row r="14" spans="1:8" x14ac:dyDescent="0.25">
      <c r="A14" s="86" t="s">
        <v>105</v>
      </c>
      <c r="B14" s="135" t="s">
        <v>104</v>
      </c>
      <c r="C14" s="86">
        <v>32</v>
      </c>
      <c r="D14" s="10">
        <v>4000</v>
      </c>
      <c r="E14" s="134">
        <f t="shared" si="0"/>
        <v>128000</v>
      </c>
      <c r="F14" s="2"/>
      <c r="G14" s="2"/>
    </row>
    <row r="15" spans="1:8" x14ac:dyDescent="0.25">
      <c r="A15" s="86" t="s">
        <v>106</v>
      </c>
      <c r="B15" s="135" t="s">
        <v>107</v>
      </c>
      <c r="C15" s="86">
        <v>3</v>
      </c>
      <c r="D15" s="10">
        <v>30000</v>
      </c>
      <c r="E15" s="134">
        <f t="shared" si="0"/>
        <v>90000</v>
      </c>
      <c r="F15" s="2"/>
      <c r="G15" s="2"/>
    </row>
    <row r="16" spans="1:8" x14ac:dyDescent="0.25">
      <c r="A16" s="86" t="s">
        <v>108</v>
      </c>
      <c r="B16" s="135" t="s">
        <v>96</v>
      </c>
      <c r="C16" s="86">
        <v>2000</v>
      </c>
      <c r="D16" s="10">
        <v>56</v>
      </c>
      <c r="E16" s="134">
        <f t="shared" si="0"/>
        <v>112000</v>
      </c>
      <c r="F16" s="2"/>
      <c r="G16" s="2"/>
    </row>
    <row r="17" spans="1:8" x14ac:dyDescent="0.25">
      <c r="A17" s="86" t="s">
        <v>109</v>
      </c>
      <c r="B17" s="135" t="s">
        <v>96</v>
      </c>
      <c r="C17" s="86">
        <v>2000</v>
      </c>
      <c r="D17" s="10">
        <v>52</v>
      </c>
      <c r="E17" s="134">
        <f t="shared" si="0"/>
        <v>104000</v>
      </c>
      <c r="F17" s="2"/>
      <c r="G17" s="2"/>
    </row>
    <row r="18" spans="1:8" x14ac:dyDescent="0.25">
      <c r="A18" s="86" t="s">
        <v>110</v>
      </c>
      <c r="B18" s="135" t="s">
        <v>96</v>
      </c>
      <c r="C18" s="86">
        <v>200</v>
      </c>
      <c r="D18" s="10">
        <v>3000</v>
      </c>
      <c r="E18" s="134">
        <f t="shared" si="0"/>
        <v>600000</v>
      </c>
      <c r="F18" s="2">
        <v>30</v>
      </c>
      <c r="G18" s="2">
        <f>D18*F18</f>
        <v>90000</v>
      </c>
    </row>
    <row r="19" spans="1:8" x14ac:dyDescent="0.25">
      <c r="A19" s="86" t="s">
        <v>111</v>
      </c>
      <c r="B19" s="135" t="s">
        <v>112</v>
      </c>
      <c r="C19" s="86">
        <v>3</v>
      </c>
      <c r="D19" s="10">
        <v>128150</v>
      </c>
      <c r="E19" s="134">
        <f t="shared" si="0"/>
        <v>384450</v>
      </c>
      <c r="F19" s="2"/>
      <c r="G19" s="2"/>
    </row>
    <row r="20" spans="1:8" x14ac:dyDescent="0.25">
      <c r="A20" s="86" t="s">
        <v>113</v>
      </c>
      <c r="B20" s="86" t="s">
        <v>114</v>
      </c>
      <c r="C20" s="86">
        <v>10</v>
      </c>
      <c r="D20" s="10">
        <v>14000</v>
      </c>
      <c r="E20" s="134">
        <f t="shared" si="0"/>
        <v>140000</v>
      </c>
      <c r="F20" s="2" t="s">
        <v>135</v>
      </c>
      <c r="G20" s="15">
        <f>E20</f>
        <v>140000</v>
      </c>
    </row>
    <row r="21" spans="1:8" x14ac:dyDescent="0.25">
      <c r="A21" s="86" t="s">
        <v>115</v>
      </c>
      <c r="B21" s="86" t="s">
        <v>96</v>
      </c>
      <c r="C21" s="86">
        <v>600</v>
      </c>
      <c r="D21" s="10">
        <v>6200</v>
      </c>
      <c r="E21" s="134">
        <f t="shared" si="0"/>
        <v>3720000</v>
      </c>
      <c r="F21" s="2">
        <v>30</v>
      </c>
      <c r="G21" s="10">
        <f>F21*D21</f>
        <v>186000</v>
      </c>
      <c r="H21" s="3"/>
    </row>
    <row r="22" spans="1:8" x14ac:dyDescent="0.25">
      <c r="A22" s="86" t="s">
        <v>116</v>
      </c>
      <c r="B22" s="86" t="s">
        <v>91</v>
      </c>
      <c r="C22" s="86">
        <v>960</v>
      </c>
      <c r="D22" s="10">
        <v>380</v>
      </c>
      <c r="E22" s="134">
        <f t="shared" si="0"/>
        <v>364800</v>
      </c>
      <c r="F22" s="2" t="s">
        <v>135</v>
      </c>
      <c r="G22" s="15">
        <f>E22</f>
        <v>364800</v>
      </c>
    </row>
    <row r="23" spans="1:8" x14ac:dyDescent="0.25">
      <c r="A23" s="86" t="s">
        <v>117</v>
      </c>
      <c r="B23" s="86" t="s">
        <v>96</v>
      </c>
      <c r="C23" s="86">
        <v>49</v>
      </c>
      <c r="D23" s="10">
        <v>2000</v>
      </c>
      <c r="E23" s="134">
        <f t="shared" si="0"/>
        <v>98000</v>
      </c>
      <c r="F23" s="2"/>
      <c r="G23" s="2"/>
      <c r="H23" s="3"/>
    </row>
    <row r="24" spans="1:8" x14ac:dyDescent="0.25">
      <c r="A24" s="86" t="s">
        <v>118</v>
      </c>
      <c r="B24" s="86" t="s">
        <v>96</v>
      </c>
      <c r="C24" s="86">
        <v>49</v>
      </c>
      <c r="D24" s="10">
        <v>600</v>
      </c>
      <c r="E24" s="134">
        <f t="shared" si="0"/>
        <v>29400</v>
      </c>
      <c r="F24" s="2"/>
      <c r="G24" s="2"/>
    </row>
    <row r="25" spans="1:8" x14ac:dyDescent="0.25">
      <c r="A25" s="86" t="s">
        <v>119</v>
      </c>
      <c r="B25" s="86" t="s">
        <v>94</v>
      </c>
      <c r="C25" s="86">
        <v>2</v>
      </c>
      <c r="D25" s="10">
        <v>124350</v>
      </c>
      <c r="E25" s="134">
        <f t="shared" si="0"/>
        <v>248700</v>
      </c>
      <c r="F25" s="2"/>
      <c r="G25" s="2"/>
    </row>
    <row r="26" spans="1:8" x14ac:dyDescent="0.25">
      <c r="A26" s="86" t="s">
        <v>120</v>
      </c>
      <c r="B26" s="86" t="s">
        <v>96</v>
      </c>
      <c r="C26" s="86">
        <v>2</v>
      </c>
      <c r="D26" s="10">
        <v>65000</v>
      </c>
      <c r="E26" s="134">
        <f t="shared" si="0"/>
        <v>130000</v>
      </c>
      <c r="F26" s="2"/>
      <c r="G26" s="2"/>
    </row>
    <row r="27" spans="1:8" x14ac:dyDescent="0.25">
      <c r="A27" s="86" t="s">
        <v>121</v>
      </c>
      <c r="B27" s="86" t="s">
        <v>96</v>
      </c>
      <c r="C27" s="86">
        <v>1</v>
      </c>
      <c r="D27" s="10">
        <v>350000</v>
      </c>
      <c r="E27" s="134">
        <f t="shared" si="0"/>
        <v>350000</v>
      </c>
      <c r="F27" s="2"/>
      <c r="G27" s="2"/>
    </row>
    <row r="28" spans="1:8" x14ac:dyDescent="0.25">
      <c r="A28" s="86" t="s">
        <v>122</v>
      </c>
      <c r="B28" s="86" t="s">
        <v>96</v>
      </c>
      <c r="C28" s="86">
        <v>14</v>
      </c>
      <c r="D28" s="10">
        <v>6100</v>
      </c>
      <c r="E28" s="134">
        <f t="shared" si="0"/>
        <v>85400</v>
      </c>
      <c r="F28" s="2"/>
      <c r="G28" s="2"/>
    </row>
    <row r="29" spans="1:8" x14ac:dyDescent="0.25">
      <c r="A29" s="86" t="s">
        <v>123</v>
      </c>
      <c r="B29" s="86" t="s">
        <v>5</v>
      </c>
      <c r="C29" s="86">
        <v>1</v>
      </c>
      <c r="D29" s="10">
        <v>45000</v>
      </c>
      <c r="E29" s="134">
        <f t="shared" si="0"/>
        <v>45000</v>
      </c>
      <c r="F29" s="2"/>
      <c r="G29" s="157"/>
    </row>
    <row r="30" spans="1:8" x14ac:dyDescent="0.25">
      <c r="A30" s="86" t="s">
        <v>124</v>
      </c>
      <c r="B30" s="86" t="s">
        <v>5</v>
      </c>
      <c r="C30" s="86">
        <v>1</v>
      </c>
      <c r="D30" s="10">
        <v>3400000</v>
      </c>
      <c r="E30" s="134">
        <f t="shared" si="0"/>
        <v>3400000</v>
      </c>
      <c r="F30" s="2" t="s">
        <v>136</v>
      </c>
      <c r="G30" s="10">
        <v>800000</v>
      </c>
    </row>
    <row r="31" spans="1:8" x14ac:dyDescent="0.25">
      <c r="A31" s="168" t="s">
        <v>6</v>
      </c>
      <c r="B31" s="169"/>
      <c r="C31" s="169"/>
      <c r="D31" s="170"/>
      <c r="E31" s="155">
        <f>SUM(E4:E30)</f>
        <v>17527350</v>
      </c>
      <c r="F31" s="51"/>
      <c r="G31" s="159">
        <f>SUM(G4:G30)</f>
        <v>5280800</v>
      </c>
      <c r="H31" s="42"/>
    </row>
    <row r="32" spans="1:8" x14ac:dyDescent="0.25">
      <c r="A32" s="167" t="s">
        <v>137</v>
      </c>
      <c r="B32" s="167"/>
      <c r="C32" s="167"/>
      <c r="D32" s="167"/>
      <c r="E32" s="167"/>
      <c r="F32" s="167"/>
      <c r="G32" s="158">
        <f>E31+(G31*2)</f>
        <v>28088950</v>
      </c>
    </row>
    <row r="33" spans="1:7" x14ac:dyDescent="0.25">
      <c r="A33" s="167" t="s">
        <v>138</v>
      </c>
      <c r="B33" s="167"/>
      <c r="C33" s="167"/>
      <c r="D33" s="167"/>
      <c r="E33" s="167"/>
      <c r="F33" s="167"/>
      <c r="G33" s="160">
        <f>G32/12</f>
        <v>2340745.8333333335</v>
      </c>
    </row>
  </sheetData>
  <mergeCells count="5">
    <mergeCell ref="A33:F33"/>
    <mergeCell ref="A31:D31"/>
    <mergeCell ref="A1:G2"/>
    <mergeCell ref="F3:G3"/>
    <mergeCell ref="A32:F32"/>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47"/>
  <sheetViews>
    <sheetView topLeftCell="A28" workbookViewId="0">
      <selection activeCell="G32" sqref="G32"/>
    </sheetView>
  </sheetViews>
  <sheetFormatPr baseColWidth="10" defaultRowHeight="15" x14ac:dyDescent="0.25"/>
  <cols>
    <col min="1" max="1" width="35.7109375" bestFit="1" customWidth="1"/>
    <col min="2" max="2" width="13.140625" bestFit="1" customWidth="1"/>
    <col min="3" max="3" width="12" bestFit="1" customWidth="1"/>
    <col min="4" max="4" width="10.140625" bestFit="1" customWidth="1"/>
    <col min="5" max="5" width="7.85546875" bestFit="1" customWidth="1"/>
    <col min="6" max="6" width="12.5703125" bestFit="1" customWidth="1"/>
    <col min="7" max="7" width="15.140625" style="21" bestFit="1" customWidth="1"/>
    <col min="8" max="8" width="25.28515625" style="21" bestFit="1" customWidth="1"/>
    <col min="9" max="9" width="25.28515625" bestFit="1" customWidth="1"/>
    <col min="10" max="10" width="25.28515625" customWidth="1"/>
    <col min="11" max="11" width="3" bestFit="1" customWidth="1"/>
    <col min="12" max="12" width="37.42578125" customWidth="1"/>
    <col min="13" max="13" width="21.7109375" bestFit="1" customWidth="1"/>
    <col min="14" max="14" width="14" bestFit="1" customWidth="1"/>
  </cols>
  <sheetData>
    <row r="1" spans="1:18" x14ac:dyDescent="0.25">
      <c r="A1" s="191" t="s">
        <v>0</v>
      </c>
      <c r="B1" s="192"/>
      <c r="C1" s="192"/>
      <c r="D1" s="192"/>
      <c r="E1" s="192"/>
      <c r="F1" s="192"/>
      <c r="G1" s="193"/>
      <c r="I1" s="21"/>
      <c r="J1" s="21"/>
      <c r="K1" s="21"/>
      <c r="L1" s="21"/>
      <c r="M1" s="21"/>
      <c r="N1" s="21"/>
      <c r="O1" s="21"/>
    </row>
    <row r="2" spans="1:18" x14ac:dyDescent="0.25">
      <c r="A2" s="197" t="s">
        <v>16</v>
      </c>
      <c r="B2" s="198"/>
      <c r="C2" s="198"/>
      <c r="D2" s="198"/>
      <c r="E2" s="198"/>
      <c r="F2" s="198"/>
      <c r="G2" s="199"/>
      <c r="I2" s="21"/>
      <c r="J2" s="21"/>
      <c r="K2" s="21"/>
      <c r="L2" s="21"/>
      <c r="M2" s="21"/>
      <c r="N2" s="21"/>
      <c r="O2" s="21"/>
    </row>
    <row r="3" spans="1:18" ht="15" customHeight="1" x14ac:dyDescent="0.25">
      <c r="A3" s="81" t="s">
        <v>16</v>
      </c>
      <c r="B3" s="189" t="s">
        <v>84</v>
      </c>
      <c r="C3" s="190"/>
      <c r="D3" s="82" t="s">
        <v>1</v>
      </c>
      <c r="E3" s="82" t="s">
        <v>2</v>
      </c>
      <c r="F3" s="82" t="s">
        <v>3</v>
      </c>
      <c r="G3" s="82" t="s">
        <v>4</v>
      </c>
      <c r="H3" s="124"/>
      <c r="I3" s="124"/>
      <c r="J3" s="124"/>
      <c r="K3" s="21"/>
      <c r="L3" s="21"/>
      <c r="M3" s="21"/>
      <c r="N3" s="21"/>
      <c r="O3" s="21"/>
    </row>
    <row r="4" spans="1:18" x14ac:dyDescent="0.25">
      <c r="A4" s="1" t="s">
        <v>63</v>
      </c>
      <c r="B4" s="207" t="s">
        <v>59</v>
      </c>
      <c r="C4" s="208"/>
      <c r="D4" s="1" t="s">
        <v>60</v>
      </c>
      <c r="E4" s="51">
        <f>'RIEGO DIARIO'!E152</f>
        <v>743472</v>
      </c>
      <c r="F4" s="92">
        <v>6.4300411522633744E-2</v>
      </c>
      <c r="G4" s="91">
        <f>F4*E4</f>
        <v>47805.555555555555</v>
      </c>
      <c r="I4" s="21"/>
      <c r="J4" s="21"/>
      <c r="K4" s="21"/>
      <c r="L4" s="21"/>
      <c r="M4" s="21"/>
      <c r="N4" s="21"/>
      <c r="O4" s="21"/>
    </row>
    <row r="5" spans="1:18" x14ac:dyDescent="0.25">
      <c r="A5" s="1" t="s">
        <v>64</v>
      </c>
      <c r="B5" s="187" t="s">
        <v>33</v>
      </c>
      <c r="C5" s="188"/>
      <c r="D5" s="1" t="s">
        <v>32</v>
      </c>
      <c r="E5" s="50">
        <v>40</v>
      </c>
      <c r="F5" s="87">
        <v>15100</v>
      </c>
      <c r="G5" s="91">
        <f t="shared" ref="G5:G14" si="0">E5*F5</f>
        <v>604000</v>
      </c>
      <c r="I5" s="125"/>
      <c r="J5" s="21"/>
      <c r="K5" s="21"/>
      <c r="L5" s="21"/>
      <c r="M5" s="21"/>
      <c r="N5" s="21"/>
      <c r="O5" s="21"/>
    </row>
    <row r="6" spans="1:18" x14ac:dyDescent="0.25">
      <c r="A6" s="1" t="s">
        <v>65</v>
      </c>
      <c r="B6" s="187" t="s">
        <v>34</v>
      </c>
      <c r="C6" s="188"/>
      <c r="D6" s="1" t="s">
        <v>32</v>
      </c>
      <c r="E6" s="50">
        <v>2</v>
      </c>
      <c r="F6" s="87">
        <v>84050</v>
      </c>
      <c r="G6" s="91">
        <f t="shared" si="0"/>
        <v>168100</v>
      </c>
      <c r="I6" s="21"/>
      <c r="J6" s="21"/>
      <c r="K6" s="21"/>
      <c r="L6" s="126"/>
      <c r="M6" s="21"/>
      <c r="N6" s="21"/>
      <c r="O6" s="21"/>
    </row>
    <row r="7" spans="1:18" x14ac:dyDescent="0.25">
      <c r="A7" s="1" t="s">
        <v>66</v>
      </c>
      <c r="B7" s="187" t="s">
        <v>85</v>
      </c>
      <c r="C7" s="188"/>
      <c r="D7" s="1" t="s">
        <v>15</v>
      </c>
      <c r="E7" s="50">
        <v>100</v>
      </c>
      <c r="F7" s="87">
        <v>3400</v>
      </c>
      <c r="G7" s="91">
        <f>E7*F7</f>
        <v>340000</v>
      </c>
      <c r="I7" s="21"/>
      <c r="J7" s="21"/>
      <c r="K7" s="178"/>
      <c r="L7" s="21"/>
      <c r="M7" s="21"/>
      <c r="N7" s="21"/>
      <c r="O7" s="21"/>
    </row>
    <row r="8" spans="1:18" x14ac:dyDescent="0.25">
      <c r="A8" s="1" t="s">
        <v>67</v>
      </c>
      <c r="B8" s="187" t="s">
        <v>85</v>
      </c>
      <c r="C8" s="188"/>
      <c r="D8" s="1" t="s">
        <v>15</v>
      </c>
      <c r="E8" s="50">
        <v>25</v>
      </c>
      <c r="F8" s="87">
        <v>6136</v>
      </c>
      <c r="G8" s="91">
        <f t="shared" si="0"/>
        <v>153400</v>
      </c>
      <c r="I8" s="21"/>
      <c r="J8" s="21"/>
      <c r="K8" s="178"/>
      <c r="L8" s="21"/>
      <c r="M8" s="21"/>
      <c r="N8" s="21"/>
      <c r="O8" s="21"/>
      <c r="P8" s="8"/>
    </row>
    <row r="9" spans="1:18" x14ac:dyDescent="0.25">
      <c r="A9" s="1" t="s">
        <v>68</v>
      </c>
      <c r="B9" s="187" t="s">
        <v>34</v>
      </c>
      <c r="C9" s="188"/>
      <c r="D9" s="1" t="s">
        <v>61</v>
      </c>
      <c r="E9" s="50">
        <v>2880</v>
      </c>
      <c r="F9" s="87">
        <v>390</v>
      </c>
      <c r="G9" s="91">
        <f>E9*F9</f>
        <v>1123200</v>
      </c>
      <c r="I9" s="21"/>
      <c r="J9" s="21"/>
      <c r="K9" s="127"/>
      <c r="L9" s="21"/>
      <c r="M9" s="21"/>
      <c r="N9" s="21"/>
      <c r="O9" s="21"/>
      <c r="P9" s="8"/>
    </row>
    <row r="10" spans="1:18" x14ac:dyDescent="0.25">
      <c r="A10" s="1" t="s">
        <v>69</v>
      </c>
      <c r="B10" s="187" t="s">
        <v>35</v>
      </c>
      <c r="C10" s="188"/>
      <c r="D10" s="1" t="s">
        <v>62</v>
      </c>
      <c r="E10" s="50">
        <v>10</v>
      </c>
      <c r="F10" s="87">
        <v>11500</v>
      </c>
      <c r="G10" s="91">
        <f t="shared" si="0"/>
        <v>115000</v>
      </c>
      <c r="I10" s="21"/>
      <c r="J10" s="21"/>
      <c r="K10" s="127"/>
      <c r="L10" s="21"/>
      <c r="M10" s="21"/>
      <c r="N10" s="21"/>
      <c r="O10" s="21"/>
      <c r="R10" s="8"/>
    </row>
    <row r="11" spans="1:18" x14ac:dyDescent="0.25">
      <c r="A11" s="1" t="s">
        <v>70</v>
      </c>
      <c r="B11" s="187" t="s">
        <v>85</v>
      </c>
      <c r="C11" s="188"/>
      <c r="D11" s="1" t="s">
        <v>5</v>
      </c>
      <c r="E11" s="50">
        <v>20</v>
      </c>
      <c r="F11" s="87">
        <v>26400</v>
      </c>
      <c r="G11" s="91">
        <f>E11*F11</f>
        <v>528000</v>
      </c>
      <c r="I11" s="21"/>
      <c r="J11" s="21"/>
      <c r="K11" s="177"/>
      <c r="L11" s="21"/>
      <c r="M11" s="21"/>
      <c r="N11" s="21"/>
      <c r="O11" s="21"/>
      <c r="Q11" s="8"/>
    </row>
    <row r="12" spans="1:18" x14ac:dyDescent="0.25">
      <c r="A12" s="1" t="s">
        <v>71</v>
      </c>
      <c r="B12" s="187" t="s">
        <v>85</v>
      </c>
      <c r="C12" s="188"/>
      <c r="D12" s="1" t="s">
        <v>5</v>
      </c>
      <c r="E12" s="50">
        <v>10</v>
      </c>
      <c r="F12" s="87">
        <v>45300</v>
      </c>
      <c r="G12" s="91">
        <f t="shared" si="0"/>
        <v>453000</v>
      </c>
      <c r="I12" s="21"/>
      <c r="J12" s="21"/>
      <c r="K12" s="177"/>
      <c r="L12" s="21"/>
      <c r="M12" s="21"/>
      <c r="N12" s="21"/>
      <c r="O12" s="21"/>
      <c r="P12" s="8"/>
    </row>
    <row r="13" spans="1:18" x14ac:dyDescent="0.25">
      <c r="A13" s="1" t="s">
        <v>72</v>
      </c>
      <c r="B13" s="187" t="s">
        <v>85</v>
      </c>
      <c r="C13" s="188"/>
      <c r="D13" s="1" t="s">
        <v>5</v>
      </c>
      <c r="E13" s="50">
        <v>10</v>
      </c>
      <c r="F13" s="87">
        <v>19200</v>
      </c>
      <c r="G13" s="91">
        <f t="shared" si="0"/>
        <v>192000</v>
      </c>
      <c r="I13" s="21"/>
      <c r="J13" s="21"/>
      <c r="K13" s="177"/>
      <c r="L13" s="21"/>
      <c r="M13" s="21"/>
      <c r="N13" s="21"/>
      <c r="O13" s="21"/>
      <c r="R13" s="8"/>
    </row>
    <row r="14" spans="1:18" x14ac:dyDescent="0.25">
      <c r="A14" s="1" t="s">
        <v>74</v>
      </c>
      <c r="B14" s="187" t="s">
        <v>33</v>
      </c>
      <c r="C14" s="188"/>
      <c r="D14" s="1" t="s">
        <v>32</v>
      </c>
      <c r="E14" s="50">
        <v>2</v>
      </c>
      <c r="F14" s="87">
        <v>13000</v>
      </c>
      <c r="G14" s="91">
        <f t="shared" si="0"/>
        <v>26000</v>
      </c>
      <c r="I14" s="21"/>
      <c r="J14" s="21"/>
      <c r="K14" s="21"/>
      <c r="L14" s="21"/>
      <c r="M14" s="21"/>
      <c r="N14" s="21"/>
      <c r="O14" s="21"/>
    </row>
    <row r="15" spans="1:18" x14ac:dyDescent="0.25">
      <c r="A15" s="200" t="s">
        <v>133</v>
      </c>
      <c r="B15" s="201"/>
      <c r="C15" s="201"/>
      <c r="D15" s="201"/>
      <c r="E15" s="201"/>
      <c r="F15" s="202"/>
      <c r="G15" s="89">
        <f>SUM(G4:G14)</f>
        <v>3750505.5555555555</v>
      </c>
      <c r="I15" s="21"/>
      <c r="J15" s="21"/>
      <c r="K15" s="21"/>
      <c r="L15" s="21"/>
      <c r="M15" s="21"/>
      <c r="N15" s="21"/>
      <c r="O15" s="21"/>
    </row>
    <row r="16" spans="1:18" x14ac:dyDescent="0.25">
      <c r="A16" s="3"/>
      <c r="B16" s="3"/>
      <c r="C16" s="3"/>
      <c r="D16" s="3"/>
      <c r="E16" s="4"/>
      <c r="F16" s="5"/>
      <c r="G16" s="18"/>
      <c r="H16" s="32"/>
      <c r="I16" s="21"/>
      <c r="J16" s="21"/>
      <c r="K16" s="21"/>
      <c r="L16" s="21"/>
      <c r="M16" s="21"/>
      <c r="N16" s="21"/>
      <c r="O16" s="21"/>
      <c r="P16" s="21"/>
    </row>
    <row r="17" spans="1:19" x14ac:dyDescent="0.25">
      <c r="A17" s="194" t="s">
        <v>7</v>
      </c>
      <c r="B17" s="194"/>
      <c r="C17" s="194"/>
      <c r="D17" s="194"/>
      <c r="E17" s="194"/>
      <c r="F17" s="194"/>
      <c r="G17" s="194"/>
      <c r="H17" s="72"/>
      <c r="I17" s="52"/>
      <c r="J17" s="52"/>
      <c r="K17" s="21"/>
      <c r="L17" s="21"/>
      <c r="M17" s="21"/>
      <c r="N17" s="21"/>
      <c r="O17" s="21"/>
      <c r="P17" s="21"/>
    </row>
    <row r="18" spans="1:19" ht="15.75" x14ac:dyDescent="0.25">
      <c r="A18" s="81" t="s">
        <v>7</v>
      </c>
      <c r="B18" s="81" t="s">
        <v>45</v>
      </c>
      <c r="C18" s="81" t="s">
        <v>37</v>
      </c>
      <c r="D18" s="82" t="s">
        <v>17</v>
      </c>
      <c r="E18" s="82" t="s">
        <v>2</v>
      </c>
      <c r="F18" s="82" t="s">
        <v>3</v>
      </c>
      <c r="G18" s="82" t="s">
        <v>4</v>
      </c>
      <c r="H18" s="35"/>
      <c r="I18" s="52"/>
      <c r="J18" s="52"/>
      <c r="K18" s="21"/>
      <c r="L18" s="176"/>
      <c r="M18" s="176"/>
      <c r="N18" s="176"/>
      <c r="O18" s="21"/>
      <c r="P18" s="21"/>
    </row>
    <row r="19" spans="1:19" ht="15.75" x14ac:dyDescent="0.25">
      <c r="A19" s="20" t="s">
        <v>42</v>
      </c>
      <c r="B19" s="76">
        <v>3</v>
      </c>
      <c r="C19" s="76">
        <v>5</v>
      </c>
      <c r="D19" s="20" t="s">
        <v>83</v>
      </c>
      <c r="E19" s="76">
        <f>B19*C19</f>
        <v>15</v>
      </c>
      <c r="F19" s="87">
        <v>20000</v>
      </c>
      <c r="G19" s="87">
        <f>E19*F19</f>
        <v>300000</v>
      </c>
      <c r="H19" s="32"/>
      <c r="I19" s="52"/>
      <c r="J19" s="52"/>
      <c r="K19" s="21"/>
      <c r="L19" s="128"/>
      <c r="M19" s="21"/>
      <c r="N19" s="129"/>
      <c r="O19" s="21"/>
      <c r="P19" s="21"/>
    </row>
    <row r="20" spans="1:19" x14ac:dyDescent="0.25">
      <c r="A20" s="20" t="s">
        <v>34</v>
      </c>
      <c r="B20" s="76">
        <v>1</v>
      </c>
      <c r="C20" s="76">
        <v>8</v>
      </c>
      <c r="D20" s="20" t="s">
        <v>83</v>
      </c>
      <c r="E20" s="76">
        <f t="shared" ref="E20:E22" si="1">B20*C20</f>
        <v>8</v>
      </c>
      <c r="F20" s="87">
        <v>20000</v>
      </c>
      <c r="G20" s="87">
        <f t="shared" ref="G20:G22" si="2">E20*F20</f>
        <v>160000</v>
      </c>
      <c r="H20" s="32"/>
      <c r="I20" s="52"/>
      <c r="J20" s="52"/>
      <c r="K20" s="21"/>
      <c r="L20" s="127"/>
      <c r="M20" s="21"/>
      <c r="N20" s="130"/>
      <c r="O20" s="21"/>
      <c r="P20" s="21"/>
      <c r="Q20" s="8"/>
    </row>
    <row r="21" spans="1:19" x14ac:dyDescent="0.25">
      <c r="A21" s="20" t="s">
        <v>31</v>
      </c>
      <c r="B21" s="77">
        <v>1</v>
      </c>
      <c r="C21" s="77">
        <v>6</v>
      </c>
      <c r="D21" s="20" t="s">
        <v>83</v>
      </c>
      <c r="E21" s="77">
        <f t="shared" si="1"/>
        <v>6</v>
      </c>
      <c r="F21" s="87">
        <v>20000</v>
      </c>
      <c r="G21" s="87">
        <f t="shared" si="2"/>
        <v>120000</v>
      </c>
      <c r="H21" s="32"/>
      <c r="I21" s="52"/>
      <c r="J21" s="52"/>
      <c r="K21" s="21"/>
      <c r="L21" s="127"/>
      <c r="M21" s="21"/>
      <c r="N21" s="131"/>
      <c r="O21" s="21"/>
      <c r="P21" s="21"/>
      <c r="Q21" s="8"/>
    </row>
    <row r="22" spans="1:19" x14ac:dyDescent="0.25">
      <c r="A22" s="20" t="s">
        <v>35</v>
      </c>
      <c r="B22" s="76">
        <v>3</v>
      </c>
      <c r="C22" s="76">
        <v>4</v>
      </c>
      <c r="D22" s="20" t="s">
        <v>83</v>
      </c>
      <c r="E22" s="76">
        <f t="shared" si="1"/>
        <v>12</v>
      </c>
      <c r="F22" s="87">
        <v>20000</v>
      </c>
      <c r="G22" s="87">
        <f t="shared" si="2"/>
        <v>240000</v>
      </c>
      <c r="H22" s="32"/>
      <c r="I22" s="52"/>
      <c r="J22" s="52"/>
      <c r="K22" s="21"/>
      <c r="L22" s="127"/>
      <c r="M22" s="21"/>
      <c r="N22" s="131"/>
      <c r="O22" s="21"/>
      <c r="P22" s="21"/>
      <c r="Q22" s="8"/>
    </row>
    <row r="23" spans="1:19" x14ac:dyDescent="0.25">
      <c r="A23" s="78" t="s">
        <v>50</v>
      </c>
      <c r="B23" s="51"/>
      <c r="C23" s="51"/>
      <c r="D23" s="20" t="s">
        <v>83</v>
      </c>
      <c r="E23" s="76">
        <f>SUM(E24:E26)</f>
        <v>31</v>
      </c>
      <c r="F23" s="87">
        <v>20000</v>
      </c>
      <c r="G23" s="87">
        <f>E23*F23</f>
        <v>620000</v>
      </c>
      <c r="H23" s="73"/>
      <c r="I23" s="52"/>
      <c r="J23" s="52"/>
      <c r="K23" s="21"/>
      <c r="L23" s="127"/>
      <c r="M23" s="21"/>
      <c r="N23" s="131"/>
      <c r="O23" s="21"/>
      <c r="P23" s="21"/>
      <c r="Q23" s="8"/>
    </row>
    <row r="24" spans="1:19" x14ac:dyDescent="0.25">
      <c r="A24" s="20" t="s">
        <v>8</v>
      </c>
      <c r="B24" s="180">
        <v>60</v>
      </c>
      <c r="C24" s="180">
        <f>E23/B24</f>
        <v>0.51666666666666672</v>
      </c>
      <c r="D24" s="20" t="s">
        <v>83</v>
      </c>
      <c r="E24" s="76">
        <v>15</v>
      </c>
      <c r="F24" s="87"/>
      <c r="G24" s="87"/>
      <c r="H24" s="73"/>
      <c r="I24" s="94"/>
      <c r="J24" s="52"/>
      <c r="K24" s="21"/>
      <c r="L24" s="127"/>
      <c r="M24" s="21"/>
      <c r="N24" s="131"/>
      <c r="O24" s="21"/>
      <c r="P24" s="21"/>
      <c r="Q24" s="8"/>
    </row>
    <row r="25" spans="1:19" x14ac:dyDescent="0.25">
      <c r="A25" s="20" t="s">
        <v>9</v>
      </c>
      <c r="B25" s="180"/>
      <c r="C25" s="180"/>
      <c r="D25" s="20" t="s">
        <v>83</v>
      </c>
      <c r="E25" s="76">
        <v>11</v>
      </c>
      <c r="F25" s="87"/>
      <c r="G25" s="87"/>
      <c r="H25" s="74"/>
      <c r="I25" s="94"/>
      <c r="J25" s="52"/>
      <c r="K25" s="21"/>
      <c r="L25" s="127"/>
      <c r="M25" s="125"/>
      <c r="N25" s="132"/>
      <c r="O25" s="21"/>
      <c r="P25" s="21"/>
      <c r="Q25" s="8"/>
    </row>
    <row r="26" spans="1:19" x14ac:dyDescent="0.25">
      <c r="A26" s="20" t="s">
        <v>10</v>
      </c>
      <c r="B26" s="180"/>
      <c r="C26" s="180"/>
      <c r="D26" s="20" t="s">
        <v>83</v>
      </c>
      <c r="E26" s="76">
        <v>5</v>
      </c>
      <c r="F26" s="87"/>
      <c r="G26" s="91"/>
      <c r="H26" s="73"/>
      <c r="I26" s="94"/>
      <c r="J26" s="52"/>
      <c r="K26" s="21"/>
      <c r="L26" s="127"/>
      <c r="M26" s="125"/>
      <c r="N26" s="132"/>
      <c r="O26" s="21"/>
      <c r="P26" s="21"/>
      <c r="S26" s="8"/>
    </row>
    <row r="27" spans="1:19" x14ac:dyDescent="0.25">
      <c r="A27" s="20" t="s">
        <v>51</v>
      </c>
      <c r="B27" s="79" t="s">
        <v>38</v>
      </c>
      <c r="C27" s="76">
        <f>72/14</f>
        <v>5.1428571428571432</v>
      </c>
      <c r="D27" s="20" t="s">
        <v>83</v>
      </c>
      <c r="E27" s="76">
        <f>14*C27</f>
        <v>72</v>
      </c>
      <c r="F27" s="87">
        <v>20000</v>
      </c>
      <c r="G27" s="87">
        <f>E27*F27</f>
        <v>1440000</v>
      </c>
      <c r="H27" s="99"/>
      <c r="I27" s="95"/>
      <c r="J27" s="52"/>
      <c r="K27" s="21"/>
      <c r="L27" s="127"/>
      <c r="M27" s="125"/>
      <c r="N27" s="132"/>
      <c r="O27" s="21"/>
      <c r="P27" s="21"/>
      <c r="R27" s="8"/>
    </row>
    <row r="28" spans="1:19" ht="15.75" x14ac:dyDescent="0.25">
      <c r="A28" s="184" t="s">
        <v>129</v>
      </c>
      <c r="B28" s="185"/>
      <c r="C28" s="185"/>
      <c r="D28" s="185"/>
      <c r="E28" s="185"/>
      <c r="F28" s="186"/>
      <c r="G28" s="89">
        <f>SUM(G19:G27)</f>
        <v>2880000</v>
      </c>
      <c r="H28" s="31"/>
      <c r="I28" s="52"/>
      <c r="J28" s="52"/>
      <c r="K28" s="21"/>
      <c r="L28" s="128"/>
      <c r="M28" s="21"/>
      <c r="N28" s="129"/>
      <c r="O28" s="21"/>
      <c r="P28" s="21"/>
      <c r="Q28" s="8"/>
    </row>
    <row r="29" spans="1:19" ht="15.75" x14ac:dyDescent="0.25">
      <c r="A29" s="141"/>
      <c r="B29" s="142"/>
      <c r="C29" s="142"/>
      <c r="D29" s="142"/>
      <c r="E29" s="142"/>
      <c r="F29" s="142"/>
      <c r="G29" s="143"/>
      <c r="H29" s="31"/>
      <c r="I29" s="52"/>
      <c r="J29" s="52"/>
      <c r="K29" s="21"/>
      <c r="L29" s="128"/>
      <c r="M29" s="21"/>
      <c r="N29" s="129"/>
      <c r="O29" s="21"/>
      <c r="P29" s="21"/>
      <c r="Q29" s="8"/>
    </row>
    <row r="30" spans="1:19" ht="15.75" x14ac:dyDescent="0.25">
      <c r="A30" s="181" t="s">
        <v>29</v>
      </c>
      <c r="B30" s="182"/>
      <c r="C30" s="182"/>
      <c r="D30" s="182"/>
      <c r="E30" s="182"/>
      <c r="F30" s="182"/>
      <c r="G30" s="183"/>
      <c r="H30" s="32"/>
      <c r="I30" s="52"/>
      <c r="J30" s="52"/>
      <c r="K30" s="21"/>
      <c r="L30" s="128"/>
      <c r="M30" s="21"/>
      <c r="N30" s="128"/>
      <c r="O30" s="21"/>
      <c r="P30" s="21"/>
      <c r="S30" s="8"/>
    </row>
    <row r="31" spans="1:19" ht="15" customHeight="1" x14ac:dyDescent="0.25">
      <c r="A31" s="80" t="s">
        <v>11</v>
      </c>
      <c r="B31" s="203" t="s">
        <v>59</v>
      </c>
      <c r="C31" s="204"/>
      <c r="D31" s="20" t="s">
        <v>77</v>
      </c>
      <c r="E31" s="20"/>
      <c r="F31" s="19"/>
      <c r="G31" s="155">
        <v>460000</v>
      </c>
      <c r="H31" s="97"/>
      <c r="I31" s="52"/>
      <c r="J31" s="52"/>
      <c r="K31" s="21"/>
      <c r="L31" s="21"/>
      <c r="M31" s="21"/>
      <c r="N31" s="21"/>
      <c r="O31" s="21"/>
      <c r="P31" s="21"/>
    </row>
    <row r="32" spans="1:19" x14ac:dyDescent="0.25">
      <c r="A32" s="145" t="s">
        <v>18</v>
      </c>
      <c r="B32" s="179" t="s">
        <v>36</v>
      </c>
      <c r="C32" s="179"/>
      <c r="D32" s="148" t="s">
        <v>76</v>
      </c>
      <c r="E32" s="76">
        <v>14400</v>
      </c>
      <c r="F32" s="87">
        <v>50</v>
      </c>
      <c r="G32" s="155">
        <f>E32*F32</f>
        <v>720000</v>
      </c>
      <c r="I32" s="144"/>
      <c r="J32" s="52"/>
      <c r="K32" s="21"/>
      <c r="L32" s="21"/>
      <c r="M32" s="21"/>
      <c r="N32" s="21"/>
      <c r="O32" s="21"/>
      <c r="P32" s="21"/>
    </row>
    <row r="33" spans="1:18" x14ac:dyDescent="0.25">
      <c r="A33" s="146" t="s">
        <v>12</v>
      </c>
      <c r="B33" s="203" t="s">
        <v>132</v>
      </c>
      <c r="C33" s="204"/>
      <c r="D33" s="148" t="s">
        <v>75</v>
      </c>
      <c r="E33" s="76">
        <v>5</v>
      </c>
      <c r="F33" s="87">
        <v>100000</v>
      </c>
      <c r="G33" s="155">
        <f>E33*F33</f>
        <v>500000</v>
      </c>
      <c r="H33" s="98"/>
      <c r="I33" s="52"/>
      <c r="J33" s="52"/>
      <c r="K33" s="21"/>
      <c r="L33" s="21"/>
      <c r="M33" s="21"/>
      <c r="N33" s="21"/>
      <c r="O33" s="132"/>
      <c r="P33" s="21"/>
      <c r="R33" s="8"/>
    </row>
    <row r="34" spans="1:18" x14ac:dyDescent="0.25">
      <c r="A34" s="147" t="s">
        <v>140</v>
      </c>
      <c r="B34" s="196" t="s">
        <v>36</v>
      </c>
      <c r="C34" s="196"/>
      <c r="D34" s="149" t="s">
        <v>61</v>
      </c>
      <c r="E34" s="50">
        <v>50</v>
      </c>
      <c r="F34" s="87">
        <v>8000</v>
      </c>
      <c r="G34" s="156">
        <f>(E34*F34)/12</f>
        <v>33333.333333333336</v>
      </c>
      <c r="I34" s="52"/>
      <c r="J34" s="52"/>
      <c r="K34" s="21"/>
      <c r="L34" s="21"/>
      <c r="M34" s="21"/>
      <c r="N34" s="21"/>
      <c r="O34" s="21"/>
      <c r="P34" s="21"/>
      <c r="R34" s="8"/>
    </row>
    <row r="35" spans="1:18" x14ac:dyDescent="0.25">
      <c r="A35" s="6" t="s">
        <v>131</v>
      </c>
      <c r="B35" s="205"/>
      <c r="C35" s="206"/>
      <c r="D35" s="1" t="s">
        <v>77</v>
      </c>
      <c r="E35" s="50">
        <v>1</v>
      </c>
      <c r="F35" s="87">
        <f>'OTROS COSTOS INDIRECTOS'!G33</f>
        <v>2340745.8333333335</v>
      </c>
      <c r="G35" s="156">
        <f>E35*F35</f>
        <v>2340745.8333333335</v>
      </c>
      <c r="I35" s="52"/>
      <c r="J35" s="52"/>
      <c r="K35" s="21"/>
      <c r="L35" s="21"/>
      <c r="M35" s="21"/>
      <c r="N35" s="21"/>
      <c r="O35" s="21"/>
      <c r="P35" s="21"/>
      <c r="R35" s="8"/>
    </row>
    <row r="36" spans="1:18" x14ac:dyDescent="0.25">
      <c r="A36" s="200" t="s">
        <v>130</v>
      </c>
      <c r="B36" s="201"/>
      <c r="C36" s="201"/>
      <c r="D36" s="201"/>
      <c r="E36" s="201"/>
      <c r="F36" s="202"/>
      <c r="G36" s="102">
        <f>SUM(G31:G35)</f>
        <v>4054079.166666667</v>
      </c>
      <c r="I36" s="52"/>
      <c r="J36" s="52"/>
      <c r="K36" s="21"/>
      <c r="L36" s="21"/>
      <c r="M36" s="21"/>
      <c r="N36" s="21"/>
      <c r="O36" s="21"/>
      <c r="P36" s="21"/>
      <c r="R36" s="8"/>
    </row>
    <row r="37" spans="1:18" x14ac:dyDescent="0.25">
      <c r="A37" s="84" t="s">
        <v>13</v>
      </c>
      <c r="B37" s="83"/>
      <c r="C37" s="83"/>
      <c r="D37" s="30"/>
      <c r="E37" s="30"/>
      <c r="F37" s="30"/>
      <c r="G37" s="90">
        <f>G15+G28+G36</f>
        <v>10684584.722222224</v>
      </c>
      <c r="I37" s="52"/>
      <c r="J37" s="52"/>
      <c r="K37" s="21"/>
      <c r="L37" s="21"/>
      <c r="M37" s="21"/>
      <c r="N37" s="21"/>
      <c r="O37" s="21"/>
      <c r="P37" s="21"/>
      <c r="R37" s="8"/>
    </row>
    <row r="38" spans="1:18" x14ac:dyDescent="0.25">
      <c r="A38" s="1"/>
      <c r="B38" s="1"/>
      <c r="C38" s="1"/>
      <c r="D38" s="1"/>
      <c r="E38" s="1"/>
      <c r="F38" s="1"/>
      <c r="G38" s="87"/>
      <c r="H38" s="33"/>
      <c r="I38" s="52"/>
      <c r="J38" s="52"/>
      <c r="K38" s="21"/>
      <c r="L38" s="21"/>
      <c r="M38" s="21"/>
      <c r="N38" s="21"/>
      <c r="O38" s="21"/>
      <c r="P38" s="21"/>
    </row>
    <row r="39" spans="1:18" x14ac:dyDescent="0.25">
      <c r="A39" s="84" t="s">
        <v>14</v>
      </c>
      <c r="B39" s="83"/>
      <c r="C39" s="83"/>
      <c r="D39" s="30" t="s">
        <v>15</v>
      </c>
      <c r="E39" s="85">
        <v>14400</v>
      </c>
      <c r="F39" s="88">
        <v>1050</v>
      </c>
      <c r="G39" s="90">
        <f>E39*F39</f>
        <v>15120000</v>
      </c>
      <c r="H39" s="34"/>
      <c r="I39" s="52"/>
      <c r="J39" s="52"/>
      <c r="K39" s="21"/>
      <c r="L39" s="21"/>
      <c r="M39" s="21"/>
      <c r="N39" s="21"/>
      <c r="O39" s="21"/>
      <c r="P39" s="21"/>
    </row>
    <row r="40" spans="1:18" x14ac:dyDescent="0.25">
      <c r="A40" s="2"/>
      <c r="B40" s="2"/>
      <c r="C40" s="2"/>
      <c r="D40" s="2"/>
      <c r="E40" s="2"/>
      <c r="F40" s="2"/>
      <c r="G40" s="51"/>
      <c r="H40" s="31"/>
      <c r="I40" s="52"/>
      <c r="J40" s="52"/>
      <c r="K40" s="21"/>
      <c r="L40" s="21"/>
      <c r="M40" s="21"/>
      <c r="N40" s="21"/>
      <c r="O40" s="21"/>
      <c r="P40" s="21"/>
    </row>
    <row r="41" spans="1:18" ht="15.75" x14ac:dyDescent="0.25">
      <c r="A41" s="195" t="s">
        <v>30</v>
      </c>
      <c r="B41" s="195"/>
      <c r="C41" s="195"/>
      <c r="D41" s="195"/>
      <c r="E41" s="195"/>
      <c r="F41" s="195"/>
      <c r="G41" s="195"/>
      <c r="H41" s="52"/>
      <c r="I41" s="52"/>
      <c r="J41" s="52"/>
      <c r="K41" s="21"/>
      <c r="L41" s="128"/>
      <c r="M41" s="21"/>
      <c r="N41" s="133"/>
      <c r="O41" s="21"/>
      <c r="P41" s="21"/>
    </row>
    <row r="42" spans="1:18" ht="15.75" x14ac:dyDescent="0.25">
      <c r="A42" s="209" t="s">
        <v>141</v>
      </c>
      <c r="B42" s="209"/>
      <c r="C42" s="209"/>
      <c r="D42" s="209"/>
      <c r="E42" s="209"/>
      <c r="F42" s="209"/>
      <c r="G42" s="209"/>
      <c r="H42" s="75"/>
      <c r="I42" s="34"/>
      <c r="J42" s="34"/>
      <c r="K42" s="21"/>
      <c r="L42" s="128"/>
      <c r="M42" s="21"/>
      <c r="N42" s="21"/>
      <c r="O42" s="21"/>
      <c r="P42" s="21"/>
    </row>
    <row r="43" spans="1:18" ht="15.75" x14ac:dyDescent="0.25">
      <c r="A43" s="209"/>
      <c r="B43" s="209"/>
      <c r="C43" s="209"/>
      <c r="D43" s="209"/>
      <c r="E43" s="209"/>
      <c r="F43" s="209"/>
      <c r="G43" s="209"/>
      <c r="I43" s="21"/>
      <c r="J43" s="21"/>
      <c r="K43" s="21"/>
      <c r="L43" s="128"/>
      <c r="M43" s="21"/>
      <c r="N43" s="133"/>
      <c r="O43" s="21"/>
      <c r="P43" s="21"/>
    </row>
    <row r="44" spans="1:18" ht="33" customHeight="1" x14ac:dyDescent="0.25">
      <c r="A44" s="7"/>
      <c r="B44" s="7"/>
      <c r="C44" s="7"/>
      <c r="I44" s="21"/>
      <c r="J44" s="21"/>
      <c r="K44" s="21"/>
      <c r="L44" s="21"/>
      <c r="M44" s="21"/>
      <c r="N44" s="21"/>
      <c r="O44" s="21"/>
      <c r="P44" s="21"/>
    </row>
    <row r="45" spans="1:18" x14ac:dyDescent="0.25">
      <c r="I45" s="21"/>
      <c r="J45" s="21"/>
      <c r="K45" s="21"/>
      <c r="L45" s="21"/>
      <c r="M45" s="21"/>
      <c r="N45" s="21"/>
      <c r="O45" s="21"/>
      <c r="P45" s="21"/>
    </row>
    <row r="46" spans="1:18" x14ac:dyDescent="0.25">
      <c r="I46" s="21"/>
      <c r="J46" s="21"/>
      <c r="K46" s="21"/>
      <c r="L46" s="21"/>
      <c r="M46" s="21"/>
      <c r="N46" s="21"/>
      <c r="O46" s="21"/>
      <c r="P46" s="21"/>
    </row>
    <row r="47" spans="1:18" x14ac:dyDescent="0.25">
      <c r="I47" s="21"/>
      <c r="J47" s="21"/>
      <c r="K47" s="21"/>
      <c r="L47" s="21"/>
      <c r="M47" s="21"/>
      <c r="N47" s="21"/>
      <c r="O47" s="21"/>
      <c r="P47" s="21"/>
    </row>
  </sheetData>
  <mergeCells count="31">
    <mergeCell ref="B4:C4"/>
    <mergeCell ref="B5:C5"/>
    <mergeCell ref="B6:C6"/>
    <mergeCell ref="B7:C7"/>
    <mergeCell ref="A42:G43"/>
    <mergeCell ref="B3:C3"/>
    <mergeCell ref="A1:G1"/>
    <mergeCell ref="A17:G17"/>
    <mergeCell ref="A41:G41"/>
    <mergeCell ref="B34:C34"/>
    <mergeCell ref="A2:G2"/>
    <mergeCell ref="A36:F36"/>
    <mergeCell ref="B14:C14"/>
    <mergeCell ref="B31:C31"/>
    <mergeCell ref="B33:C33"/>
    <mergeCell ref="B35:C35"/>
    <mergeCell ref="A15:F15"/>
    <mergeCell ref="B9:C9"/>
    <mergeCell ref="B10:C10"/>
    <mergeCell ref="B11:C11"/>
    <mergeCell ref="B12:C12"/>
    <mergeCell ref="L18:N18"/>
    <mergeCell ref="K11:K13"/>
    <mergeCell ref="K7:K8"/>
    <mergeCell ref="B32:C32"/>
    <mergeCell ref="B24:B26"/>
    <mergeCell ref="C24:C26"/>
    <mergeCell ref="A30:G30"/>
    <mergeCell ref="A28:F28"/>
    <mergeCell ref="B8:C8"/>
    <mergeCell ref="B13:C13"/>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B1:Z273"/>
  <sheetViews>
    <sheetView zoomScaleNormal="100" workbookViewId="0">
      <pane ySplit="3" topLeftCell="A4" activePane="bottomLeft" state="frozen"/>
      <selection pane="bottomLeft" activeCell="E4" sqref="E4"/>
    </sheetView>
  </sheetViews>
  <sheetFormatPr baseColWidth="10" defaultRowHeight="15" x14ac:dyDescent="0.25"/>
  <cols>
    <col min="1" max="1" width="6.7109375" customWidth="1"/>
    <col min="2" max="2" width="5.140625" bestFit="1" customWidth="1"/>
    <col min="3" max="3" width="20.42578125" bestFit="1" customWidth="1"/>
    <col min="4" max="4" width="9.42578125" bestFit="1" customWidth="1"/>
    <col min="5" max="5" width="18" bestFit="1" customWidth="1"/>
    <col min="6" max="6" width="9" bestFit="1" customWidth="1"/>
    <col min="7" max="7" width="21.5703125" bestFit="1" customWidth="1"/>
    <col min="8" max="8" width="11.5703125" bestFit="1" customWidth="1"/>
    <col min="9" max="9" width="5.140625" bestFit="1" customWidth="1"/>
    <col min="10" max="10" width="15.5703125" customWidth="1"/>
  </cols>
  <sheetData>
    <row r="1" spans="2:26" x14ac:dyDescent="0.25">
      <c r="B1" s="210" t="s">
        <v>145</v>
      </c>
      <c r="C1" s="211"/>
      <c r="D1" s="211"/>
      <c r="E1" s="211"/>
      <c r="F1" s="211"/>
      <c r="G1" s="211"/>
      <c r="H1" s="211"/>
      <c r="I1" s="211"/>
      <c r="J1" s="212"/>
    </row>
    <row r="2" spans="2:26" x14ac:dyDescent="0.25">
      <c r="B2" s="213"/>
      <c r="C2" s="214"/>
      <c r="D2" s="214"/>
      <c r="E2" s="214"/>
      <c r="F2" s="214"/>
      <c r="G2" s="214"/>
      <c r="H2" s="214"/>
      <c r="I2" s="214"/>
      <c r="J2" s="215"/>
    </row>
    <row r="3" spans="2:26" x14ac:dyDescent="0.25">
      <c r="B3" s="165" t="s">
        <v>45</v>
      </c>
      <c r="C3" s="165" t="s">
        <v>46</v>
      </c>
      <c r="D3" s="165" t="s">
        <v>44</v>
      </c>
      <c r="E3" s="165" t="s">
        <v>48</v>
      </c>
      <c r="F3" s="165" t="s">
        <v>47</v>
      </c>
      <c r="G3" s="165" t="s">
        <v>49</v>
      </c>
      <c r="H3" s="166" t="s">
        <v>147</v>
      </c>
      <c r="I3" s="123" t="s">
        <v>45</v>
      </c>
      <c r="J3" s="123" t="s">
        <v>146</v>
      </c>
      <c r="K3" s="23"/>
      <c r="L3" s="23"/>
      <c r="M3" s="23"/>
      <c r="N3" s="23"/>
      <c r="O3" s="23"/>
      <c r="P3" s="23"/>
      <c r="Q3" s="23"/>
      <c r="R3" s="23"/>
      <c r="S3" s="23"/>
      <c r="T3" s="23"/>
      <c r="U3" s="23"/>
      <c r="V3" s="23"/>
      <c r="W3" s="23"/>
      <c r="X3" s="23"/>
      <c r="Y3" s="23"/>
      <c r="Z3" s="23"/>
    </row>
    <row r="4" spans="2:26" x14ac:dyDescent="0.25">
      <c r="B4" s="107">
        <v>1</v>
      </c>
      <c r="C4" s="108">
        <v>0.25</v>
      </c>
      <c r="D4" s="107">
        <v>2880</v>
      </c>
      <c r="E4" s="109">
        <f>C4*D4</f>
        <v>720</v>
      </c>
      <c r="F4" s="25">
        <f>'COSTOS DE PRODUCCION'!F4</f>
        <v>6.4300411522633744E-2</v>
      </c>
      <c r="G4" s="25">
        <f>E4*F4</f>
        <v>46.296296296296298</v>
      </c>
      <c r="H4" s="216">
        <f>SUM(G4:G10)</f>
        <v>324.07407407407408</v>
      </c>
      <c r="I4" s="233">
        <v>7</v>
      </c>
      <c r="J4" s="240" t="str">
        <f>'CENTROS DE COSTOS'!C1</f>
        <v>Centro de Costos No. 1 PREPARACION DEL TERRENO</v>
      </c>
      <c r="K4" s="23"/>
      <c r="L4" s="23"/>
      <c r="M4" s="23"/>
      <c r="N4" s="23"/>
      <c r="O4" s="23"/>
      <c r="P4" s="23"/>
      <c r="Q4" s="23"/>
      <c r="R4" s="23"/>
      <c r="S4" s="23"/>
      <c r="T4" s="23"/>
      <c r="U4" s="23"/>
      <c r="V4" s="23"/>
      <c r="W4" s="23"/>
      <c r="X4" s="23"/>
      <c r="Y4" s="23"/>
      <c r="Z4" s="23"/>
    </row>
    <row r="5" spans="2:26" x14ac:dyDescent="0.25">
      <c r="B5" s="107">
        <v>2</v>
      </c>
      <c r="C5" s="108">
        <v>0.25</v>
      </c>
      <c r="D5" s="107">
        <v>2880</v>
      </c>
      <c r="E5" s="109">
        <f t="shared" ref="E5:E123" si="0">C5*D5</f>
        <v>720</v>
      </c>
      <c r="F5" s="25">
        <f>F4</f>
        <v>6.4300411522633744E-2</v>
      </c>
      <c r="G5" s="25">
        <f t="shared" ref="G5:G10" si="1">E5*F5</f>
        <v>46.296296296296298</v>
      </c>
      <c r="H5" s="216"/>
      <c r="I5" s="233"/>
      <c r="J5" s="241"/>
    </row>
    <row r="6" spans="2:26" x14ac:dyDescent="0.25">
      <c r="B6" s="107">
        <v>3</v>
      </c>
      <c r="C6" s="108">
        <v>0.25</v>
      </c>
      <c r="D6" s="107">
        <v>2880</v>
      </c>
      <c r="E6" s="109">
        <f t="shared" si="0"/>
        <v>720</v>
      </c>
      <c r="F6" s="25">
        <f t="shared" ref="F6:F17" si="2">F5</f>
        <v>6.4300411522633744E-2</v>
      </c>
      <c r="G6" s="25">
        <f t="shared" si="1"/>
        <v>46.296296296296298</v>
      </c>
      <c r="H6" s="216"/>
      <c r="I6" s="233"/>
      <c r="J6" s="241"/>
    </row>
    <row r="7" spans="2:26" x14ac:dyDescent="0.25">
      <c r="B7" s="107">
        <v>4</v>
      </c>
      <c r="C7" s="108">
        <v>0.25</v>
      </c>
      <c r="D7" s="107">
        <v>2880</v>
      </c>
      <c r="E7" s="109">
        <f t="shared" si="0"/>
        <v>720</v>
      </c>
      <c r="F7" s="25">
        <f t="shared" si="2"/>
        <v>6.4300411522633744E-2</v>
      </c>
      <c r="G7" s="25">
        <f t="shared" si="1"/>
        <v>46.296296296296298</v>
      </c>
      <c r="H7" s="216"/>
      <c r="I7" s="233"/>
      <c r="J7" s="241"/>
      <c r="K7" s="43"/>
    </row>
    <row r="8" spans="2:26" x14ac:dyDescent="0.25">
      <c r="B8" s="107">
        <v>5</v>
      </c>
      <c r="C8" s="108">
        <v>0.25</v>
      </c>
      <c r="D8" s="107">
        <v>2880</v>
      </c>
      <c r="E8" s="109">
        <f t="shared" si="0"/>
        <v>720</v>
      </c>
      <c r="F8" s="25">
        <f t="shared" si="2"/>
        <v>6.4300411522633744E-2</v>
      </c>
      <c r="G8" s="25">
        <f t="shared" si="1"/>
        <v>46.296296296296298</v>
      </c>
      <c r="H8" s="216"/>
      <c r="I8" s="233"/>
      <c r="J8" s="241"/>
    </row>
    <row r="9" spans="2:26" x14ac:dyDescent="0.25">
      <c r="B9" s="107">
        <v>6</v>
      </c>
      <c r="C9" s="108">
        <v>0.25</v>
      </c>
      <c r="D9" s="107">
        <v>2880</v>
      </c>
      <c r="E9" s="109">
        <f t="shared" si="0"/>
        <v>720</v>
      </c>
      <c r="F9" s="25">
        <f t="shared" si="2"/>
        <v>6.4300411522633744E-2</v>
      </c>
      <c r="G9" s="25">
        <f t="shared" si="1"/>
        <v>46.296296296296298</v>
      </c>
      <c r="H9" s="216"/>
      <c r="I9" s="233"/>
      <c r="J9" s="241"/>
    </row>
    <row r="10" spans="2:26" x14ac:dyDescent="0.25">
      <c r="B10" s="107">
        <v>7</v>
      </c>
      <c r="C10" s="108">
        <v>0.25</v>
      </c>
      <c r="D10" s="107">
        <v>2880</v>
      </c>
      <c r="E10" s="109">
        <f t="shared" si="0"/>
        <v>720</v>
      </c>
      <c r="F10" s="25">
        <f t="shared" si="2"/>
        <v>6.4300411522633744E-2</v>
      </c>
      <c r="G10" s="25">
        <f t="shared" si="1"/>
        <v>46.296296296296298</v>
      </c>
      <c r="H10" s="216"/>
      <c r="I10" s="233"/>
      <c r="J10" s="241"/>
    </row>
    <row r="11" spans="2:26" x14ac:dyDescent="0.25">
      <c r="B11" s="107">
        <v>8</v>
      </c>
      <c r="C11" s="107">
        <v>0.4</v>
      </c>
      <c r="D11" s="107">
        <v>2880</v>
      </c>
      <c r="E11" s="109">
        <f t="shared" si="0"/>
        <v>1152</v>
      </c>
      <c r="F11" s="25">
        <f t="shared" si="2"/>
        <v>6.4300411522633744E-2</v>
      </c>
      <c r="G11" s="25">
        <f t="shared" ref="G11:G123" si="3">E11*F11</f>
        <v>74.074074074074076</v>
      </c>
      <c r="H11" s="36">
        <f>G11</f>
        <v>74.074074074074076</v>
      </c>
      <c r="I11" s="41">
        <v>1</v>
      </c>
      <c r="J11" s="241"/>
    </row>
    <row r="12" spans="2:26" x14ac:dyDescent="0.25">
      <c r="B12" s="110">
        <v>9</v>
      </c>
      <c r="C12" s="110">
        <v>0.4</v>
      </c>
      <c r="D12" s="110">
        <v>2880</v>
      </c>
      <c r="E12" s="111">
        <f t="shared" si="0"/>
        <v>1152</v>
      </c>
      <c r="F12" s="26">
        <f t="shared" si="2"/>
        <v>6.4300411522633744E-2</v>
      </c>
      <c r="G12" s="26">
        <f t="shared" si="3"/>
        <v>74.074074074074076</v>
      </c>
      <c r="H12" s="217">
        <f>SUM(G12:G17)</f>
        <v>444.44444444444446</v>
      </c>
      <c r="I12" s="234">
        <v>6</v>
      </c>
      <c r="J12" s="242" t="str">
        <f>'CENTROS DE COSTOS'!D1</f>
        <v>Centro de Costos No. 2 SIEMBRA Y TRANSPLANTE</v>
      </c>
    </row>
    <row r="13" spans="2:26" x14ac:dyDescent="0.25">
      <c r="B13" s="110">
        <v>10</v>
      </c>
      <c r="C13" s="110">
        <v>0.4</v>
      </c>
      <c r="D13" s="110">
        <v>2880</v>
      </c>
      <c r="E13" s="111">
        <f t="shared" si="0"/>
        <v>1152</v>
      </c>
      <c r="F13" s="26">
        <f t="shared" si="2"/>
        <v>6.4300411522633744E-2</v>
      </c>
      <c r="G13" s="26">
        <f>E13*F13</f>
        <v>74.074074074074076</v>
      </c>
      <c r="H13" s="218"/>
      <c r="I13" s="234"/>
      <c r="J13" s="242"/>
    </row>
    <row r="14" spans="2:26" x14ac:dyDescent="0.25">
      <c r="B14" s="110">
        <v>11</v>
      </c>
      <c r="C14" s="110">
        <v>0.4</v>
      </c>
      <c r="D14" s="110">
        <v>2880</v>
      </c>
      <c r="E14" s="111">
        <f t="shared" si="0"/>
        <v>1152</v>
      </c>
      <c r="F14" s="26">
        <f t="shared" si="2"/>
        <v>6.4300411522633744E-2</v>
      </c>
      <c r="G14" s="26">
        <f t="shared" si="3"/>
        <v>74.074074074074076</v>
      </c>
      <c r="H14" s="218"/>
      <c r="I14" s="234"/>
      <c r="J14" s="242"/>
      <c r="K14" s="43"/>
      <c r="L14" s="43"/>
    </row>
    <row r="15" spans="2:26" x14ac:dyDescent="0.25">
      <c r="B15" s="110">
        <v>12</v>
      </c>
      <c r="C15" s="110">
        <v>0.4</v>
      </c>
      <c r="D15" s="110">
        <v>2880</v>
      </c>
      <c r="E15" s="111">
        <f t="shared" si="0"/>
        <v>1152</v>
      </c>
      <c r="F15" s="26">
        <f t="shared" si="2"/>
        <v>6.4300411522633744E-2</v>
      </c>
      <c r="G15" s="26">
        <f t="shared" si="3"/>
        <v>74.074074074074076</v>
      </c>
      <c r="H15" s="218"/>
      <c r="I15" s="234"/>
      <c r="J15" s="242"/>
    </row>
    <row r="16" spans="2:26" x14ac:dyDescent="0.25">
      <c r="B16" s="110">
        <v>13</v>
      </c>
      <c r="C16" s="110">
        <v>0.4</v>
      </c>
      <c r="D16" s="110">
        <v>2880</v>
      </c>
      <c r="E16" s="111">
        <f t="shared" si="0"/>
        <v>1152</v>
      </c>
      <c r="F16" s="26">
        <f t="shared" si="2"/>
        <v>6.4300411522633744E-2</v>
      </c>
      <c r="G16" s="26">
        <f t="shared" si="3"/>
        <v>74.074074074074076</v>
      </c>
      <c r="H16" s="218"/>
      <c r="I16" s="234"/>
      <c r="J16" s="242"/>
    </row>
    <row r="17" spans="2:11" x14ac:dyDescent="0.25">
      <c r="B17" s="110">
        <v>14</v>
      </c>
      <c r="C17" s="110">
        <v>0.4</v>
      </c>
      <c r="D17" s="110">
        <v>2880</v>
      </c>
      <c r="E17" s="111">
        <f t="shared" si="0"/>
        <v>1152</v>
      </c>
      <c r="F17" s="26">
        <f t="shared" si="2"/>
        <v>6.4300411522633744E-2</v>
      </c>
      <c r="G17" s="26">
        <f t="shared" si="3"/>
        <v>74.074074074074076</v>
      </c>
      <c r="H17" s="218"/>
      <c r="I17" s="234"/>
      <c r="J17" s="242"/>
    </row>
    <row r="18" spans="2:11" x14ac:dyDescent="0.25">
      <c r="B18" s="112">
        <v>15</v>
      </c>
      <c r="C18" s="112">
        <v>0.6</v>
      </c>
      <c r="D18" s="112">
        <v>2880</v>
      </c>
      <c r="E18" s="113">
        <f t="shared" si="0"/>
        <v>1728</v>
      </c>
      <c r="F18" s="24">
        <f>F11</f>
        <v>6.4300411522633744E-2</v>
      </c>
      <c r="G18" s="24">
        <f t="shared" si="3"/>
        <v>111.11111111111111</v>
      </c>
      <c r="H18" s="219">
        <f>SUM(G18:G24)</f>
        <v>777.77777777777771</v>
      </c>
      <c r="I18" s="235">
        <v>7</v>
      </c>
      <c r="J18" s="243" t="str">
        <f>'CENTROS DE COSTOS'!E1</f>
        <v>Centro de Costos No. 3 APORQUE</v>
      </c>
    </row>
    <row r="19" spans="2:11" x14ac:dyDescent="0.25">
      <c r="B19" s="112">
        <v>16</v>
      </c>
      <c r="C19" s="112">
        <v>0.6</v>
      </c>
      <c r="D19" s="112">
        <v>2880</v>
      </c>
      <c r="E19" s="113">
        <f t="shared" si="0"/>
        <v>1728</v>
      </c>
      <c r="F19" s="24">
        <f t="shared" ref="F19:F24" si="4">F12</f>
        <v>6.4300411522633744E-2</v>
      </c>
      <c r="G19" s="24">
        <f t="shared" si="3"/>
        <v>111.11111111111111</v>
      </c>
      <c r="H19" s="220"/>
      <c r="I19" s="235"/>
      <c r="J19" s="243"/>
    </row>
    <row r="20" spans="2:11" x14ac:dyDescent="0.25">
      <c r="B20" s="112">
        <v>17</v>
      </c>
      <c r="C20" s="112">
        <v>0.6</v>
      </c>
      <c r="D20" s="112">
        <v>2880</v>
      </c>
      <c r="E20" s="113">
        <f t="shared" si="0"/>
        <v>1728</v>
      </c>
      <c r="F20" s="24">
        <f t="shared" si="4"/>
        <v>6.4300411522633744E-2</v>
      </c>
      <c r="G20" s="24">
        <f t="shared" si="3"/>
        <v>111.11111111111111</v>
      </c>
      <c r="H20" s="220"/>
      <c r="I20" s="235"/>
      <c r="J20" s="243"/>
    </row>
    <row r="21" spans="2:11" x14ac:dyDescent="0.25">
      <c r="B21" s="112">
        <v>18</v>
      </c>
      <c r="C21" s="112">
        <v>0.6</v>
      </c>
      <c r="D21" s="112">
        <v>2880</v>
      </c>
      <c r="E21" s="113">
        <f t="shared" si="0"/>
        <v>1728</v>
      </c>
      <c r="F21" s="24">
        <f t="shared" si="4"/>
        <v>6.4300411522633744E-2</v>
      </c>
      <c r="G21" s="24">
        <f t="shared" si="3"/>
        <v>111.11111111111111</v>
      </c>
      <c r="H21" s="220"/>
      <c r="I21" s="235"/>
      <c r="J21" s="243"/>
    </row>
    <row r="22" spans="2:11" x14ac:dyDescent="0.25">
      <c r="B22" s="112">
        <v>19</v>
      </c>
      <c r="C22" s="112">
        <v>0.6</v>
      </c>
      <c r="D22" s="112">
        <v>2880</v>
      </c>
      <c r="E22" s="113">
        <f t="shared" si="0"/>
        <v>1728</v>
      </c>
      <c r="F22" s="24">
        <f t="shared" si="4"/>
        <v>6.4300411522633744E-2</v>
      </c>
      <c r="G22" s="24">
        <f t="shared" si="3"/>
        <v>111.11111111111111</v>
      </c>
      <c r="H22" s="220"/>
      <c r="I22" s="235"/>
      <c r="J22" s="243"/>
    </row>
    <row r="23" spans="2:11" x14ac:dyDescent="0.25">
      <c r="B23" s="112">
        <v>20</v>
      </c>
      <c r="C23" s="112">
        <v>0.6</v>
      </c>
      <c r="D23" s="112">
        <v>2880</v>
      </c>
      <c r="E23" s="113">
        <f t="shared" si="0"/>
        <v>1728</v>
      </c>
      <c r="F23" s="24">
        <f t="shared" si="4"/>
        <v>6.4300411522633744E-2</v>
      </c>
      <c r="G23" s="24">
        <f t="shared" si="3"/>
        <v>111.11111111111111</v>
      </c>
      <c r="H23" s="220"/>
      <c r="I23" s="235"/>
      <c r="J23" s="243"/>
      <c r="K23" s="43"/>
    </row>
    <row r="24" spans="2:11" x14ac:dyDescent="0.25">
      <c r="B24" s="112">
        <v>21</v>
      </c>
      <c r="C24" s="112">
        <v>0.6</v>
      </c>
      <c r="D24" s="112">
        <v>2880</v>
      </c>
      <c r="E24" s="113">
        <f t="shared" si="0"/>
        <v>1728</v>
      </c>
      <c r="F24" s="24">
        <f t="shared" si="4"/>
        <v>6.4300411522633744E-2</v>
      </c>
      <c r="G24" s="24">
        <f t="shared" si="3"/>
        <v>111.11111111111111</v>
      </c>
      <c r="H24" s="221"/>
      <c r="I24" s="235"/>
      <c r="J24" s="243"/>
    </row>
    <row r="25" spans="2:11" x14ac:dyDescent="0.25">
      <c r="B25" s="112">
        <v>22</v>
      </c>
      <c r="C25" s="112">
        <v>0.8</v>
      </c>
      <c r="D25" s="112">
        <v>2880</v>
      </c>
      <c r="E25" s="113">
        <f t="shared" si="0"/>
        <v>2304</v>
      </c>
      <c r="F25" s="24">
        <f>F18</f>
        <v>6.4300411522633744E-2</v>
      </c>
      <c r="G25" s="24">
        <f t="shared" si="3"/>
        <v>148.14814814814815</v>
      </c>
      <c r="H25" s="219">
        <f>SUM(G25:G28)</f>
        <v>592.59259259259261</v>
      </c>
      <c r="I25" s="235">
        <v>4</v>
      </c>
      <c r="J25" s="243"/>
    </row>
    <row r="26" spans="2:11" x14ac:dyDescent="0.25">
      <c r="B26" s="112">
        <v>23</v>
      </c>
      <c r="C26" s="112">
        <v>0.8</v>
      </c>
      <c r="D26" s="112">
        <v>2880</v>
      </c>
      <c r="E26" s="113">
        <f t="shared" si="0"/>
        <v>2304</v>
      </c>
      <c r="F26" s="24">
        <f t="shared" ref="F26:F31" si="5">F19</f>
        <v>6.4300411522633744E-2</v>
      </c>
      <c r="G26" s="24">
        <f t="shared" si="3"/>
        <v>148.14814814814815</v>
      </c>
      <c r="H26" s="220"/>
      <c r="I26" s="235"/>
      <c r="J26" s="243"/>
    </row>
    <row r="27" spans="2:11" x14ac:dyDescent="0.25">
      <c r="B27" s="112">
        <v>24</v>
      </c>
      <c r="C27" s="112">
        <v>0.8</v>
      </c>
      <c r="D27" s="112">
        <v>2880</v>
      </c>
      <c r="E27" s="113">
        <f t="shared" si="0"/>
        <v>2304</v>
      </c>
      <c r="F27" s="24">
        <f t="shared" si="5"/>
        <v>6.4300411522633744E-2</v>
      </c>
      <c r="G27" s="24">
        <f t="shared" si="3"/>
        <v>148.14814814814815</v>
      </c>
      <c r="H27" s="220"/>
      <c r="I27" s="235"/>
      <c r="J27" s="243"/>
    </row>
    <row r="28" spans="2:11" x14ac:dyDescent="0.25">
      <c r="B28" s="112">
        <v>25</v>
      </c>
      <c r="C28" s="112">
        <v>0.8</v>
      </c>
      <c r="D28" s="112">
        <v>2880</v>
      </c>
      <c r="E28" s="113">
        <f t="shared" si="0"/>
        <v>2304</v>
      </c>
      <c r="F28" s="24">
        <f t="shared" si="5"/>
        <v>6.4300411522633744E-2</v>
      </c>
      <c r="G28" s="24">
        <f t="shared" si="3"/>
        <v>148.14814814814815</v>
      </c>
      <c r="H28" s="221"/>
      <c r="I28" s="235"/>
      <c r="J28" s="243"/>
    </row>
    <row r="29" spans="2:11" x14ac:dyDescent="0.25">
      <c r="B29" s="114">
        <v>26</v>
      </c>
      <c r="C29" s="114">
        <v>0.8</v>
      </c>
      <c r="D29" s="114">
        <v>2880</v>
      </c>
      <c r="E29" s="115">
        <f t="shared" si="0"/>
        <v>2304</v>
      </c>
      <c r="F29" s="27">
        <f t="shared" si="5"/>
        <v>6.4300411522633744E-2</v>
      </c>
      <c r="G29" s="27">
        <f t="shared" si="3"/>
        <v>148.14814814814815</v>
      </c>
      <c r="H29" s="223">
        <f>SUM(G29:G31)</f>
        <v>444.44444444444446</v>
      </c>
      <c r="I29" s="236">
        <v>3</v>
      </c>
      <c r="J29" s="244" t="str">
        <f>'CENTROS DE COSTOS'!F1</f>
        <v xml:space="preserve">Centro de Costos No. 4 TUTORADO </v>
      </c>
    </row>
    <row r="30" spans="2:11" x14ac:dyDescent="0.25">
      <c r="B30" s="114">
        <v>27</v>
      </c>
      <c r="C30" s="114">
        <v>0.8</v>
      </c>
      <c r="D30" s="114">
        <v>2880</v>
      </c>
      <c r="E30" s="115">
        <f t="shared" si="0"/>
        <v>2304</v>
      </c>
      <c r="F30" s="27">
        <f t="shared" si="5"/>
        <v>6.4300411522633744E-2</v>
      </c>
      <c r="G30" s="27">
        <f t="shared" si="3"/>
        <v>148.14814814814815</v>
      </c>
      <c r="H30" s="224"/>
      <c r="I30" s="236"/>
      <c r="J30" s="244"/>
      <c r="K30" s="43"/>
    </row>
    <row r="31" spans="2:11" x14ac:dyDescent="0.25">
      <c r="B31" s="114">
        <v>28</v>
      </c>
      <c r="C31" s="114">
        <v>0.8</v>
      </c>
      <c r="D31" s="114">
        <v>2880</v>
      </c>
      <c r="E31" s="115">
        <f t="shared" si="0"/>
        <v>2304</v>
      </c>
      <c r="F31" s="27">
        <f t="shared" si="5"/>
        <v>6.4300411522633744E-2</v>
      </c>
      <c r="G31" s="27">
        <f t="shared" si="3"/>
        <v>148.14814814814815</v>
      </c>
      <c r="H31" s="224"/>
      <c r="I31" s="236"/>
      <c r="J31" s="244"/>
    </row>
    <row r="32" spans="2:11" x14ac:dyDescent="0.25">
      <c r="B32" s="116">
        <v>29</v>
      </c>
      <c r="C32" s="116">
        <v>1</v>
      </c>
      <c r="D32" s="116">
        <v>2880</v>
      </c>
      <c r="E32" s="117">
        <f t="shared" si="0"/>
        <v>2880</v>
      </c>
      <c r="F32" s="37">
        <f>F25</f>
        <v>6.4300411522633744E-2</v>
      </c>
      <c r="G32" s="37">
        <f t="shared" si="3"/>
        <v>185.18518518518519</v>
      </c>
      <c r="H32" s="225">
        <f>SUM(G32:G38)</f>
        <v>1296.2962962962963</v>
      </c>
      <c r="I32" s="226">
        <v>7</v>
      </c>
      <c r="J32" s="245" t="str">
        <f>'CENTROS DE COSTOS'!G1</f>
        <v>Centro de Costos No. 5 CRECIEMIENTO Y DESARROLLO</v>
      </c>
    </row>
    <row r="33" spans="2:10" x14ac:dyDescent="0.25">
      <c r="B33" s="116">
        <v>30</v>
      </c>
      <c r="C33" s="116">
        <v>1</v>
      </c>
      <c r="D33" s="116">
        <v>2880</v>
      </c>
      <c r="E33" s="117">
        <f t="shared" ref="E33:E38" si="6">C33*D33</f>
        <v>2880</v>
      </c>
      <c r="F33" s="37">
        <f t="shared" ref="F33:F38" si="7">F26</f>
        <v>6.4300411522633744E-2</v>
      </c>
      <c r="G33" s="37">
        <f t="shared" ref="G33:G38" si="8">E33*F33</f>
        <v>185.18518518518519</v>
      </c>
      <c r="H33" s="226"/>
      <c r="I33" s="226"/>
      <c r="J33" s="245"/>
    </row>
    <row r="34" spans="2:10" x14ac:dyDescent="0.25">
      <c r="B34" s="116">
        <v>31</v>
      </c>
      <c r="C34" s="116">
        <v>1</v>
      </c>
      <c r="D34" s="116">
        <v>2880</v>
      </c>
      <c r="E34" s="117">
        <f t="shared" si="6"/>
        <v>2880</v>
      </c>
      <c r="F34" s="37">
        <f t="shared" si="7"/>
        <v>6.4300411522633744E-2</v>
      </c>
      <c r="G34" s="37">
        <f t="shared" si="8"/>
        <v>185.18518518518519</v>
      </c>
      <c r="H34" s="226"/>
      <c r="I34" s="226"/>
      <c r="J34" s="245"/>
    </row>
    <row r="35" spans="2:10" x14ac:dyDescent="0.25">
      <c r="B35" s="116">
        <v>32</v>
      </c>
      <c r="C35" s="116">
        <v>1</v>
      </c>
      <c r="D35" s="116">
        <v>2880</v>
      </c>
      <c r="E35" s="117">
        <f t="shared" si="6"/>
        <v>2880</v>
      </c>
      <c r="F35" s="37">
        <f t="shared" si="7"/>
        <v>6.4300411522633744E-2</v>
      </c>
      <c r="G35" s="37">
        <f t="shared" si="8"/>
        <v>185.18518518518519</v>
      </c>
      <c r="H35" s="226"/>
      <c r="I35" s="226"/>
      <c r="J35" s="245"/>
    </row>
    <row r="36" spans="2:10" x14ac:dyDescent="0.25">
      <c r="B36" s="116">
        <v>33</v>
      </c>
      <c r="C36" s="116">
        <v>1</v>
      </c>
      <c r="D36" s="116">
        <v>2880</v>
      </c>
      <c r="E36" s="117">
        <f t="shared" si="6"/>
        <v>2880</v>
      </c>
      <c r="F36" s="37">
        <f t="shared" si="7"/>
        <v>6.4300411522633744E-2</v>
      </c>
      <c r="G36" s="37">
        <f t="shared" si="8"/>
        <v>185.18518518518519</v>
      </c>
      <c r="H36" s="226"/>
      <c r="I36" s="226"/>
      <c r="J36" s="245"/>
    </row>
    <row r="37" spans="2:10" x14ac:dyDescent="0.25">
      <c r="B37" s="116">
        <v>34</v>
      </c>
      <c r="C37" s="116">
        <v>1</v>
      </c>
      <c r="D37" s="116">
        <v>2880</v>
      </c>
      <c r="E37" s="117">
        <f t="shared" si="6"/>
        <v>2880</v>
      </c>
      <c r="F37" s="37">
        <f t="shared" si="7"/>
        <v>6.4300411522633744E-2</v>
      </c>
      <c r="G37" s="37">
        <f t="shared" si="8"/>
        <v>185.18518518518519</v>
      </c>
      <c r="H37" s="226"/>
      <c r="I37" s="226"/>
      <c r="J37" s="245"/>
    </row>
    <row r="38" spans="2:10" x14ac:dyDescent="0.25">
      <c r="B38" s="116">
        <v>35</v>
      </c>
      <c r="C38" s="116">
        <v>1</v>
      </c>
      <c r="D38" s="116">
        <v>2880</v>
      </c>
      <c r="E38" s="117">
        <f t="shared" si="6"/>
        <v>2880</v>
      </c>
      <c r="F38" s="37">
        <f t="shared" si="7"/>
        <v>6.4300411522633744E-2</v>
      </c>
      <c r="G38" s="37">
        <f t="shared" si="8"/>
        <v>185.18518518518519</v>
      </c>
      <c r="H38" s="226"/>
      <c r="I38" s="226"/>
      <c r="J38" s="245"/>
    </row>
    <row r="39" spans="2:10" x14ac:dyDescent="0.25">
      <c r="B39" s="116">
        <v>36</v>
      </c>
      <c r="C39" s="116">
        <v>1.1000000000000001</v>
      </c>
      <c r="D39" s="116">
        <v>2880</v>
      </c>
      <c r="E39" s="117">
        <f t="shared" si="0"/>
        <v>3168.0000000000005</v>
      </c>
      <c r="F39" s="37">
        <f>F32</f>
        <v>6.4300411522633744E-2</v>
      </c>
      <c r="G39" s="37">
        <f t="shared" si="3"/>
        <v>203.70370370370372</v>
      </c>
      <c r="H39" s="225">
        <f>SUM(G39:G45)</f>
        <v>1425.9259259259261</v>
      </c>
      <c r="I39" s="226">
        <v>7</v>
      </c>
      <c r="J39" s="245"/>
    </row>
    <row r="40" spans="2:10" x14ac:dyDescent="0.25">
      <c r="B40" s="116">
        <v>37</v>
      </c>
      <c r="C40" s="116">
        <v>1.1000000000000001</v>
      </c>
      <c r="D40" s="116">
        <v>2880</v>
      </c>
      <c r="E40" s="117">
        <f t="shared" ref="E40:E45" si="9">C40*D40</f>
        <v>3168.0000000000005</v>
      </c>
      <c r="F40" s="37">
        <f t="shared" ref="F40:F45" si="10">F33</f>
        <v>6.4300411522633744E-2</v>
      </c>
      <c r="G40" s="37">
        <f t="shared" ref="G40:G45" si="11">E40*F40</f>
        <v>203.70370370370372</v>
      </c>
      <c r="H40" s="226"/>
      <c r="I40" s="226"/>
      <c r="J40" s="245"/>
    </row>
    <row r="41" spans="2:10" x14ac:dyDescent="0.25">
      <c r="B41" s="116">
        <v>38</v>
      </c>
      <c r="C41" s="116">
        <v>1.1000000000000001</v>
      </c>
      <c r="D41" s="116">
        <v>2880</v>
      </c>
      <c r="E41" s="117">
        <f t="shared" si="9"/>
        <v>3168.0000000000005</v>
      </c>
      <c r="F41" s="37">
        <f t="shared" si="10"/>
        <v>6.4300411522633744E-2</v>
      </c>
      <c r="G41" s="37">
        <f t="shared" si="11"/>
        <v>203.70370370370372</v>
      </c>
      <c r="H41" s="226"/>
      <c r="I41" s="226"/>
      <c r="J41" s="245"/>
    </row>
    <row r="42" spans="2:10" x14ac:dyDescent="0.25">
      <c r="B42" s="116">
        <v>39</v>
      </c>
      <c r="C42" s="116">
        <v>1.1000000000000001</v>
      </c>
      <c r="D42" s="116">
        <v>2880</v>
      </c>
      <c r="E42" s="117">
        <f t="shared" si="9"/>
        <v>3168.0000000000005</v>
      </c>
      <c r="F42" s="37">
        <f t="shared" si="10"/>
        <v>6.4300411522633744E-2</v>
      </c>
      <c r="G42" s="37">
        <f t="shared" si="11"/>
        <v>203.70370370370372</v>
      </c>
      <c r="H42" s="226"/>
      <c r="I42" s="226"/>
      <c r="J42" s="245"/>
    </row>
    <row r="43" spans="2:10" x14ac:dyDescent="0.25">
      <c r="B43" s="116">
        <v>40</v>
      </c>
      <c r="C43" s="116">
        <v>1.1000000000000001</v>
      </c>
      <c r="D43" s="116">
        <v>2880</v>
      </c>
      <c r="E43" s="117">
        <f t="shared" si="9"/>
        <v>3168.0000000000005</v>
      </c>
      <c r="F43" s="37">
        <f t="shared" si="10"/>
        <v>6.4300411522633744E-2</v>
      </c>
      <c r="G43" s="37">
        <f t="shared" si="11"/>
        <v>203.70370370370372</v>
      </c>
      <c r="H43" s="226"/>
      <c r="I43" s="226"/>
      <c r="J43" s="245"/>
    </row>
    <row r="44" spans="2:10" x14ac:dyDescent="0.25">
      <c r="B44" s="116">
        <v>41</v>
      </c>
      <c r="C44" s="116">
        <v>1.1000000000000001</v>
      </c>
      <c r="D44" s="116">
        <v>2880</v>
      </c>
      <c r="E44" s="117">
        <f t="shared" si="9"/>
        <v>3168.0000000000005</v>
      </c>
      <c r="F44" s="37">
        <f t="shared" si="10"/>
        <v>6.4300411522633744E-2</v>
      </c>
      <c r="G44" s="37">
        <f t="shared" si="11"/>
        <v>203.70370370370372</v>
      </c>
      <c r="H44" s="226"/>
      <c r="I44" s="226"/>
      <c r="J44" s="245"/>
    </row>
    <row r="45" spans="2:10" x14ac:dyDescent="0.25">
      <c r="B45" s="116">
        <v>42</v>
      </c>
      <c r="C45" s="116">
        <v>1.1000000000000001</v>
      </c>
      <c r="D45" s="116">
        <v>2880</v>
      </c>
      <c r="E45" s="117">
        <f t="shared" si="9"/>
        <v>3168.0000000000005</v>
      </c>
      <c r="F45" s="37">
        <f t="shared" si="10"/>
        <v>6.4300411522633744E-2</v>
      </c>
      <c r="G45" s="37">
        <f t="shared" si="11"/>
        <v>203.70370370370372</v>
      </c>
      <c r="H45" s="227"/>
      <c r="I45" s="226"/>
      <c r="J45" s="245"/>
    </row>
    <row r="46" spans="2:10" x14ac:dyDescent="0.25">
      <c r="B46" s="116">
        <v>43</v>
      </c>
      <c r="C46" s="116">
        <v>1.2</v>
      </c>
      <c r="D46" s="116">
        <v>2880</v>
      </c>
      <c r="E46" s="117">
        <f t="shared" si="0"/>
        <v>3456</v>
      </c>
      <c r="F46" s="37">
        <f>F39</f>
        <v>6.4300411522633744E-2</v>
      </c>
      <c r="G46" s="39">
        <f t="shared" si="3"/>
        <v>222.22222222222223</v>
      </c>
      <c r="H46" s="228">
        <f>SUM(G46:G59)</f>
        <v>3111.1111111111109</v>
      </c>
      <c r="I46" s="226">
        <v>14</v>
      </c>
      <c r="J46" s="245"/>
    </row>
    <row r="47" spans="2:10" x14ac:dyDescent="0.25">
      <c r="B47" s="116">
        <v>44</v>
      </c>
      <c r="C47" s="116">
        <v>1.2</v>
      </c>
      <c r="D47" s="116">
        <v>2880</v>
      </c>
      <c r="E47" s="117">
        <f t="shared" ref="E47:E52" si="12">C47*D47</f>
        <v>3456</v>
      </c>
      <c r="F47" s="37">
        <f t="shared" ref="F47:F52" si="13">F40</f>
        <v>6.4300411522633744E-2</v>
      </c>
      <c r="G47" s="39">
        <f t="shared" ref="G47:G52" si="14">E47*F47</f>
        <v>222.22222222222223</v>
      </c>
      <c r="H47" s="229"/>
      <c r="I47" s="226"/>
      <c r="J47" s="245"/>
    </row>
    <row r="48" spans="2:10" x14ac:dyDescent="0.25">
      <c r="B48" s="116">
        <v>45</v>
      </c>
      <c r="C48" s="116">
        <v>1.2</v>
      </c>
      <c r="D48" s="116">
        <v>2880</v>
      </c>
      <c r="E48" s="117">
        <f t="shared" si="12"/>
        <v>3456</v>
      </c>
      <c r="F48" s="37">
        <f t="shared" si="13"/>
        <v>6.4300411522633744E-2</v>
      </c>
      <c r="G48" s="39">
        <f t="shared" si="14"/>
        <v>222.22222222222223</v>
      </c>
      <c r="H48" s="229"/>
      <c r="I48" s="226"/>
      <c r="J48" s="245"/>
    </row>
    <row r="49" spans="2:11" x14ac:dyDescent="0.25">
      <c r="B49" s="116">
        <v>46</v>
      </c>
      <c r="C49" s="116">
        <v>1.2</v>
      </c>
      <c r="D49" s="116">
        <v>2880</v>
      </c>
      <c r="E49" s="117">
        <f t="shared" si="12"/>
        <v>3456</v>
      </c>
      <c r="F49" s="37">
        <f t="shared" si="13"/>
        <v>6.4300411522633744E-2</v>
      </c>
      <c r="G49" s="39">
        <f t="shared" si="14"/>
        <v>222.22222222222223</v>
      </c>
      <c r="H49" s="229"/>
      <c r="I49" s="226"/>
      <c r="J49" s="245"/>
    </row>
    <row r="50" spans="2:11" x14ac:dyDescent="0.25">
      <c r="B50" s="116">
        <v>47</v>
      </c>
      <c r="C50" s="116">
        <v>1.2</v>
      </c>
      <c r="D50" s="116">
        <v>2880</v>
      </c>
      <c r="E50" s="117">
        <f t="shared" si="12"/>
        <v>3456</v>
      </c>
      <c r="F50" s="37">
        <f t="shared" si="13"/>
        <v>6.4300411522633744E-2</v>
      </c>
      <c r="G50" s="39">
        <f t="shared" si="14"/>
        <v>222.22222222222223</v>
      </c>
      <c r="H50" s="229"/>
      <c r="I50" s="226"/>
      <c r="J50" s="245"/>
    </row>
    <row r="51" spans="2:11" x14ac:dyDescent="0.25">
      <c r="B51" s="116">
        <v>48</v>
      </c>
      <c r="C51" s="116">
        <v>1.2</v>
      </c>
      <c r="D51" s="116">
        <v>2880</v>
      </c>
      <c r="E51" s="117">
        <f t="shared" si="12"/>
        <v>3456</v>
      </c>
      <c r="F51" s="37">
        <f t="shared" si="13"/>
        <v>6.4300411522633744E-2</v>
      </c>
      <c r="G51" s="39">
        <f t="shared" si="14"/>
        <v>222.22222222222223</v>
      </c>
      <c r="H51" s="229"/>
      <c r="I51" s="226"/>
      <c r="J51" s="245"/>
    </row>
    <row r="52" spans="2:11" x14ac:dyDescent="0.25">
      <c r="B52" s="116">
        <v>49</v>
      </c>
      <c r="C52" s="116">
        <v>1.2</v>
      </c>
      <c r="D52" s="116">
        <v>2880</v>
      </c>
      <c r="E52" s="117">
        <f t="shared" si="12"/>
        <v>3456</v>
      </c>
      <c r="F52" s="37">
        <f t="shared" si="13"/>
        <v>6.4300411522633744E-2</v>
      </c>
      <c r="G52" s="39">
        <f t="shared" si="14"/>
        <v>222.22222222222223</v>
      </c>
      <c r="H52" s="229"/>
      <c r="I52" s="226"/>
      <c r="J52" s="245"/>
    </row>
    <row r="53" spans="2:11" x14ac:dyDescent="0.25">
      <c r="B53" s="116">
        <v>50</v>
      </c>
      <c r="C53" s="116">
        <v>1.2</v>
      </c>
      <c r="D53" s="116">
        <v>2880</v>
      </c>
      <c r="E53" s="117">
        <f t="shared" si="0"/>
        <v>3456</v>
      </c>
      <c r="F53" s="37">
        <f>F46</f>
        <v>6.4300411522633744E-2</v>
      </c>
      <c r="G53" s="39">
        <f t="shared" si="3"/>
        <v>222.22222222222223</v>
      </c>
      <c r="H53" s="229"/>
      <c r="I53" s="226"/>
      <c r="J53" s="245"/>
    </row>
    <row r="54" spans="2:11" x14ac:dyDescent="0.25">
      <c r="B54" s="116">
        <v>51</v>
      </c>
      <c r="C54" s="116">
        <v>1.2</v>
      </c>
      <c r="D54" s="116">
        <v>2880</v>
      </c>
      <c r="E54" s="117">
        <f t="shared" ref="E54:E59" si="15">C54*D54</f>
        <v>3456</v>
      </c>
      <c r="F54" s="37">
        <f t="shared" ref="F54:F59" si="16">F47</f>
        <v>6.4300411522633744E-2</v>
      </c>
      <c r="G54" s="39">
        <f t="shared" ref="G54:G59" si="17">E54*F54</f>
        <v>222.22222222222223</v>
      </c>
      <c r="H54" s="229"/>
      <c r="I54" s="226"/>
      <c r="J54" s="245"/>
    </row>
    <row r="55" spans="2:11" x14ac:dyDescent="0.25">
      <c r="B55" s="116">
        <v>52</v>
      </c>
      <c r="C55" s="116">
        <v>1.2</v>
      </c>
      <c r="D55" s="116">
        <v>2880</v>
      </c>
      <c r="E55" s="117">
        <f t="shared" si="15"/>
        <v>3456</v>
      </c>
      <c r="F55" s="37">
        <f t="shared" si="16"/>
        <v>6.4300411522633744E-2</v>
      </c>
      <c r="G55" s="39">
        <f t="shared" si="17"/>
        <v>222.22222222222223</v>
      </c>
      <c r="H55" s="229"/>
      <c r="I55" s="226"/>
      <c r="J55" s="245"/>
    </row>
    <row r="56" spans="2:11" x14ac:dyDescent="0.25">
      <c r="B56" s="116">
        <v>53</v>
      </c>
      <c r="C56" s="116">
        <v>1.2</v>
      </c>
      <c r="D56" s="116">
        <v>2880</v>
      </c>
      <c r="E56" s="117">
        <f t="shared" si="15"/>
        <v>3456</v>
      </c>
      <c r="F56" s="37">
        <f t="shared" si="16"/>
        <v>6.4300411522633744E-2</v>
      </c>
      <c r="G56" s="39">
        <f t="shared" si="17"/>
        <v>222.22222222222223</v>
      </c>
      <c r="H56" s="229"/>
      <c r="I56" s="226"/>
      <c r="J56" s="245"/>
    </row>
    <row r="57" spans="2:11" x14ac:dyDescent="0.25">
      <c r="B57" s="116">
        <v>54</v>
      </c>
      <c r="C57" s="116">
        <v>1.2</v>
      </c>
      <c r="D57" s="116">
        <v>2880</v>
      </c>
      <c r="E57" s="117">
        <f t="shared" si="15"/>
        <v>3456</v>
      </c>
      <c r="F57" s="37">
        <f t="shared" si="16"/>
        <v>6.4300411522633744E-2</v>
      </c>
      <c r="G57" s="39">
        <f t="shared" si="17"/>
        <v>222.22222222222223</v>
      </c>
      <c r="H57" s="229"/>
      <c r="I57" s="226"/>
      <c r="J57" s="245"/>
      <c r="K57" s="43"/>
    </row>
    <row r="58" spans="2:11" x14ac:dyDescent="0.25">
      <c r="B58" s="116">
        <v>55</v>
      </c>
      <c r="C58" s="116">
        <v>1.2</v>
      </c>
      <c r="D58" s="116">
        <v>2880</v>
      </c>
      <c r="E58" s="117">
        <f t="shared" si="15"/>
        <v>3456</v>
      </c>
      <c r="F58" s="37">
        <f t="shared" si="16"/>
        <v>6.4300411522633744E-2</v>
      </c>
      <c r="G58" s="39">
        <f t="shared" si="17"/>
        <v>222.22222222222223</v>
      </c>
      <c r="H58" s="229"/>
      <c r="I58" s="226"/>
      <c r="J58" s="245"/>
    </row>
    <row r="59" spans="2:11" x14ac:dyDescent="0.25">
      <c r="B59" s="116">
        <v>56</v>
      </c>
      <c r="C59" s="116">
        <v>1.2</v>
      </c>
      <c r="D59" s="116">
        <v>2880</v>
      </c>
      <c r="E59" s="117">
        <f t="shared" si="15"/>
        <v>3456</v>
      </c>
      <c r="F59" s="37">
        <f t="shared" si="16"/>
        <v>6.4300411522633744E-2</v>
      </c>
      <c r="G59" s="39">
        <f t="shared" si="17"/>
        <v>222.22222222222223</v>
      </c>
      <c r="H59" s="230"/>
      <c r="I59" s="226"/>
      <c r="J59" s="245"/>
    </row>
    <row r="60" spans="2:11" x14ac:dyDescent="0.25">
      <c r="B60" s="116">
        <v>57</v>
      </c>
      <c r="C60" s="116">
        <v>1.4</v>
      </c>
      <c r="D60" s="116">
        <v>2880</v>
      </c>
      <c r="E60" s="117">
        <f t="shared" si="0"/>
        <v>4031.9999999999995</v>
      </c>
      <c r="F60" s="37">
        <f>F53</f>
        <v>6.4300411522633744E-2</v>
      </c>
      <c r="G60" s="37">
        <f t="shared" si="3"/>
        <v>259.25925925925924</v>
      </c>
      <c r="H60" s="230">
        <f>SUM(G60:G73)</f>
        <v>3629.6296296296282</v>
      </c>
      <c r="I60" s="226">
        <v>14</v>
      </c>
      <c r="J60" s="245"/>
    </row>
    <row r="61" spans="2:11" x14ac:dyDescent="0.25">
      <c r="B61" s="116">
        <v>58</v>
      </c>
      <c r="C61" s="116">
        <v>1.4</v>
      </c>
      <c r="D61" s="116">
        <v>2880</v>
      </c>
      <c r="E61" s="117">
        <f t="shared" ref="E61:E73" si="18">C61*D61</f>
        <v>4031.9999999999995</v>
      </c>
      <c r="F61" s="37">
        <f t="shared" ref="F61:F73" si="19">F54</f>
        <v>6.4300411522633744E-2</v>
      </c>
      <c r="G61" s="37">
        <f t="shared" ref="G61:G73" si="20">E61*F61</f>
        <v>259.25925925925924</v>
      </c>
      <c r="H61" s="226"/>
      <c r="I61" s="226"/>
      <c r="J61" s="245"/>
    </row>
    <row r="62" spans="2:11" x14ac:dyDescent="0.25">
      <c r="B62" s="116">
        <v>59</v>
      </c>
      <c r="C62" s="116">
        <v>1.4</v>
      </c>
      <c r="D62" s="116">
        <v>2880</v>
      </c>
      <c r="E62" s="117">
        <f t="shared" si="18"/>
        <v>4031.9999999999995</v>
      </c>
      <c r="F62" s="37">
        <f t="shared" si="19"/>
        <v>6.4300411522633744E-2</v>
      </c>
      <c r="G62" s="37">
        <f t="shared" si="20"/>
        <v>259.25925925925924</v>
      </c>
      <c r="H62" s="226"/>
      <c r="I62" s="226"/>
      <c r="J62" s="245"/>
    </row>
    <row r="63" spans="2:11" x14ac:dyDescent="0.25">
      <c r="B63" s="116">
        <v>60</v>
      </c>
      <c r="C63" s="116">
        <v>1.4</v>
      </c>
      <c r="D63" s="116">
        <v>2880</v>
      </c>
      <c r="E63" s="117">
        <f t="shared" si="18"/>
        <v>4031.9999999999995</v>
      </c>
      <c r="F63" s="37">
        <f t="shared" si="19"/>
        <v>6.4300411522633744E-2</v>
      </c>
      <c r="G63" s="37">
        <f t="shared" si="20"/>
        <v>259.25925925925924</v>
      </c>
      <c r="H63" s="226"/>
      <c r="I63" s="226"/>
      <c r="J63" s="245"/>
    </row>
    <row r="64" spans="2:11" x14ac:dyDescent="0.25">
      <c r="B64" s="116">
        <v>61</v>
      </c>
      <c r="C64" s="116">
        <v>1.4</v>
      </c>
      <c r="D64" s="116">
        <v>2880</v>
      </c>
      <c r="E64" s="117">
        <f t="shared" si="18"/>
        <v>4031.9999999999995</v>
      </c>
      <c r="F64" s="37">
        <f t="shared" si="19"/>
        <v>6.4300411522633744E-2</v>
      </c>
      <c r="G64" s="37">
        <f t="shared" si="20"/>
        <v>259.25925925925924</v>
      </c>
      <c r="H64" s="226"/>
      <c r="I64" s="226"/>
      <c r="J64" s="245"/>
    </row>
    <row r="65" spans="2:10" x14ac:dyDescent="0.25">
      <c r="B65" s="116">
        <v>62</v>
      </c>
      <c r="C65" s="116">
        <v>1.4</v>
      </c>
      <c r="D65" s="116">
        <v>2880</v>
      </c>
      <c r="E65" s="117">
        <f t="shared" si="18"/>
        <v>4031.9999999999995</v>
      </c>
      <c r="F65" s="37">
        <f t="shared" si="19"/>
        <v>6.4300411522633744E-2</v>
      </c>
      <c r="G65" s="37">
        <f t="shared" si="20"/>
        <v>259.25925925925924</v>
      </c>
      <c r="H65" s="226"/>
      <c r="I65" s="226"/>
      <c r="J65" s="245"/>
    </row>
    <row r="66" spans="2:10" x14ac:dyDescent="0.25">
      <c r="B66" s="116">
        <v>63</v>
      </c>
      <c r="C66" s="116">
        <v>1.4</v>
      </c>
      <c r="D66" s="116">
        <v>2880</v>
      </c>
      <c r="E66" s="117">
        <f t="shared" si="18"/>
        <v>4031.9999999999995</v>
      </c>
      <c r="F66" s="37">
        <f t="shared" si="19"/>
        <v>6.4300411522633744E-2</v>
      </c>
      <c r="G66" s="37">
        <f t="shared" si="20"/>
        <v>259.25925925925924</v>
      </c>
      <c r="H66" s="226"/>
      <c r="I66" s="226"/>
      <c r="J66" s="245"/>
    </row>
    <row r="67" spans="2:10" x14ac:dyDescent="0.25">
      <c r="B67" s="116">
        <v>64</v>
      </c>
      <c r="C67" s="116">
        <v>1.4</v>
      </c>
      <c r="D67" s="116">
        <v>2880</v>
      </c>
      <c r="E67" s="117">
        <f t="shared" si="18"/>
        <v>4031.9999999999995</v>
      </c>
      <c r="F67" s="37">
        <f t="shared" si="19"/>
        <v>6.4300411522633744E-2</v>
      </c>
      <c r="G67" s="37">
        <f t="shared" si="20"/>
        <v>259.25925925925924</v>
      </c>
      <c r="H67" s="226"/>
      <c r="I67" s="226"/>
      <c r="J67" s="245"/>
    </row>
    <row r="68" spans="2:10" x14ac:dyDescent="0.25">
      <c r="B68" s="116">
        <v>65</v>
      </c>
      <c r="C68" s="116">
        <v>1.4</v>
      </c>
      <c r="D68" s="116">
        <v>2880</v>
      </c>
      <c r="E68" s="117">
        <f t="shared" si="18"/>
        <v>4031.9999999999995</v>
      </c>
      <c r="F68" s="37">
        <f t="shared" si="19"/>
        <v>6.4300411522633744E-2</v>
      </c>
      <c r="G68" s="37">
        <f t="shared" si="20"/>
        <v>259.25925925925924</v>
      </c>
      <c r="H68" s="226"/>
      <c r="I68" s="226"/>
      <c r="J68" s="245"/>
    </row>
    <row r="69" spans="2:10" x14ac:dyDescent="0.25">
      <c r="B69" s="116">
        <v>66</v>
      </c>
      <c r="C69" s="116">
        <v>1.4</v>
      </c>
      <c r="D69" s="116">
        <v>2880</v>
      </c>
      <c r="E69" s="117">
        <f t="shared" si="18"/>
        <v>4031.9999999999995</v>
      </c>
      <c r="F69" s="37">
        <f t="shared" si="19"/>
        <v>6.4300411522633744E-2</v>
      </c>
      <c r="G69" s="37">
        <f t="shared" si="20"/>
        <v>259.25925925925924</v>
      </c>
      <c r="H69" s="226"/>
      <c r="I69" s="226"/>
      <c r="J69" s="245"/>
    </row>
    <row r="70" spans="2:10" x14ac:dyDescent="0.25">
      <c r="B70" s="116">
        <v>67</v>
      </c>
      <c r="C70" s="116">
        <v>1.4</v>
      </c>
      <c r="D70" s="116">
        <v>2880</v>
      </c>
      <c r="E70" s="117">
        <f t="shared" si="18"/>
        <v>4031.9999999999995</v>
      </c>
      <c r="F70" s="37">
        <f t="shared" si="19"/>
        <v>6.4300411522633744E-2</v>
      </c>
      <c r="G70" s="37">
        <f t="shared" si="20"/>
        <v>259.25925925925924</v>
      </c>
      <c r="H70" s="226"/>
      <c r="I70" s="226"/>
      <c r="J70" s="245"/>
    </row>
    <row r="71" spans="2:10" x14ac:dyDescent="0.25">
      <c r="B71" s="116">
        <v>68</v>
      </c>
      <c r="C71" s="116">
        <v>1.4</v>
      </c>
      <c r="D71" s="116">
        <v>2880</v>
      </c>
      <c r="E71" s="117">
        <f t="shared" si="18"/>
        <v>4031.9999999999995</v>
      </c>
      <c r="F71" s="37">
        <f t="shared" si="19"/>
        <v>6.4300411522633744E-2</v>
      </c>
      <c r="G71" s="37">
        <f t="shared" si="20"/>
        <v>259.25925925925924</v>
      </c>
      <c r="H71" s="226"/>
      <c r="I71" s="226"/>
      <c r="J71" s="245"/>
    </row>
    <row r="72" spans="2:10" x14ac:dyDescent="0.25">
      <c r="B72" s="116">
        <v>69</v>
      </c>
      <c r="C72" s="116">
        <v>1.4</v>
      </c>
      <c r="D72" s="116">
        <v>2880</v>
      </c>
      <c r="E72" s="117">
        <f t="shared" si="18"/>
        <v>4031.9999999999995</v>
      </c>
      <c r="F72" s="37">
        <f t="shared" si="19"/>
        <v>6.4300411522633744E-2</v>
      </c>
      <c r="G72" s="37">
        <f t="shared" si="20"/>
        <v>259.25925925925924</v>
      </c>
      <c r="H72" s="226"/>
      <c r="I72" s="226"/>
      <c r="J72" s="245"/>
    </row>
    <row r="73" spans="2:10" x14ac:dyDescent="0.25">
      <c r="B73" s="116">
        <v>70</v>
      </c>
      <c r="C73" s="116">
        <v>1.4</v>
      </c>
      <c r="D73" s="116">
        <v>2880</v>
      </c>
      <c r="E73" s="117">
        <f t="shared" si="18"/>
        <v>4031.9999999999995</v>
      </c>
      <c r="F73" s="37">
        <f t="shared" si="19"/>
        <v>6.4300411522633744E-2</v>
      </c>
      <c r="G73" s="37">
        <f t="shared" si="20"/>
        <v>259.25925925925924</v>
      </c>
      <c r="H73" s="226"/>
      <c r="I73" s="226"/>
      <c r="J73" s="245"/>
    </row>
    <row r="74" spans="2:10" x14ac:dyDescent="0.25">
      <c r="B74" s="116">
        <v>71</v>
      </c>
      <c r="C74" s="116">
        <v>1.6</v>
      </c>
      <c r="D74" s="116">
        <v>2880</v>
      </c>
      <c r="E74" s="117">
        <f t="shared" si="0"/>
        <v>4608</v>
      </c>
      <c r="F74" s="37">
        <f>F67</f>
        <v>6.4300411522633744E-2</v>
      </c>
      <c r="G74" s="37">
        <f t="shared" si="3"/>
        <v>296.2962962962963</v>
      </c>
      <c r="H74" s="228">
        <f>SUM(G74:G80)</f>
        <v>2074.0740740740739</v>
      </c>
      <c r="I74" s="226">
        <v>7</v>
      </c>
      <c r="J74" s="245"/>
    </row>
    <row r="75" spans="2:10" x14ac:dyDescent="0.25">
      <c r="B75" s="116">
        <v>72</v>
      </c>
      <c r="C75" s="116">
        <v>1.6</v>
      </c>
      <c r="D75" s="116">
        <v>2880</v>
      </c>
      <c r="E75" s="117">
        <f t="shared" ref="E75:E80" si="21">C75*D75</f>
        <v>4608</v>
      </c>
      <c r="F75" s="37">
        <f t="shared" ref="F75:F80" si="22">F68</f>
        <v>6.4300411522633744E-2</v>
      </c>
      <c r="G75" s="37">
        <f t="shared" ref="G75:G80" si="23">E75*F75</f>
        <v>296.2962962962963</v>
      </c>
      <c r="H75" s="231"/>
      <c r="I75" s="226"/>
      <c r="J75" s="245"/>
    </row>
    <row r="76" spans="2:10" x14ac:dyDescent="0.25">
      <c r="B76" s="116">
        <v>73</v>
      </c>
      <c r="C76" s="116">
        <v>1.6</v>
      </c>
      <c r="D76" s="116">
        <v>2880</v>
      </c>
      <c r="E76" s="117">
        <f t="shared" si="21"/>
        <v>4608</v>
      </c>
      <c r="F76" s="37">
        <f t="shared" si="22"/>
        <v>6.4300411522633744E-2</v>
      </c>
      <c r="G76" s="37">
        <f t="shared" si="23"/>
        <v>296.2962962962963</v>
      </c>
      <c r="H76" s="231"/>
      <c r="I76" s="226"/>
      <c r="J76" s="245"/>
    </row>
    <row r="77" spans="2:10" x14ac:dyDescent="0.25">
      <c r="B77" s="116">
        <v>74</v>
      </c>
      <c r="C77" s="116">
        <v>1.6</v>
      </c>
      <c r="D77" s="116">
        <v>2880</v>
      </c>
      <c r="E77" s="117">
        <f t="shared" si="21"/>
        <v>4608</v>
      </c>
      <c r="F77" s="37">
        <f t="shared" si="22"/>
        <v>6.4300411522633744E-2</v>
      </c>
      <c r="G77" s="37">
        <f t="shared" si="23"/>
        <v>296.2962962962963</v>
      </c>
      <c r="H77" s="231"/>
      <c r="I77" s="226"/>
      <c r="J77" s="245"/>
    </row>
    <row r="78" spans="2:10" x14ac:dyDescent="0.25">
      <c r="B78" s="116">
        <v>75</v>
      </c>
      <c r="C78" s="116">
        <v>1.6</v>
      </c>
      <c r="D78" s="116">
        <v>2880</v>
      </c>
      <c r="E78" s="117">
        <f t="shared" si="21"/>
        <v>4608</v>
      </c>
      <c r="F78" s="37">
        <f t="shared" si="22"/>
        <v>6.4300411522633744E-2</v>
      </c>
      <c r="G78" s="37">
        <f t="shared" si="23"/>
        <v>296.2962962962963</v>
      </c>
      <c r="H78" s="231"/>
      <c r="I78" s="226"/>
      <c r="J78" s="245"/>
    </row>
    <row r="79" spans="2:10" x14ac:dyDescent="0.25">
      <c r="B79" s="116">
        <v>76</v>
      </c>
      <c r="C79" s="116">
        <v>1.6</v>
      </c>
      <c r="D79" s="116">
        <v>2880</v>
      </c>
      <c r="E79" s="117">
        <f t="shared" si="21"/>
        <v>4608</v>
      </c>
      <c r="F79" s="37">
        <f t="shared" si="22"/>
        <v>6.4300411522633744E-2</v>
      </c>
      <c r="G79" s="37">
        <f t="shared" si="23"/>
        <v>296.2962962962963</v>
      </c>
      <c r="H79" s="231"/>
      <c r="I79" s="226"/>
      <c r="J79" s="245"/>
    </row>
    <row r="80" spans="2:10" x14ac:dyDescent="0.25">
      <c r="B80" s="116">
        <v>77</v>
      </c>
      <c r="C80" s="116">
        <v>1.6</v>
      </c>
      <c r="D80" s="116">
        <v>2880</v>
      </c>
      <c r="E80" s="117">
        <f t="shared" si="21"/>
        <v>4608</v>
      </c>
      <c r="F80" s="37">
        <f t="shared" si="22"/>
        <v>6.4300411522633744E-2</v>
      </c>
      <c r="G80" s="37">
        <f t="shared" si="23"/>
        <v>296.2962962962963</v>
      </c>
      <c r="H80" s="232"/>
      <c r="I80" s="226"/>
      <c r="J80" s="245"/>
    </row>
    <row r="81" spans="2:11" x14ac:dyDescent="0.25">
      <c r="B81" s="116">
        <v>78</v>
      </c>
      <c r="C81" s="116">
        <v>1.8</v>
      </c>
      <c r="D81" s="116">
        <v>2880</v>
      </c>
      <c r="E81" s="117">
        <f t="shared" si="0"/>
        <v>5184</v>
      </c>
      <c r="F81" s="37">
        <f>F74</f>
        <v>6.4300411522633744E-2</v>
      </c>
      <c r="G81" s="37">
        <f t="shared" si="3"/>
        <v>333.33333333333331</v>
      </c>
      <c r="H81" s="228">
        <f>SUM(G81:G87)</f>
        <v>2333.333333333333</v>
      </c>
      <c r="I81" s="226">
        <v>7</v>
      </c>
      <c r="J81" s="245"/>
    </row>
    <row r="82" spans="2:11" x14ac:dyDescent="0.25">
      <c r="B82" s="116">
        <v>79</v>
      </c>
      <c r="C82" s="116">
        <v>1.8</v>
      </c>
      <c r="D82" s="116">
        <v>2880</v>
      </c>
      <c r="E82" s="117">
        <f t="shared" ref="E82:E87" si="24">C82*D82</f>
        <v>5184</v>
      </c>
      <c r="F82" s="37">
        <f t="shared" ref="F82:F87" si="25">F75</f>
        <v>6.4300411522633744E-2</v>
      </c>
      <c r="G82" s="37">
        <f t="shared" ref="G82:G87" si="26">E82*F82</f>
        <v>333.33333333333331</v>
      </c>
      <c r="H82" s="231"/>
      <c r="I82" s="226"/>
      <c r="J82" s="245"/>
    </row>
    <row r="83" spans="2:11" x14ac:dyDescent="0.25">
      <c r="B83" s="116">
        <v>80</v>
      </c>
      <c r="C83" s="116">
        <v>1.8</v>
      </c>
      <c r="D83" s="116">
        <v>2880</v>
      </c>
      <c r="E83" s="117">
        <f t="shared" si="24"/>
        <v>5184</v>
      </c>
      <c r="F83" s="37">
        <f t="shared" si="25"/>
        <v>6.4300411522633744E-2</v>
      </c>
      <c r="G83" s="37">
        <f t="shared" si="26"/>
        <v>333.33333333333331</v>
      </c>
      <c r="H83" s="231"/>
      <c r="I83" s="226"/>
      <c r="J83" s="245"/>
    </row>
    <row r="84" spans="2:11" x14ac:dyDescent="0.25">
      <c r="B84" s="116">
        <v>81</v>
      </c>
      <c r="C84" s="116">
        <v>1.8</v>
      </c>
      <c r="D84" s="116">
        <v>2880</v>
      </c>
      <c r="E84" s="117">
        <f t="shared" si="24"/>
        <v>5184</v>
      </c>
      <c r="F84" s="37">
        <f t="shared" si="25"/>
        <v>6.4300411522633744E-2</v>
      </c>
      <c r="G84" s="37">
        <f t="shared" si="26"/>
        <v>333.33333333333331</v>
      </c>
      <c r="H84" s="231"/>
      <c r="I84" s="226"/>
      <c r="J84" s="245"/>
    </row>
    <row r="85" spans="2:11" x14ac:dyDescent="0.25">
      <c r="B85" s="116">
        <v>82</v>
      </c>
      <c r="C85" s="116">
        <v>1.8</v>
      </c>
      <c r="D85" s="116">
        <v>2880</v>
      </c>
      <c r="E85" s="117">
        <f t="shared" si="24"/>
        <v>5184</v>
      </c>
      <c r="F85" s="37">
        <f t="shared" si="25"/>
        <v>6.4300411522633744E-2</v>
      </c>
      <c r="G85" s="37">
        <f t="shared" si="26"/>
        <v>333.33333333333331</v>
      </c>
      <c r="H85" s="231"/>
      <c r="I85" s="226"/>
      <c r="J85" s="245"/>
    </row>
    <row r="86" spans="2:11" x14ac:dyDescent="0.25">
      <c r="B86" s="116">
        <v>83</v>
      </c>
      <c r="C86" s="116">
        <v>1.8</v>
      </c>
      <c r="D86" s="116">
        <v>2880</v>
      </c>
      <c r="E86" s="117">
        <f t="shared" si="24"/>
        <v>5184</v>
      </c>
      <c r="F86" s="37">
        <f t="shared" si="25"/>
        <v>6.4300411522633744E-2</v>
      </c>
      <c r="G86" s="37">
        <f t="shared" si="26"/>
        <v>333.33333333333331</v>
      </c>
      <c r="H86" s="231"/>
      <c r="I86" s="226"/>
      <c r="J86" s="245"/>
    </row>
    <row r="87" spans="2:11" x14ac:dyDescent="0.25">
      <c r="B87" s="116">
        <v>84</v>
      </c>
      <c r="C87" s="116">
        <v>1.8</v>
      </c>
      <c r="D87" s="116">
        <v>2880</v>
      </c>
      <c r="E87" s="117">
        <f t="shared" si="24"/>
        <v>5184</v>
      </c>
      <c r="F87" s="37">
        <f t="shared" si="25"/>
        <v>6.4300411522633744E-2</v>
      </c>
      <c r="G87" s="37">
        <f t="shared" si="26"/>
        <v>333.33333333333331</v>
      </c>
      <c r="H87" s="232"/>
      <c r="I87" s="226"/>
      <c r="J87" s="245"/>
    </row>
    <row r="88" spans="2:11" x14ac:dyDescent="0.25">
      <c r="B88" s="116">
        <v>85</v>
      </c>
      <c r="C88" s="116">
        <v>2</v>
      </c>
      <c r="D88" s="116">
        <v>2880</v>
      </c>
      <c r="E88" s="117">
        <f t="shared" si="0"/>
        <v>5760</v>
      </c>
      <c r="F88" s="37">
        <f>F81</f>
        <v>6.4300411522633744E-2</v>
      </c>
      <c r="G88" s="37">
        <f t="shared" si="3"/>
        <v>370.37037037037038</v>
      </c>
      <c r="H88" s="225">
        <f>SUM(G88:G91)</f>
        <v>1481.4814814814815</v>
      </c>
      <c r="I88" s="226">
        <v>4</v>
      </c>
      <c r="J88" s="245"/>
    </row>
    <row r="89" spans="2:11" x14ac:dyDescent="0.25">
      <c r="B89" s="116">
        <v>86</v>
      </c>
      <c r="C89" s="116">
        <v>2</v>
      </c>
      <c r="D89" s="116">
        <v>2880</v>
      </c>
      <c r="E89" s="117">
        <f t="shared" ref="E89:E101" si="27">C89*D89</f>
        <v>5760</v>
      </c>
      <c r="F89" s="37">
        <f t="shared" ref="F89:F101" si="28">F82</f>
        <v>6.4300411522633744E-2</v>
      </c>
      <c r="G89" s="37">
        <f t="shared" ref="G89:G101" si="29">E89*F89</f>
        <v>370.37037037037038</v>
      </c>
      <c r="H89" s="226"/>
      <c r="I89" s="226"/>
      <c r="J89" s="245"/>
    </row>
    <row r="90" spans="2:11" x14ac:dyDescent="0.25">
      <c r="B90" s="116">
        <v>87</v>
      </c>
      <c r="C90" s="116">
        <v>2</v>
      </c>
      <c r="D90" s="116">
        <v>2880</v>
      </c>
      <c r="E90" s="117">
        <f>C90*D90</f>
        <v>5760</v>
      </c>
      <c r="F90" s="37">
        <f>F83</f>
        <v>6.4300411522633744E-2</v>
      </c>
      <c r="G90" s="37">
        <f>E90*F90</f>
        <v>370.37037037037038</v>
      </c>
      <c r="H90" s="226"/>
      <c r="I90" s="226"/>
      <c r="J90" s="245"/>
      <c r="K90" s="43"/>
    </row>
    <row r="91" spans="2:11" x14ac:dyDescent="0.25">
      <c r="B91" s="116">
        <v>88</v>
      </c>
      <c r="C91" s="116">
        <v>2</v>
      </c>
      <c r="D91" s="116">
        <v>2880</v>
      </c>
      <c r="E91" s="117">
        <f t="shared" si="27"/>
        <v>5760</v>
      </c>
      <c r="F91" s="37">
        <f t="shared" si="28"/>
        <v>6.4300411522633744E-2</v>
      </c>
      <c r="G91" s="40">
        <f t="shared" si="29"/>
        <v>370.37037037037038</v>
      </c>
      <c r="H91" s="227"/>
      <c r="I91" s="226"/>
      <c r="J91" s="245"/>
    </row>
    <row r="92" spans="2:11" x14ac:dyDescent="0.25">
      <c r="B92" s="118">
        <v>89</v>
      </c>
      <c r="C92" s="118">
        <v>2</v>
      </c>
      <c r="D92" s="118">
        <v>2880</v>
      </c>
      <c r="E92" s="119">
        <f t="shared" si="27"/>
        <v>5760</v>
      </c>
      <c r="F92" s="38">
        <f t="shared" si="28"/>
        <v>6.4300411522633744E-2</v>
      </c>
      <c r="G92" s="38">
        <f t="shared" si="29"/>
        <v>370.37037037037038</v>
      </c>
      <c r="H92" s="238">
        <f>SUM(G92:G101)</f>
        <v>3703.7037037037039</v>
      </c>
      <c r="I92" s="237">
        <v>10</v>
      </c>
      <c r="J92" s="246" t="str">
        <f>'CENTROS DE COSTOS'!H1</f>
        <v>Centro de Costos No. 6 COSECHA Y MANTENIMIENTO</v>
      </c>
    </row>
    <row r="93" spans="2:11" x14ac:dyDescent="0.25">
      <c r="B93" s="118">
        <v>90</v>
      </c>
      <c r="C93" s="118">
        <v>2</v>
      </c>
      <c r="D93" s="118">
        <v>2880</v>
      </c>
      <c r="E93" s="119">
        <f t="shared" si="27"/>
        <v>5760</v>
      </c>
      <c r="F93" s="38">
        <f t="shared" si="28"/>
        <v>6.4300411522633744E-2</v>
      </c>
      <c r="G93" s="38">
        <f t="shared" si="29"/>
        <v>370.37037037037038</v>
      </c>
      <c r="H93" s="239"/>
      <c r="I93" s="237"/>
      <c r="J93" s="246"/>
    </row>
    <row r="94" spans="2:11" x14ac:dyDescent="0.25">
      <c r="B94" s="118">
        <v>91</v>
      </c>
      <c r="C94" s="118">
        <v>2</v>
      </c>
      <c r="D94" s="118">
        <v>2880</v>
      </c>
      <c r="E94" s="119">
        <f t="shared" si="27"/>
        <v>5760</v>
      </c>
      <c r="F94" s="38">
        <f t="shared" si="28"/>
        <v>6.4300411522633744E-2</v>
      </c>
      <c r="G94" s="38">
        <f t="shared" si="29"/>
        <v>370.37037037037038</v>
      </c>
      <c r="H94" s="239"/>
      <c r="I94" s="237"/>
      <c r="J94" s="246"/>
    </row>
    <row r="95" spans="2:11" x14ac:dyDescent="0.25">
      <c r="B95" s="118">
        <v>92</v>
      </c>
      <c r="C95" s="118">
        <v>2</v>
      </c>
      <c r="D95" s="118">
        <v>2880</v>
      </c>
      <c r="E95" s="119">
        <f t="shared" si="27"/>
        <v>5760</v>
      </c>
      <c r="F95" s="38">
        <f t="shared" si="28"/>
        <v>6.4300411522633744E-2</v>
      </c>
      <c r="G95" s="38">
        <f t="shared" si="29"/>
        <v>370.37037037037038</v>
      </c>
      <c r="H95" s="239"/>
      <c r="I95" s="237"/>
      <c r="J95" s="246"/>
    </row>
    <row r="96" spans="2:11" x14ac:dyDescent="0.25">
      <c r="B96" s="118">
        <v>93</v>
      </c>
      <c r="C96" s="118">
        <v>2</v>
      </c>
      <c r="D96" s="118">
        <v>2880</v>
      </c>
      <c r="E96" s="119">
        <f t="shared" si="27"/>
        <v>5760</v>
      </c>
      <c r="F96" s="38">
        <f t="shared" si="28"/>
        <v>6.4300411522633744E-2</v>
      </c>
      <c r="G96" s="38">
        <f t="shared" si="29"/>
        <v>370.37037037037038</v>
      </c>
      <c r="H96" s="239"/>
      <c r="I96" s="237"/>
      <c r="J96" s="246"/>
    </row>
    <row r="97" spans="2:10" x14ac:dyDescent="0.25">
      <c r="B97" s="118">
        <v>94</v>
      </c>
      <c r="C97" s="118">
        <v>2</v>
      </c>
      <c r="D97" s="118">
        <v>2880</v>
      </c>
      <c r="E97" s="119">
        <f t="shared" si="27"/>
        <v>5760</v>
      </c>
      <c r="F97" s="38">
        <f t="shared" si="28"/>
        <v>6.4300411522633744E-2</v>
      </c>
      <c r="G97" s="38">
        <f t="shared" si="29"/>
        <v>370.37037037037038</v>
      </c>
      <c r="H97" s="239"/>
      <c r="I97" s="237"/>
      <c r="J97" s="246"/>
    </row>
    <row r="98" spans="2:10" x14ac:dyDescent="0.25">
      <c r="B98" s="118">
        <v>95</v>
      </c>
      <c r="C98" s="118">
        <v>2</v>
      </c>
      <c r="D98" s="118">
        <v>2880</v>
      </c>
      <c r="E98" s="119">
        <f t="shared" si="27"/>
        <v>5760</v>
      </c>
      <c r="F98" s="38">
        <f t="shared" si="28"/>
        <v>6.4300411522633744E-2</v>
      </c>
      <c r="G98" s="38">
        <f t="shared" si="29"/>
        <v>370.37037037037038</v>
      </c>
      <c r="H98" s="239"/>
      <c r="I98" s="237"/>
      <c r="J98" s="246"/>
    </row>
    <row r="99" spans="2:10" x14ac:dyDescent="0.25">
      <c r="B99" s="118">
        <v>96</v>
      </c>
      <c r="C99" s="118">
        <v>2</v>
      </c>
      <c r="D99" s="118">
        <v>2880</v>
      </c>
      <c r="E99" s="119">
        <f t="shared" si="27"/>
        <v>5760</v>
      </c>
      <c r="F99" s="38">
        <f t="shared" si="28"/>
        <v>6.4300411522633744E-2</v>
      </c>
      <c r="G99" s="38">
        <f t="shared" si="29"/>
        <v>370.37037037037038</v>
      </c>
      <c r="H99" s="239"/>
      <c r="I99" s="237"/>
      <c r="J99" s="246"/>
    </row>
    <row r="100" spans="2:10" x14ac:dyDescent="0.25">
      <c r="B100" s="118">
        <v>97</v>
      </c>
      <c r="C100" s="118">
        <v>2</v>
      </c>
      <c r="D100" s="118">
        <v>2880</v>
      </c>
      <c r="E100" s="119">
        <f t="shared" si="27"/>
        <v>5760</v>
      </c>
      <c r="F100" s="38">
        <f t="shared" si="28"/>
        <v>6.4300411522633744E-2</v>
      </c>
      <c r="G100" s="38">
        <f t="shared" si="29"/>
        <v>370.37037037037038</v>
      </c>
      <c r="H100" s="239"/>
      <c r="I100" s="237"/>
      <c r="J100" s="246"/>
    </row>
    <row r="101" spans="2:10" x14ac:dyDescent="0.25">
      <c r="B101" s="118">
        <v>98</v>
      </c>
      <c r="C101" s="118">
        <v>2</v>
      </c>
      <c r="D101" s="118">
        <v>2880</v>
      </c>
      <c r="E101" s="119">
        <f t="shared" si="27"/>
        <v>5760</v>
      </c>
      <c r="F101" s="38">
        <f t="shared" si="28"/>
        <v>6.4300411522633744E-2</v>
      </c>
      <c r="G101" s="38">
        <f t="shared" si="29"/>
        <v>370.37037037037038</v>
      </c>
      <c r="H101" s="239"/>
      <c r="I101" s="237"/>
      <c r="J101" s="246"/>
    </row>
    <row r="102" spans="2:10" x14ac:dyDescent="0.25">
      <c r="B102" s="118">
        <v>99</v>
      </c>
      <c r="C102" s="118">
        <v>2.2000000000000002</v>
      </c>
      <c r="D102" s="118">
        <v>2880</v>
      </c>
      <c r="E102" s="119">
        <f t="shared" si="0"/>
        <v>6336.0000000000009</v>
      </c>
      <c r="F102" s="38">
        <f>F95</f>
        <v>6.4300411522633744E-2</v>
      </c>
      <c r="G102" s="38">
        <f t="shared" si="3"/>
        <v>407.40740740740745</v>
      </c>
      <c r="H102" s="238">
        <f>SUM(G102:G108)</f>
        <v>2851.8518518518522</v>
      </c>
      <c r="I102" s="237">
        <v>7</v>
      </c>
      <c r="J102" s="246"/>
    </row>
    <row r="103" spans="2:10" x14ac:dyDescent="0.25">
      <c r="B103" s="118">
        <v>100</v>
      </c>
      <c r="C103" s="118">
        <v>2.2000000000000002</v>
      </c>
      <c r="D103" s="118">
        <v>2880</v>
      </c>
      <c r="E103" s="119">
        <f t="shared" ref="E103:E108" si="30">C103*D103</f>
        <v>6336.0000000000009</v>
      </c>
      <c r="F103" s="38">
        <f t="shared" ref="F103:F108" si="31">F96</f>
        <v>6.4300411522633744E-2</v>
      </c>
      <c r="G103" s="38">
        <f t="shared" ref="G103:G108" si="32">E103*F103</f>
        <v>407.40740740740745</v>
      </c>
      <c r="H103" s="239"/>
      <c r="I103" s="237"/>
      <c r="J103" s="246"/>
    </row>
    <row r="104" spans="2:10" x14ac:dyDescent="0.25">
      <c r="B104" s="118">
        <v>101</v>
      </c>
      <c r="C104" s="118">
        <v>2.2000000000000002</v>
      </c>
      <c r="D104" s="118">
        <v>2880</v>
      </c>
      <c r="E104" s="119">
        <f t="shared" si="30"/>
        <v>6336.0000000000009</v>
      </c>
      <c r="F104" s="38">
        <f t="shared" si="31"/>
        <v>6.4300411522633744E-2</v>
      </c>
      <c r="G104" s="38">
        <f t="shared" si="32"/>
        <v>407.40740740740745</v>
      </c>
      <c r="H104" s="239"/>
      <c r="I104" s="237"/>
      <c r="J104" s="246"/>
    </row>
    <row r="105" spans="2:10" x14ac:dyDescent="0.25">
      <c r="B105" s="118">
        <v>102</v>
      </c>
      <c r="C105" s="118">
        <v>2.2000000000000002</v>
      </c>
      <c r="D105" s="118">
        <v>2880</v>
      </c>
      <c r="E105" s="119">
        <f t="shared" si="30"/>
        <v>6336.0000000000009</v>
      </c>
      <c r="F105" s="38">
        <f t="shared" si="31"/>
        <v>6.4300411522633744E-2</v>
      </c>
      <c r="G105" s="38">
        <f t="shared" si="32"/>
        <v>407.40740740740745</v>
      </c>
      <c r="H105" s="239"/>
      <c r="I105" s="237"/>
      <c r="J105" s="246"/>
    </row>
    <row r="106" spans="2:10" x14ac:dyDescent="0.25">
      <c r="B106" s="118">
        <v>103</v>
      </c>
      <c r="C106" s="118">
        <v>2.2000000000000002</v>
      </c>
      <c r="D106" s="118">
        <v>2880</v>
      </c>
      <c r="E106" s="119">
        <f t="shared" si="30"/>
        <v>6336.0000000000009</v>
      </c>
      <c r="F106" s="38">
        <f t="shared" si="31"/>
        <v>6.4300411522633744E-2</v>
      </c>
      <c r="G106" s="38">
        <f t="shared" si="32"/>
        <v>407.40740740740745</v>
      </c>
      <c r="H106" s="239"/>
      <c r="I106" s="237"/>
      <c r="J106" s="246"/>
    </row>
    <row r="107" spans="2:10" x14ac:dyDescent="0.25">
      <c r="B107" s="118">
        <v>104</v>
      </c>
      <c r="C107" s="118">
        <v>2.2000000000000002</v>
      </c>
      <c r="D107" s="118">
        <v>2880</v>
      </c>
      <c r="E107" s="119">
        <f t="shared" si="30"/>
        <v>6336.0000000000009</v>
      </c>
      <c r="F107" s="38">
        <f t="shared" si="31"/>
        <v>6.4300411522633744E-2</v>
      </c>
      <c r="G107" s="38">
        <f t="shared" si="32"/>
        <v>407.40740740740745</v>
      </c>
      <c r="H107" s="239"/>
      <c r="I107" s="237"/>
      <c r="J107" s="246"/>
    </row>
    <row r="108" spans="2:10" x14ac:dyDescent="0.25">
      <c r="B108" s="118">
        <v>105</v>
      </c>
      <c r="C108" s="118">
        <v>2.2000000000000002</v>
      </c>
      <c r="D108" s="118">
        <v>2880</v>
      </c>
      <c r="E108" s="119">
        <f t="shared" si="30"/>
        <v>6336.0000000000009</v>
      </c>
      <c r="F108" s="38">
        <f t="shared" si="31"/>
        <v>6.4300411522633744E-2</v>
      </c>
      <c r="G108" s="38">
        <f t="shared" si="32"/>
        <v>407.40740740740745</v>
      </c>
      <c r="H108" s="239"/>
      <c r="I108" s="237"/>
      <c r="J108" s="246"/>
    </row>
    <row r="109" spans="2:10" x14ac:dyDescent="0.25">
      <c r="B109" s="118">
        <v>106</v>
      </c>
      <c r="C109" s="118">
        <v>2.5</v>
      </c>
      <c r="D109" s="118">
        <v>2880</v>
      </c>
      <c r="E109" s="119">
        <f t="shared" si="0"/>
        <v>7200</v>
      </c>
      <c r="F109" s="38">
        <f>F102</f>
        <v>6.4300411522633744E-2</v>
      </c>
      <c r="G109" s="38">
        <f t="shared" si="3"/>
        <v>462.96296296296293</v>
      </c>
      <c r="H109" s="238">
        <f>SUM(G109:G115)</f>
        <v>3240.7407407407409</v>
      </c>
      <c r="I109" s="237">
        <v>7</v>
      </c>
      <c r="J109" s="246"/>
    </row>
    <row r="110" spans="2:10" x14ac:dyDescent="0.25">
      <c r="B110" s="118">
        <v>107</v>
      </c>
      <c r="C110" s="118">
        <v>2.5</v>
      </c>
      <c r="D110" s="118">
        <v>2880</v>
      </c>
      <c r="E110" s="119">
        <f t="shared" ref="E110:E115" si="33">C110*D110</f>
        <v>7200</v>
      </c>
      <c r="F110" s="38">
        <f t="shared" ref="F110:F115" si="34">F103</f>
        <v>6.4300411522633744E-2</v>
      </c>
      <c r="G110" s="38">
        <f t="shared" ref="G110:G115" si="35">E110*F110</f>
        <v>462.96296296296293</v>
      </c>
      <c r="H110" s="239"/>
      <c r="I110" s="237"/>
      <c r="J110" s="246"/>
    </row>
    <row r="111" spans="2:10" x14ac:dyDescent="0.25">
      <c r="B111" s="118">
        <v>108</v>
      </c>
      <c r="C111" s="118">
        <v>2.5</v>
      </c>
      <c r="D111" s="118">
        <v>2880</v>
      </c>
      <c r="E111" s="119">
        <f t="shared" si="33"/>
        <v>7200</v>
      </c>
      <c r="F111" s="38">
        <f t="shared" si="34"/>
        <v>6.4300411522633744E-2</v>
      </c>
      <c r="G111" s="38">
        <f t="shared" si="35"/>
        <v>462.96296296296293</v>
      </c>
      <c r="H111" s="239"/>
      <c r="I111" s="237"/>
      <c r="J111" s="246"/>
    </row>
    <row r="112" spans="2:10" x14ac:dyDescent="0.25">
      <c r="B112" s="118">
        <v>109</v>
      </c>
      <c r="C112" s="118">
        <v>2.5</v>
      </c>
      <c r="D112" s="118">
        <v>2880</v>
      </c>
      <c r="E112" s="119">
        <f t="shared" si="33"/>
        <v>7200</v>
      </c>
      <c r="F112" s="38">
        <f t="shared" si="34"/>
        <v>6.4300411522633744E-2</v>
      </c>
      <c r="G112" s="38">
        <f t="shared" si="35"/>
        <v>462.96296296296293</v>
      </c>
      <c r="H112" s="239"/>
      <c r="I112" s="237"/>
      <c r="J112" s="246"/>
    </row>
    <row r="113" spans="2:11" x14ac:dyDescent="0.25">
      <c r="B113" s="118">
        <v>110</v>
      </c>
      <c r="C113" s="118">
        <v>2.5</v>
      </c>
      <c r="D113" s="118">
        <v>2880</v>
      </c>
      <c r="E113" s="119">
        <f t="shared" si="33"/>
        <v>7200</v>
      </c>
      <c r="F113" s="38">
        <f t="shared" si="34"/>
        <v>6.4300411522633744E-2</v>
      </c>
      <c r="G113" s="38">
        <f t="shared" si="35"/>
        <v>462.96296296296293</v>
      </c>
      <c r="H113" s="239"/>
      <c r="I113" s="237"/>
      <c r="J113" s="246"/>
    </row>
    <row r="114" spans="2:11" x14ac:dyDescent="0.25">
      <c r="B114" s="118">
        <v>111</v>
      </c>
      <c r="C114" s="118">
        <v>2.5</v>
      </c>
      <c r="D114" s="118">
        <v>2880</v>
      </c>
      <c r="E114" s="119">
        <f t="shared" si="33"/>
        <v>7200</v>
      </c>
      <c r="F114" s="38">
        <f t="shared" si="34"/>
        <v>6.4300411522633744E-2</v>
      </c>
      <c r="G114" s="38">
        <f t="shared" si="35"/>
        <v>462.96296296296293</v>
      </c>
      <c r="H114" s="239"/>
      <c r="I114" s="237"/>
      <c r="J114" s="246"/>
    </row>
    <row r="115" spans="2:11" x14ac:dyDescent="0.25">
      <c r="B115" s="118">
        <v>112</v>
      </c>
      <c r="C115" s="118">
        <v>2.5</v>
      </c>
      <c r="D115" s="118">
        <v>2880</v>
      </c>
      <c r="E115" s="119">
        <f t="shared" si="33"/>
        <v>7200</v>
      </c>
      <c r="F115" s="38">
        <f t="shared" si="34"/>
        <v>6.4300411522633744E-2</v>
      </c>
      <c r="G115" s="38">
        <f t="shared" si="35"/>
        <v>462.96296296296293</v>
      </c>
      <c r="H115" s="239"/>
      <c r="I115" s="237"/>
      <c r="J115" s="246"/>
    </row>
    <row r="116" spans="2:11" x14ac:dyDescent="0.25">
      <c r="B116" s="118">
        <v>113</v>
      </c>
      <c r="C116" s="118">
        <v>3</v>
      </c>
      <c r="D116" s="118">
        <v>2880</v>
      </c>
      <c r="E116" s="119">
        <f t="shared" si="0"/>
        <v>8640</v>
      </c>
      <c r="F116" s="38">
        <f>F109</f>
        <v>6.4300411522633744E-2</v>
      </c>
      <c r="G116" s="38">
        <f t="shared" si="3"/>
        <v>555.55555555555554</v>
      </c>
      <c r="H116" s="238">
        <f>SUM(G116:G151)</f>
        <v>19999.999999999985</v>
      </c>
      <c r="I116" s="237">
        <v>36</v>
      </c>
      <c r="J116" s="246"/>
    </row>
    <row r="117" spans="2:11" x14ac:dyDescent="0.25">
      <c r="B117" s="118">
        <v>114</v>
      </c>
      <c r="C117" s="118">
        <v>3</v>
      </c>
      <c r="D117" s="118">
        <v>2880</v>
      </c>
      <c r="E117" s="119">
        <f t="shared" ref="E117:E122" si="36">C117*D117</f>
        <v>8640</v>
      </c>
      <c r="F117" s="38">
        <f t="shared" ref="F117:F122" si="37">F110</f>
        <v>6.4300411522633744E-2</v>
      </c>
      <c r="G117" s="38">
        <f t="shared" ref="G117:G122" si="38">E117*F117</f>
        <v>555.55555555555554</v>
      </c>
      <c r="H117" s="239"/>
      <c r="I117" s="237"/>
      <c r="J117" s="246"/>
    </row>
    <row r="118" spans="2:11" x14ac:dyDescent="0.25">
      <c r="B118" s="118">
        <v>115</v>
      </c>
      <c r="C118" s="118">
        <v>3</v>
      </c>
      <c r="D118" s="118">
        <v>2880</v>
      </c>
      <c r="E118" s="119">
        <f t="shared" si="36"/>
        <v>8640</v>
      </c>
      <c r="F118" s="38">
        <f t="shared" si="37"/>
        <v>6.4300411522633744E-2</v>
      </c>
      <c r="G118" s="38">
        <f t="shared" si="38"/>
        <v>555.55555555555554</v>
      </c>
      <c r="H118" s="239"/>
      <c r="I118" s="237"/>
      <c r="J118" s="246"/>
    </row>
    <row r="119" spans="2:11" x14ac:dyDescent="0.25">
      <c r="B119" s="118">
        <v>116</v>
      </c>
      <c r="C119" s="118">
        <v>3</v>
      </c>
      <c r="D119" s="118">
        <v>2880</v>
      </c>
      <c r="E119" s="119">
        <f t="shared" si="36"/>
        <v>8640</v>
      </c>
      <c r="F119" s="38">
        <f t="shared" si="37"/>
        <v>6.4300411522633744E-2</v>
      </c>
      <c r="G119" s="38">
        <f t="shared" si="38"/>
        <v>555.55555555555554</v>
      </c>
      <c r="H119" s="239"/>
      <c r="I119" s="237"/>
      <c r="J119" s="246"/>
    </row>
    <row r="120" spans="2:11" x14ac:dyDescent="0.25">
      <c r="B120" s="118">
        <v>117</v>
      </c>
      <c r="C120" s="118">
        <v>3</v>
      </c>
      <c r="D120" s="118">
        <v>2880</v>
      </c>
      <c r="E120" s="119">
        <f t="shared" si="36"/>
        <v>8640</v>
      </c>
      <c r="F120" s="38">
        <f t="shared" si="37"/>
        <v>6.4300411522633744E-2</v>
      </c>
      <c r="G120" s="38">
        <f t="shared" si="38"/>
        <v>555.55555555555554</v>
      </c>
      <c r="H120" s="239"/>
      <c r="I120" s="237"/>
      <c r="J120" s="246"/>
    </row>
    <row r="121" spans="2:11" x14ac:dyDescent="0.25">
      <c r="B121" s="118">
        <v>118</v>
      </c>
      <c r="C121" s="118">
        <v>3</v>
      </c>
      <c r="D121" s="118">
        <v>2880</v>
      </c>
      <c r="E121" s="119">
        <f t="shared" si="36"/>
        <v>8640</v>
      </c>
      <c r="F121" s="38">
        <f t="shared" si="37"/>
        <v>6.4300411522633744E-2</v>
      </c>
      <c r="G121" s="38">
        <f t="shared" si="38"/>
        <v>555.55555555555554</v>
      </c>
      <c r="H121" s="239"/>
      <c r="I121" s="237"/>
      <c r="J121" s="246"/>
    </row>
    <row r="122" spans="2:11" x14ac:dyDescent="0.25">
      <c r="B122" s="118">
        <v>119</v>
      </c>
      <c r="C122" s="118">
        <v>3</v>
      </c>
      <c r="D122" s="118">
        <v>2880</v>
      </c>
      <c r="E122" s="119">
        <f t="shared" si="36"/>
        <v>8640</v>
      </c>
      <c r="F122" s="38">
        <f t="shared" si="37"/>
        <v>6.4300411522633744E-2</v>
      </c>
      <c r="G122" s="38">
        <f t="shared" si="38"/>
        <v>555.55555555555554</v>
      </c>
      <c r="H122" s="239"/>
      <c r="I122" s="237"/>
      <c r="J122" s="246"/>
    </row>
    <row r="123" spans="2:11" x14ac:dyDescent="0.25">
      <c r="B123" s="118">
        <v>120</v>
      </c>
      <c r="C123" s="118">
        <v>3</v>
      </c>
      <c r="D123" s="118">
        <v>2880</v>
      </c>
      <c r="E123" s="119">
        <f t="shared" si="0"/>
        <v>8640</v>
      </c>
      <c r="F123" s="38">
        <f>F116</f>
        <v>6.4300411522633744E-2</v>
      </c>
      <c r="G123" s="38">
        <f t="shared" si="3"/>
        <v>555.55555555555554</v>
      </c>
      <c r="H123" s="239"/>
      <c r="I123" s="237"/>
      <c r="J123" s="246"/>
      <c r="K123" s="43"/>
    </row>
    <row r="124" spans="2:11" x14ac:dyDescent="0.25">
      <c r="B124" s="118">
        <v>121</v>
      </c>
      <c r="C124" s="118">
        <v>3</v>
      </c>
      <c r="D124" s="118">
        <v>2880</v>
      </c>
      <c r="E124" s="119">
        <f t="shared" ref="E124:E151" si="39">C124*D124</f>
        <v>8640</v>
      </c>
      <c r="F124" s="38">
        <f t="shared" ref="F124:F151" si="40">F117</f>
        <v>6.4300411522633744E-2</v>
      </c>
      <c r="G124" s="38">
        <f t="shared" ref="G124:G142" si="41">E124*F124</f>
        <v>555.55555555555554</v>
      </c>
      <c r="H124" s="239"/>
      <c r="I124" s="237"/>
      <c r="J124" s="246"/>
    </row>
    <row r="125" spans="2:11" x14ac:dyDescent="0.25">
      <c r="B125" s="118">
        <v>122</v>
      </c>
      <c r="C125" s="118">
        <v>3</v>
      </c>
      <c r="D125" s="118">
        <v>2880</v>
      </c>
      <c r="E125" s="119">
        <f t="shared" si="39"/>
        <v>8640</v>
      </c>
      <c r="F125" s="38">
        <f t="shared" si="40"/>
        <v>6.4300411522633744E-2</v>
      </c>
      <c r="G125" s="38">
        <f t="shared" si="41"/>
        <v>555.55555555555554</v>
      </c>
      <c r="H125" s="239"/>
      <c r="I125" s="237"/>
      <c r="J125" s="246"/>
    </row>
    <row r="126" spans="2:11" x14ac:dyDescent="0.25">
      <c r="B126" s="118">
        <v>123</v>
      </c>
      <c r="C126" s="118">
        <v>3</v>
      </c>
      <c r="D126" s="118">
        <v>2880</v>
      </c>
      <c r="E126" s="119">
        <f t="shared" si="39"/>
        <v>8640</v>
      </c>
      <c r="F126" s="38">
        <f t="shared" si="40"/>
        <v>6.4300411522633744E-2</v>
      </c>
      <c r="G126" s="38">
        <f t="shared" si="41"/>
        <v>555.55555555555554</v>
      </c>
      <c r="H126" s="239"/>
      <c r="I126" s="237"/>
      <c r="J126" s="246"/>
    </row>
    <row r="127" spans="2:11" x14ac:dyDescent="0.25">
      <c r="B127" s="118">
        <v>124</v>
      </c>
      <c r="C127" s="118">
        <v>3</v>
      </c>
      <c r="D127" s="118">
        <v>2880</v>
      </c>
      <c r="E127" s="119">
        <f t="shared" si="39"/>
        <v>8640</v>
      </c>
      <c r="F127" s="38">
        <f t="shared" si="40"/>
        <v>6.4300411522633744E-2</v>
      </c>
      <c r="G127" s="38">
        <f t="shared" si="41"/>
        <v>555.55555555555554</v>
      </c>
      <c r="H127" s="239"/>
      <c r="I127" s="237"/>
      <c r="J127" s="246"/>
    </row>
    <row r="128" spans="2:11" x14ac:dyDescent="0.25">
      <c r="B128" s="118">
        <v>125</v>
      </c>
      <c r="C128" s="118">
        <v>3</v>
      </c>
      <c r="D128" s="118">
        <v>2880</v>
      </c>
      <c r="E128" s="119">
        <f t="shared" si="39"/>
        <v>8640</v>
      </c>
      <c r="F128" s="38">
        <f t="shared" si="40"/>
        <v>6.4300411522633744E-2</v>
      </c>
      <c r="G128" s="38">
        <f t="shared" si="41"/>
        <v>555.55555555555554</v>
      </c>
      <c r="H128" s="239"/>
      <c r="I128" s="237"/>
      <c r="J128" s="246"/>
    </row>
    <row r="129" spans="2:10" x14ac:dyDescent="0.25">
      <c r="B129" s="118">
        <v>126</v>
      </c>
      <c r="C129" s="118">
        <v>3</v>
      </c>
      <c r="D129" s="118">
        <v>2880</v>
      </c>
      <c r="E129" s="119">
        <f t="shared" si="39"/>
        <v>8640</v>
      </c>
      <c r="F129" s="38">
        <f t="shared" si="40"/>
        <v>6.4300411522633744E-2</v>
      </c>
      <c r="G129" s="38">
        <f t="shared" si="41"/>
        <v>555.55555555555554</v>
      </c>
      <c r="H129" s="239"/>
      <c r="I129" s="237"/>
      <c r="J129" s="246"/>
    </row>
    <row r="130" spans="2:10" x14ac:dyDescent="0.25">
      <c r="B130" s="118">
        <v>127</v>
      </c>
      <c r="C130" s="118">
        <v>3</v>
      </c>
      <c r="D130" s="118">
        <v>2880</v>
      </c>
      <c r="E130" s="119">
        <f t="shared" si="39"/>
        <v>8640</v>
      </c>
      <c r="F130" s="38">
        <f t="shared" si="40"/>
        <v>6.4300411522633744E-2</v>
      </c>
      <c r="G130" s="38">
        <f t="shared" si="41"/>
        <v>555.55555555555554</v>
      </c>
      <c r="H130" s="239"/>
      <c r="I130" s="237"/>
      <c r="J130" s="246"/>
    </row>
    <row r="131" spans="2:10" x14ac:dyDescent="0.25">
      <c r="B131" s="118">
        <v>128</v>
      </c>
      <c r="C131" s="118">
        <v>3</v>
      </c>
      <c r="D131" s="118">
        <v>2880</v>
      </c>
      <c r="E131" s="119">
        <f t="shared" si="39"/>
        <v>8640</v>
      </c>
      <c r="F131" s="38">
        <f t="shared" si="40"/>
        <v>6.4300411522633744E-2</v>
      </c>
      <c r="G131" s="38">
        <f t="shared" si="41"/>
        <v>555.55555555555554</v>
      </c>
      <c r="H131" s="239"/>
      <c r="I131" s="237"/>
      <c r="J131" s="246"/>
    </row>
    <row r="132" spans="2:10" x14ac:dyDescent="0.25">
      <c r="B132" s="118">
        <v>129</v>
      </c>
      <c r="C132" s="118">
        <v>3</v>
      </c>
      <c r="D132" s="118">
        <v>2880</v>
      </c>
      <c r="E132" s="119">
        <f t="shared" si="39"/>
        <v>8640</v>
      </c>
      <c r="F132" s="38">
        <f t="shared" si="40"/>
        <v>6.4300411522633744E-2</v>
      </c>
      <c r="G132" s="38">
        <f t="shared" si="41"/>
        <v>555.55555555555554</v>
      </c>
      <c r="H132" s="239"/>
      <c r="I132" s="237"/>
      <c r="J132" s="246"/>
    </row>
    <row r="133" spans="2:10" x14ac:dyDescent="0.25">
      <c r="B133" s="118">
        <v>130</v>
      </c>
      <c r="C133" s="118">
        <v>3</v>
      </c>
      <c r="D133" s="118">
        <v>2880</v>
      </c>
      <c r="E133" s="119">
        <f t="shared" si="39"/>
        <v>8640</v>
      </c>
      <c r="F133" s="38">
        <f t="shared" si="40"/>
        <v>6.4300411522633744E-2</v>
      </c>
      <c r="G133" s="38">
        <f t="shared" si="41"/>
        <v>555.55555555555554</v>
      </c>
      <c r="H133" s="239"/>
      <c r="I133" s="237"/>
      <c r="J133" s="246"/>
    </row>
    <row r="134" spans="2:10" x14ac:dyDescent="0.25">
      <c r="B134" s="118">
        <v>131</v>
      </c>
      <c r="C134" s="118">
        <v>3</v>
      </c>
      <c r="D134" s="118">
        <v>2880</v>
      </c>
      <c r="E134" s="119">
        <f t="shared" si="39"/>
        <v>8640</v>
      </c>
      <c r="F134" s="38">
        <f t="shared" si="40"/>
        <v>6.4300411522633744E-2</v>
      </c>
      <c r="G134" s="38">
        <f t="shared" si="41"/>
        <v>555.55555555555554</v>
      </c>
      <c r="H134" s="239"/>
      <c r="I134" s="237"/>
      <c r="J134" s="246"/>
    </row>
    <row r="135" spans="2:10" x14ac:dyDescent="0.25">
      <c r="B135" s="118">
        <v>132</v>
      </c>
      <c r="C135" s="118">
        <v>3</v>
      </c>
      <c r="D135" s="118">
        <v>2880</v>
      </c>
      <c r="E135" s="119">
        <f t="shared" si="39"/>
        <v>8640</v>
      </c>
      <c r="F135" s="38">
        <f t="shared" si="40"/>
        <v>6.4300411522633744E-2</v>
      </c>
      <c r="G135" s="38">
        <f t="shared" si="41"/>
        <v>555.55555555555554</v>
      </c>
      <c r="H135" s="239"/>
      <c r="I135" s="237"/>
      <c r="J135" s="246"/>
    </row>
    <row r="136" spans="2:10" x14ac:dyDescent="0.25">
      <c r="B136" s="118">
        <v>133</v>
      </c>
      <c r="C136" s="118">
        <v>3</v>
      </c>
      <c r="D136" s="118">
        <v>2880</v>
      </c>
      <c r="E136" s="119">
        <f t="shared" si="39"/>
        <v>8640</v>
      </c>
      <c r="F136" s="38">
        <f t="shared" si="40"/>
        <v>6.4300411522633744E-2</v>
      </c>
      <c r="G136" s="38">
        <f t="shared" si="41"/>
        <v>555.55555555555554</v>
      </c>
      <c r="H136" s="239"/>
      <c r="I136" s="237"/>
      <c r="J136" s="246"/>
    </row>
    <row r="137" spans="2:10" x14ac:dyDescent="0.25">
      <c r="B137" s="118">
        <v>134</v>
      </c>
      <c r="C137" s="118">
        <v>3</v>
      </c>
      <c r="D137" s="118">
        <v>2880</v>
      </c>
      <c r="E137" s="119">
        <f t="shared" si="39"/>
        <v>8640</v>
      </c>
      <c r="F137" s="38">
        <f t="shared" si="40"/>
        <v>6.4300411522633744E-2</v>
      </c>
      <c r="G137" s="38">
        <f t="shared" si="41"/>
        <v>555.55555555555554</v>
      </c>
      <c r="H137" s="239"/>
      <c r="I137" s="237"/>
      <c r="J137" s="246"/>
    </row>
    <row r="138" spans="2:10" x14ac:dyDescent="0.25">
      <c r="B138" s="118">
        <v>135</v>
      </c>
      <c r="C138" s="118">
        <v>3</v>
      </c>
      <c r="D138" s="118">
        <v>2880</v>
      </c>
      <c r="E138" s="119">
        <f t="shared" si="39"/>
        <v>8640</v>
      </c>
      <c r="F138" s="38">
        <f t="shared" si="40"/>
        <v>6.4300411522633744E-2</v>
      </c>
      <c r="G138" s="38">
        <f t="shared" si="41"/>
        <v>555.55555555555554</v>
      </c>
      <c r="H138" s="239"/>
      <c r="I138" s="237"/>
      <c r="J138" s="246"/>
    </row>
    <row r="139" spans="2:10" x14ac:dyDescent="0.25">
      <c r="B139" s="118">
        <v>136</v>
      </c>
      <c r="C139" s="118">
        <v>3</v>
      </c>
      <c r="D139" s="118">
        <v>2880</v>
      </c>
      <c r="E139" s="119">
        <f t="shared" si="39"/>
        <v>8640</v>
      </c>
      <c r="F139" s="38">
        <f t="shared" si="40"/>
        <v>6.4300411522633744E-2</v>
      </c>
      <c r="G139" s="38">
        <f t="shared" si="41"/>
        <v>555.55555555555554</v>
      </c>
      <c r="H139" s="239"/>
      <c r="I139" s="237"/>
      <c r="J139" s="246"/>
    </row>
    <row r="140" spans="2:10" x14ac:dyDescent="0.25">
      <c r="B140" s="118">
        <v>137</v>
      </c>
      <c r="C140" s="118">
        <v>3</v>
      </c>
      <c r="D140" s="118">
        <v>2880</v>
      </c>
      <c r="E140" s="119">
        <f t="shared" si="39"/>
        <v>8640</v>
      </c>
      <c r="F140" s="38">
        <f t="shared" si="40"/>
        <v>6.4300411522633744E-2</v>
      </c>
      <c r="G140" s="38">
        <f t="shared" si="41"/>
        <v>555.55555555555554</v>
      </c>
      <c r="H140" s="239"/>
      <c r="I140" s="237"/>
      <c r="J140" s="246"/>
    </row>
    <row r="141" spans="2:10" x14ac:dyDescent="0.25">
      <c r="B141" s="118">
        <v>138</v>
      </c>
      <c r="C141" s="118">
        <v>3</v>
      </c>
      <c r="D141" s="118">
        <v>2880</v>
      </c>
      <c r="E141" s="119">
        <f t="shared" si="39"/>
        <v>8640</v>
      </c>
      <c r="F141" s="38">
        <f t="shared" si="40"/>
        <v>6.4300411522633744E-2</v>
      </c>
      <c r="G141" s="38">
        <f t="shared" si="41"/>
        <v>555.55555555555554</v>
      </c>
      <c r="H141" s="239"/>
      <c r="I141" s="237"/>
      <c r="J141" s="246"/>
    </row>
    <row r="142" spans="2:10" x14ac:dyDescent="0.25">
      <c r="B142" s="118">
        <v>139</v>
      </c>
      <c r="C142" s="118">
        <v>3</v>
      </c>
      <c r="D142" s="118">
        <v>2880</v>
      </c>
      <c r="E142" s="119">
        <f t="shared" si="39"/>
        <v>8640</v>
      </c>
      <c r="F142" s="38">
        <f t="shared" si="40"/>
        <v>6.4300411522633744E-2</v>
      </c>
      <c r="G142" s="38">
        <f t="shared" si="41"/>
        <v>555.55555555555554</v>
      </c>
      <c r="H142" s="239"/>
      <c r="I142" s="237"/>
      <c r="J142" s="246"/>
    </row>
    <row r="143" spans="2:10" x14ac:dyDescent="0.25">
      <c r="B143" s="118">
        <v>140</v>
      </c>
      <c r="C143" s="118">
        <v>3</v>
      </c>
      <c r="D143" s="118">
        <v>2880</v>
      </c>
      <c r="E143" s="119">
        <f t="shared" si="39"/>
        <v>8640</v>
      </c>
      <c r="F143" s="38">
        <f t="shared" si="40"/>
        <v>6.4300411522633744E-2</v>
      </c>
      <c r="G143" s="38">
        <f>E143*F143</f>
        <v>555.55555555555554</v>
      </c>
      <c r="H143" s="239"/>
      <c r="I143" s="237"/>
      <c r="J143" s="246"/>
    </row>
    <row r="144" spans="2:10" x14ac:dyDescent="0.25">
      <c r="B144" s="118">
        <v>141</v>
      </c>
      <c r="C144" s="118">
        <v>3</v>
      </c>
      <c r="D144" s="118">
        <v>2880</v>
      </c>
      <c r="E144" s="119">
        <f t="shared" si="39"/>
        <v>8640</v>
      </c>
      <c r="F144" s="38">
        <f t="shared" si="40"/>
        <v>6.4300411522633744E-2</v>
      </c>
      <c r="G144" s="38">
        <f t="shared" ref="G144:G151" si="42">E144*F144</f>
        <v>555.55555555555554</v>
      </c>
      <c r="H144" s="239"/>
      <c r="I144" s="237"/>
      <c r="J144" s="246"/>
    </row>
    <row r="145" spans="2:10" x14ac:dyDescent="0.25">
      <c r="B145" s="118">
        <v>142</v>
      </c>
      <c r="C145" s="118">
        <v>3</v>
      </c>
      <c r="D145" s="118">
        <v>2880</v>
      </c>
      <c r="E145" s="119">
        <f t="shared" si="39"/>
        <v>8640</v>
      </c>
      <c r="F145" s="38">
        <f t="shared" si="40"/>
        <v>6.4300411522633744E-2</v>
      </c>
      <c r="G145" s="38">
        <f t="shared" si="42"/>
        <v>555.55555555555554</v>
      </c>
      <c r="H145" s="239"/>
      <c r="I145" s="237"/>
      <c r="J145" s="246"/>
    </row>
    <row r="146" spans="2:10" x14ac:dyDescent="0.25">
      <c r="B146" s="118">
        <v>143</v>
      </c>
      <c r="C146" s="118">
        <v>3</v>
      </c>
      <c r="D146" s="118">
        <v>2880</v>
      </c>
      <c r="E146" s="119">
        <f t="shared" si="39"/>
        <v>8640</v>
      </c>
      <c r="F146" s="38">
        <f t="shared" si="40"/>
        <v>6.4300411522633744E-2</v>
      </c>
      <c r="G146" s="38">
        <f t="shared" si="42"/>
        <v>555.55555555555554</v>
      </c>
      <c r="H146" s="239"/>
      <c r="I146" s="237"/>
      <c r="J146" s="246"/>
    </row>
    <row r="147" spans="2:10" x14ac:dyDescent="0.25">
      <c r="B147" s="118">
        <v>144</v>
      </c>
      <c r="C147" s="118">
        <v>3</v>
      </c>
      <c r="D147" s="118">
        <v>2880</v>
      </c>
      <c r="E147" s="119">
        <f t="shared" si="39"/>
        <v>8640</v>
      </c>
      <c r="F147" s="38">
        <f t="shared" si="40"/>
        <v>6.4300411522633744E-2</v>
      </c>
      <c r="G147" s="38">
        <f t="shared" si="42"/>
        <v>555.55555555555554</v>
      </c>
      <c r="H147" s="239"/>
      <c r="I147" s="237"/>
      <c r="J147" s="246"/>
    </row>
    <row r="148" spans="2:10" x14ac:dyDescent="0.25">
      <c r="B148" s="118">
        <v>145</v>
      </c>
      <c r="C148" s="118">
        <v>3</v>
      </c>
      <c r="D148" s="118">
        <v>2880</v>
      </c>
      <c r="E148" s="119">
        <f t="shared" si="39"/>
        <v>8640</v>
      </c>
      <c r="F148" s="38">
        <f t="shared" si="40"/>
        <v>6.4300411522633744E-2</v>
      </c>
      <c r="G148" s="38">
        <f t="shared" si="42"/>
        <v>555.55555555555554</v>
      </c>
      <c r="H148" s="239"/>
      <c r="I148" s="237"/>
      <c r="J148" s="246"/>
    </row>
    <row r="149" spans="2:10" x14ac:dyDescent="0.25">
      <c r="B149" s="118">
        <v>146</v>
      </c>
      <c r="C149" s="118">
        <v>3</v>
      </c>
      <c r="D149" s="118">
        <v>2880</v>
      </c>
      <c r="E149" s="119">
        <f t="shared" si="39"/>
        <v>8640</v>
      </c>
      <c r="F149" s="38">
        <f t="shared" si="40"/>
        <v>6.4300411522633744E-2</v>
      </c>
      <c r="G149" s="38">
        <f t="shared" si="42"/>
        <v>555.55555555555554</v>
      </c>
      <c r="H149" s="239"/>
      <c r="I149" s="237"/>
      <c r="J149" s="246"/>
    </row>
    <row r="150" spans="2:10" x14ac:dyDescent="0.25">
      <c r="B150" s="118">
        <v>147</v>
      </c>
      <c r="C150" s="118">
        <v>3</v>
      </c>
      <c r="D150" s="118">
        <v>2880</v>
      </c>
      <c r="E150" s="119">
        <f t="shared" si="39"/>
        <v>8640</v>
      </c>
      <c r="F150" s="38">
        <f t="shared" si="40"/>
        <v>6.4300411522633744E-2</v>
      </c>
      <c r="G150" s="38">
        <f t="shared" si="42"/>
        <v>555.55555555555554</v>
      </c>
      <c r="H150" s="239"/>
      <c r="I150" s="237"/>
      <c r="J150" s="246"/>
    </row>
    <row r="151" spans="2:10" x14ac:dyDescent="0.25">
      <c r="B151" s="118">
        <v>148</v>
      </c>
      <c r="C151" s="118">
        <v>3</v>
      </c>
      <c r="D151" s="118">
        <v>2880</v>
      </c>
      <c r="E151" s="119">
        <f t="shared" si="39"/>
        <v>8640</v>
      </c>
      <c r="F151" s="38">
        <f t="shared" si="40"/>
        <v>6.4300411522633744E-2</v>
      </c>
      <c r="G151" s="38">
        <f t="shared" si="42"/>
        <v>555.55555555555554</v>
      </c>
      <c r="H151" s="239"/>
      <c r="I151" s="237"/>
      <c r="J151" s="246"/>
    </row>
    <row r="152" spans="2:10" s="23" customFormat="1" x14ac:dyDescent="0.25">
      <c r="B152" s="222" t="s">
        <v>6</v>
      </c>
      <c r="C152" s="222"/>
      <c r="D152" s="222"/>
      <c r="E152" s="120">
        <f>SUM(E4:E151)</f>
        <v>743472</v>
      </c>
      <c r="F152" s="121">
        <f>F137</f>
        <v>6.4300411522633744E-2</v>
      </c>
      <c r="G152" s="122">
        <f>E152*F152</f>
        <v>47805.555555555555</v>
      </c>
      <c r="H152" s="123"/>
      <c r="I152" s="123">
        <f>SUM(I4:I151)</f>
        <v>148</v>
      </c>
      <c r="J152" s="123"/>
    </row>
    <row r="153" spans="2:10" s="23" customFormat="1" x14ac:dyDescent="0.25"/>
    <row r="154" spans="2:10" s="23" customFormat="1" x14ac:dyDescent="0.25"/>
    <row r="155" spans="2:10" s="23" customFormat="1" x14ac:dyDescent="0.25"/>
    <row r="156" spans="2:10" s="23" customFormat="1" x14ac:dyDescent="0.25"/>
    <row r="157" spans="2:10" s="23" customFormat="1" x14ac:dyDescent="0.25"/>
    <row r="158" spans="2:10" s="23" customFormat="1" x14ac:dyDescent="0.25"/>
    <row r="159" spans="2:10" s="23" customFormat="1" x14ac:dyDescent="0.25"/>
    <row r="160" spans="2:10" s="23" customFormat="1" x14ac:dyDescent="0.25"/>
    <row r="161" s="23" customFormat="1" x14ac:dyDescent="0.25"/>
    <row r="162" s="23" customFormat="1" x14ac:dyDescent="0.25"/>
    <row r="163" s="23" customFormat="1" x14ac:dyDescent="0.25"/>
    <row r="164" s="23" customFormat="1" x14ac:dyDescent="0.25"/>
    <row r="165" s="23" customFormat="1" x14ac:dyDescent="0.25"/>
    <row r="166" s="23" customFormat="1" x14ac:dyDescent="0.25"/>
    <row r="167" s="23" customFormat="1" x14ac:dyDescent="0.25"/>
    <row r="168" s="23" customFormat="1" x14ac:dyDescent="0.25"/>
    <row r="169" s="23" customFormat="1" x14ac:dyDescent="0.25"/>
    <row r="170" s="23" customFormat="1" x14ac:dyDescent="0.25"/>
    <row r="171" s="23" customFormat="1" x14ac:dyDescent="0.25"/>
    <row r="172" s="23" customFormat="1" x14ac:dyDescent="0.25"/>
    <row r="173" s="23" customFormat="1" x14ac:dyDescent="0.25"/>
    <row r="174" s="23" customFormat="1" x14ac:dyDescent="0.25"/>
    <row r="175" s="23" customFormat="1" x14ac:dyDescent="0.25"/>
    <row r="176" s="23" customFormat="1" x14ac:dyDescent="0.25"/>
    <row r="177" s="23" customFormat="1" x14ac:dyDescent="0.25"/>
    <row r="178" s="23" customFormat="1" x14ac:dyDescent="0.25"/>
    <row r="179" s="23" customFormat="1" x14ac:dyDescent="0.25"/>
    <row r="180" s="23" customFormat="1" x14ac:dyDescent="0.25"/>
    <row r="181" s="23" customFormat="1" x14ac:dyDescent="0.25"/>
    <row r="182" s="23" customFormat="1" x14ac:dyDescent="0.25"/>
    <row r="183" s="23" customFormat="1" x14ac:dyDescent="0.25"/>
    <row r="184" s="23" customFormat="1" x14ac:dyDescent="0.25"/>
    <row r="185" s="23" customFormat="1" x14ac:dyDescent="0.25"/>
    <row r="186" s="23" customFormat="1" x14ac:dyDescent="0.25"/>
    <row r="187" s="23" customFormat="1" x14ac:dyDescent="0.25"/>
    <row r="188" s="23" customFormat="1" x14ac:dyDescent="0.25"/>
    <row r="189" s="23" customFormat="1" x14ac:dyDescent="0.25"/>
    <row r="190" s="23" customFormat="1" x14ac:dyDescent="0.25"/>
    <row r="191" s="23" customFormat="1" x14ac:dyDescent="0.25"/>
    <row r="192" s="23" customFormat="1" x14ac:dyDescent="0.25"/>
    <row r="193" s="23" customFormat="1" x14ac:dyDescent="0.25"/>
    <row r="194" s="23" customFormat="1" x14ac:dyDescent="0.25"/>
    <row r="195" s="23" customFormat="1" x14ac:dyDescent="0.25"/>
    <row r="196" s="23" customFormat="1" x14ac:dyDescent="0.25"/>
    <row r="197" s="23" customFormat="1" x14ac:dyDescent="0.25"/>
    <row r="198" s="23" customFormat="1" x14ac:dyDescent="0.25"/>
    <row r="199" s="23" customFormat="1" x14ac:dyDescent="0.25"/>
    <row r="200" s="23" customFormat="1" x14ac:dyDescent="0.25"/>
    <row r="201" s="23" customFormat="1" x14ac:dyDescent="0.25"/>
    <row r="202" s="23" customFormat="1" x14ac:dyDescent="0.25"/>
    <row r="203" s="23" customFormat="1" x14ac:dyDescent="0.25"/>
    <row r="204" s="23" customFormat="1" x14ac:dyDescent="0.25"/>
    <row r="205" s="23" customFormat="1" x14ac:dyDescent="0.25"/>
    <row r="206" s="23" customFormat="1" x14ac:dyDescent="0.25"/>
    <row r="207" s="23" customFormat="1" x14ac:dyDescent="0.25"/>
    <row r="208" s="23" customFormat="1" x14ac:dyDescent="0.25"/>
    <row r="209" s="23" customFormat="1" x14ac:dyDescent="0.25"/>
    <row r="210" s="23" customFormat="1" x14ac:dyDescent="0.25"/>
    <row r="211" s="23" customFormat="1" x14ac:dyDescent="0.25"/>
    <row r="212" s="23" customFormat="1" x14ac:dyDescent="0.25"/>
    <row r="213" s="23" customFormat="1" x14ac:dyDescent="0.25"/>
    <row r="214" s="23" customFormat="1" x14ac:dyDescent="0.25"/>
    <row r="215" s="23" customFormat="1" x14ac:dyDescent="0.25"/>
    <row r="216" s="23" customFormat="1" x14ac:dyDescent="0.25"/>
    <row r="217" s="23" customFormat="1" x14ac:dyDescent="0.25"/>
    <row r="218" s="23" customFormat="1" x14ac:dyDescent="0.25"/>
    <row r="219" s="23" customFormat="1" x14ac:dyDescent="0.25"/>
    <row r="220" s="23" customFormat="1" x14ac:dyDescent="0.25"/>
    <row r="221" s="23" customFormat="1" x14ac:dyDescent="0.25"/>
    <row r="222" s="23" customFormat="1" x14ac:dyDescent="0.25"/>
    <row r="223" s="23" customFormat="1" x14ac:dyDescent="0.25"/>
    <row r="224" s="23" customFormat="1" x14ac:dyDescent="0.25"/>
    <row r="225" s="23" customFormat="1" x14ac:dyDescent="0.25"/>
    <row r="226" s="23" customFormat="1" x14ac:dyDescent="0.25"/>
    <row r="227" s="23" customFormat="1" x14ac:dyDescent="0.25"/>
    <row r="228" s="23" customFormat="1" x14ac:dyDescent="0.25"/>
    <row r="229" s="23" customFormat="1" x14ac:dyDescent="0.25"/>
    <row r="230" s="23" customFormat="1" x14ac:dyDescent="0.25"/>
    <row r="231" s="23" customFormat="1" x14ac:dyDescent="0.25"/>
    <row r="232" s="23" customFormat="1" x14ac:dyDescent="0.25"/>
    <row r="233" s="23" customFormat="1" x14ac:dyDescent="0.25"/>
    <row r="234" s="23" customFormat="1" x14ac:dyDescent="0.25"/>
    <row r="235" s="23" customFormat="1" x14ac:dyDescent="0.25"/>
    <row r="236" s="23" customFormat="1" x14ac:dyDescent="0.25"/>
    <row r="237" s="23" customFormat="1" x14ac:dyDescent="0.25"/>
    <row r="238" s="23" customFormat="1" x14ac:dyDescent="0.25"/>
    <row r="239" s="23" customFormat="1" x14ac:dyDescent="0.25"/>
    <row r="240" s="23" customFormat="1" x14ac:dyDescent="0.25"/>
    <row r="241" s="23" customFormat="1" x14ac:dyDescent="0.25"/>
    <row r="242" s="23" customFormat="1" x14ac:dyDescent="0.25"/>
    <row r="243" s="23" customFormat="1" x14ac:dyDescent="0.25"/>
    <row r="244" s="23" customFormat="1" x14ac:dyDescent="0.25"/>
    <row r="245" s="23" customFormat="1" x14ac:dyDescent="0.25"/>
    <row r="246" s="23" customFormat="1" x14ac:dyDescent="0.25"/>
    <row r="247" s="23" customFormat="1" x14ac:dyDescent="0.25"/>
    <row r="248" s="23" customFormat="1" x14ac:dyDescent="0.25"/>
    <row r="249" s="23" customFormat="1" x14ac:dyDescent="0.25"/>
    <row r="250" s="23" customFormat="1" x14ac:dyDescent="0.25"/>
    <row r="251" s="23" customFormat="1" x14ac:dyDescent="0.25"/>
    <row r="252" s="23" customFormat="1" x14ac:dyDescent="0.25"/>
    <row r="253" s="23" customFormat="1" x14ac:dyDescent="0.25"/>
    <row r="254" s="23" customFormat="1" x14ac:dyDescent="0.25"/>
    <row r="255" s="23" customFormat="1" x14ac:dyDescent="0.25"/>
    <row r="256" s="23" customFormat="1" x14ac:dyDescent="0.25"/>
    <row r="257" s="23" customFormat="1" x14ac:dyDescent="0.25"/>
    <row r="258" s="23" customFormat="1" x14ac:dyDescent="0.25"/>
    <row r="259" s="23" customFormat="1" x14ac:dyDescent="0.25"/>
    <row r="260" s="23" customFormat="1" x14ac:dyDescent="0.25"/>
    <row r="261" s="23" customFormat="1" x14ac:dyDescent="0.25"/>
    <row r="262" s="23" customFormat="1" x14ac:dyDescent="0.25"/>
    <row r="263" s="23" customFormat="1" x14ac:dyDescent="0.25"/>
    <row r="264" s="23" customFormat="1" x14ac:dyDescent="0.25"/>
    <row r="265" s="23" customFormat="1" x14ac:dyDescent="0.25"/>
    <row r="266" s="23" customFormat="1" x14ac:dyDescent="0.25"/>
    <row r="267" s="23" customFormat="1" x14ac:dyDescent="0.25"/>
    <row r="268" s="23" customFormat="1" x14ac:dyDescent="0.25"/>
    <row r="269" s="23" customFormat="1" x14ac:dyDescent="0.25"/>
    <row r="270" s="23" customFormat="1" x14ac:dyDescent="0.25"/>
    <row r="271" s="23" customFormat="1" x14ac:dyDescent="0.25"/>
    <row r="272" s="23" customFormat="1" x14ac:dyDescent="0.25"/>
    <row r="273" s="23" customFormat="1" x14ac:dyDescent="0.25"/>
  </sheetData>
  <mergeCells count="40">
    <mergeCell ref="I116:I151"/>
    <mergeCell ref="H116:H151"/>
    <mergeCell ref="J4:J11"/>
    <mergeCell ref="J12:J17"/>
    <mergeCell ref="J18:J28"/>
    <mergeCell ref="J29:J31"/>
    <mergeCell ref="J32:J91"/>
    <mergeCell ref="J92:J151"/>
    <mergeCell ref="I92:I101"/>
    <mergeCell ref="H92:H101"/>
    <mergeCell ref="I102:I108"/>
    <mergeCell ref="H102:H108"/>
    <mergeCell ref="I109:I115"/>
    <mergeCell ref="H109:H115"/>
    <mergeCell ref="I60:I73"/>
    <mergeCell ref="I74:I80"/>
    <mergeCell ref="I29:I31"/>
    <mergeCell ref="I81:I87"/>
    <mergeCell ref="I88:I91"/>
    <mergeCell ref="I32:I38"/>
    <mergeCell ref="I39:I45"/>
    <mergeCell ref="I46:I59"/>
    <mergeCell ref="B152:D152"/>
    <mergeCell ref="H29:H31"/>
    <mergeCell ref="H32:H38"/>
    <mergeCell ref="H39:H45"/>
    <mergeCell ref="H46:H59"/>
    <mergeCell ref="H60:H73"/>
    <mergeCell ref="H74:H80"/>
    <mergeCell ref="H81:H87"/>
    <mergeCell ref="H88:H91"/>
    <mergeCell ref="B1:J2"/>
    <mergeCell ref="H4:H10"/>
    <mergeCell ref="H12:H17"/>
    <mergeCell ref="H18:H24"/>
    <mergeCell ref="H25:H28"/>
    <mergeCell ref="I4:I10"/>
    <mergeCell ref="I12:I17"/>
    <mergeCell ref="I18:I24"/>
    <mergeCell ref="I25:I28"/>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I27"/>
  <sheetViews>
    <sheetView workbookViewId="0"/>
  </sheetViews>
  <sheetFormatPr baseColWidth="10" defaultRowHeight="15" x14ac:dyDescent="0.25"/>
  <cols>
    <col min="1" max="1" width="8" customWidth="1"/>
    <col min="2" max="2" width="25.42578125" bestFit="1" customWidth="1"/>
    <col min="3" max="3" width="21.28515625" bestFit="1" customWidth="1"/>
    <col min="4" max="5" width="21.28515625" customWidth="1"/>
    <col min="6" max="6" width="21.28515625" bestFit="1" customWidth="1"/>
    <col min="7" max="7" width="20.7109375" bestFit="1" customWidth="1"/>
    <col min="8" max="8" width="21.28515625" bestFit="1" customWidth="1"/>
    <col min="9" max="9" width="30.42578125" bestFit="1" customWidth="1"/>
  </cols>
  <sheetData>
    <row r="1" spans="2:9" ht="46.5" customHeight="1" x14ac:dyDescent="0.25">
      <c r="B1" s="161"/>
      <c r="C1" s="44" t="s">
        <v>41</v>
      </c>
      <c r="D1" s="45" t="s">
        <v>39</v>
      </c>
      <c r="E1" s="46" t="s">
        <v>40</v>
      </c>
      <c r="F1" s="58" t="s">
        <v>43</v>
      </c>
      <c r="G1" s="47" t="s">
        <v>52</v>
      </c>
      <c r="H1" s="48" t="s">
        <v>53</v>
      </c>
      <c r="I1" s="22"/>
    </row>
    <row r="2" spans="2:9" x14ac:dyDescent="0.25">
      <c r="B2" s="86" t="s">
        <v>80</v>
      </c>
      <c r="C2" s="68">
        <v>0</v>
      </c>
      <c r="D2" s="53">
        <f>C6</f>
        <v>3489470.6481481483</v>
      </c>
      <c r="E2" s="55">
        <f>D6</f>
        <v>5159541.7592592603</v>
      </c>
      <c r="F2" s="69">
        <f>E6</f>
        <v>5499238.7962962976</v>
      </c>
      <c r="G2" s="70">
        <f>F6</f>
        <v>6073009.9074074086</v>
      </c>
      <c r="H2" s="71">
        <f>G6</f>
        <v>7718228.4259259272</v>
      </c>
      <c r="I2" s="22"/>
    </row>
    <row r="3" spans="2:9" x14ac:dyDescent="0.25">
      <c r="B3" s="86" t="s">
        <v>16</v>
      </c>
      <c r="C3" s="54">
        <f>('COSTOS DE PRODUCCION'!E5*'COSTOS DE PRODUCCION'!F5)+('COSTOS DE PRODUCCION'!E14*'COSTOS DE PRODUCCION'!F14)+(7*'RIEGO DIARIO'!G4)+(1*'RIEGO DIARIO'!G11)+(2.5*'COSTOS DE PRODUCCION'!F7)+(0.625*'COSTOS DE PRODUCCION'!F8)+(0.5*'COSTOS DE PRODUCCION'!F11)+(0.25*'COSTOS DE PRODUCCION'!F12)+(0.25*'COSTOS DE PRODUCCION'!F13)</f>
        <v>672058.14814814809</v>
      </c>
      <c r="D3" s="56">
        <f>('COSTOS DE PRODUCCION'!E6*'COSTOS DE PRODUCCION'!F6)+(6*'RIEGO DIARIO'!G12)+('COSTOS DE PRODUCCION'!E9*'COSTOS DE PRODUCCION'!F9)+(2.5*'COSTOS DE PRODUCCION'!F7)+(0.625*'COSTOS DE PRODUCCION'!F8)+(0.5*'COSTOS DE PRODUCCION'!F11)+(0.25*'COSTOS DE PRODUCCION'!F12)+(0.25*'COSTOS DE PRODUCCION'!F13)</f>
        <v>1333404.4444444445</v>
      </c>
      <c r="E3" s="57">
        <f>('RIEGO DIARIO'!G18*7)+('RIEGO DIARIO'!G25*4)+(2.5*'COSTOS DE PRODUCCION'!F7)+(0.625*'COSTOS DE PRODUCCION'!F8)+(0.5*'COSTOS DE PRODUCCION'!F11)+(0.25*'COSTOS DE PRODUCCION'!F12)+(0.25*'COSTOS DE PRODUCCION'!F13)</f>
        <v>43030.370370370372</v>
      </c>
      <c r="F3" s="59">
        <f>('COSTOS DE PRODUCCION'!E10*'COSTOS DE PRODUCCION'!F10)+(3*'RIEGO DIARIO'!G29)+(2.5*'COSTOS DE PRODUCCION'!F7)+(0.625*'COSTOS DE PRODUCCION'!F8)+(0.5*'COSTOS DE PRODUCCION'!F11)+(0.25*'COSTOS DE PRODUCCION'!F12)+(0.25*'COSTOS DE PRODUCCION'!F13)</f>
        <v>157104.44444444444</v>
      </c>
      <c r="G3" s="60">
        <f>(50*'COSTOS DE PRODUCCION'!F7)+(12.5*'COSTOS DE PRODUCCION'!F8)+(7*'RIEGO DIARIO'!G38)+(7*'RIEGO DIARIO'!G45)+(14*'RIEGO DIARIO'!G59)+(14*'RIEGO DIARIO'!G73)+(7*'RIEGO DIARIO'!G80)+(7*'RIEGO DIARIO'!G87)+(4*'RIEGO DIARIO'!G91)+(10*'COSTOS DE PRODUCCION'!F11)+(5*'COSTOS DE PRODUCCION'!F12)+(5*'COSTOS DE PRODUCCION'!F13)</f>
        <v>848551.85185185191</v>
      </c>
      <c r="H3" s="61">
        <f>(40*'COSTOS DE PRODUCCION'!F7)+(10*'COSTOS DE PRODUCCION'!F8)+('RIEGO DIARIO'!G101*10)+('RIEGO DIARIO'!G108*7)+('RIEGO DIARIO'!G115*7)+('RIEGO DIARIO'!G151*36)+(8*'COSTOS DE PRODUCCION'!F11)+(4*'COSTOS DE PRODUCCION'!F12)+(4*'COSTOS DE PRODUCCION'!F13)</f>
        <v>696356.29629629629</v>
      </c>
    </row>
    <row r="4" spans="2:9" x14ac:dyDescent="0.25">
      <c r="B4" s="86" t="s">
        <v>78</v>
      </c>
      <c r="C4" s="54">
        <f>('COSTOS DE PRODUCCION'!E19*'COSTOS DE PRODUCCION'!F19)</f>
        <v>300000</v>
      </c>
      <c r="D4" s="56">
        <f>('COSTOS DE PRODUCCION'!E20*'COSTOS DE PRODUCCION'!F20)</f>
        <v>160000</v>
      </c>
      <c r="E4" s="57">
        <f>('COSTOS DE PRODUCCION'!E21*'COSTOS DE PRODUCCION'!F21)</f>
        <v>120000</v>
      </c>
      <c r="F4" s="59">
        <f>('COSTOS DE PRODUCCION'!E22*'COSTOS DE PRODUCCION'!F22)</f>
        <v>240000</v>
      </c>
      <c r="G4" s="60">
        <f>('COSTOS DE PRODUCCION'!E23*'COSTOS DE PRODUCCION'!F23)</f>
        <v>620000</v>
      </c>
      <c r="H4" s="61">
        <f>('COSTOS DE PRODUCCION'!E27*'COSTOS DE PRODUCCION'!F27)</f>
        <v>1440000</v>
      </c>
    </row>
    <row r="5" spans="2:9" x14ac:dyDescent="0.25">
      <c r="B5" s="86" t="s">
        <v>142</v>
      </c>
      <c r="C5" s="54">
        <f>('COSTOS DE PRODUCCION'!G31/6)+('COSTOS DE PRODUCCION'!G33/5)+('OTROS COSTOS INDIRECTOS'!G33)</f>
        <v>2517412.5</v>
      </c>
      <c r="D5" s="56">
        <f>('COSTOS DE PRODUCCION'!G31/6)+('COSTOS DE PRODUCCION'!G33/5)</f>
        <v>176666.66666666669</v>
      </c>
      <c r="E5" s="57">
        <f>('COSTOS DE PRODUCCION'!G31/6)+('COSTOS DE PRODUCCION'!G33/5)</f>
        <v>176666.66666666669</v>
      </c>
      <c r="F5" s="59">
        <f>('COSTOS DE PRODUCCION'!G31/6)+('COSTOS DE PRODUCCION'!G33/5)</f>
        <v>176666.66666666669</v>
      </c>
      <c r="G5" s="60">
        <f>('COSTOS DE PRODUCCION'!G31/6)+('COSTOS DE PRODUCCION'!G33/5)</f>
        <v>176666.66666666669</v>
      </c>
      <c r="H5" s="61">
        <f>('COSTOS DE PRODUCCION'!G31/6)+('COSTOS DE PRODUCCION'!G34)+('COSTOS DE PRODUCCION'!E32*'COSTOS DE PRODUCCION'!F32)</f>
        <v>830000</v>
      </c>
      <c r="I5" s="43"/>
    </row>
    <row r="6" spans="2:9" x14ac:dyDescent="0.25">
      <c r="B6" s="86" t="s">
        <v>79</v>
      </c>
      <c r="C6" s="54">
        <f t="shared" ref="C6:G6" si="0">SUM(C2:C5)</f>
        <v>3489470.6481481483</v>
      </c>
      <c r="D6" s="56">
        <f t="shared" si="0"/>
        <v>5159541.7592592603</v>
      </c>
      <c r="E6" s="57">
        <f t="shared" si="0"/>
        <v>5499238.7962962976</v>
      </c>
      <c r="F6" s="59">
        <f t="shared" si="0"/>
        <v>6073009.9074074086</v>
      </c>
      <c r="G6" s="60">
        <f t="shared" si="0"/>
        <v>7718228.4259259272</v>
      </c>
      <c r="H6" s="61">
        <f>SUM(H2:H5)</f>
        <v>10684584.722222224</v>
      </c>
      <c r="I6" s="42"/>
    </row>
    <row r="7" spans="2:9" x14ac:dyDescent="0.25">
      <c r="B7" s="250" t="s">
        <v>144</v>
      </c>
      <c r="C7" s="250"/>
      <c r="D7" s="250"/>
      <c r="E7" s="250"/>
      <c r="F7" s="250"/>
      <c r="G7" s="250"/>
      <c r="H7" s="164">
        <f>H6/14400</f>
        <v>741.98505015432113</v>
      </c>
    </row>
    <row r="8" spans="2:9" x14ac:dyDescent="0.25">
      <c r="B8" s="49" t="s">
        <v>57</v>
      </c>
      <c r="C8" s="67">
        <v>8</v>
      </c>
      <c r="D8" s="66">
        <v>6</v>
      </c>
      <c r="E8" s="65">
        <v>11</v>
      </c>
      <c r="F8" s="64">
        <v>3</v>
      </c>
      <c r="G8" s="63">
        <v>60</v>
      </c>
      <c r="H8" s="62">
        <v>60</v>
      </c>
      <c r="I8" s="42"/>
    </row>
    <row r="9" spans="2:9" x14ac:dyDescent="0.25">
      <c r="B9" s="49" t="s">
        <v>58</v>
      </c>
      <c r="C9" s="249">
        <f>C8+D8+E8+F8+G8+H8</f>
        <v>148</v>
      </c>
      <c r="D9" s="249"/>
      <c r="E9" s="249"/>
      <c r="F9" s="249"/>
      <c r="G9" s="249"/>
      <c r="H9" s="249"/>
    </row>
    <row r="10" spans="2:9" x14ac:dyDescent="0.25">
      <c r="C10" s="96"/>
      <c r="D10" s="96"/>
      <c r="E10" s="96"/>
      <c r="F10" s="96"/>
      <c r="G10" s="96"/>
      <c r="H10" s="42"/>
      <c r="I10" s="43"/>
    </row>
    <row r="11" spans="2:9" x14ac:dyDescent="0.25">
      <c r="I11" s="21"/>
    </row>
    <row r="12" spans="2:9" x14ac:dyDescent="0.25">
      <c r="C12" s="247" t="s">
        <v>54</v>
      </c>
      <c r="D12" s="248"/>
      <c r="E12" s="248"/>
      <c r="F12" s="248"/>
      <c r="G12" s="100" t="s">
        <v>55</v>
      </c>
      <c r="H12" s="101" t="s">
        <v>56</v>
      </c>
      <c r="I12" t="s">
        <v>143</v>
      </c>
    </row>
    <row r="14" spans="2:9" x14ac:dyDescent="0.25">
      <c r="C14" s="103">
        <v>100</v>
      </c>
      <c r="D14" s="104">
        <v>1</v>
      </c>
      <c r="E14" s="103">
        <f>C14</f>
        <v>100</v>
      </c>
      <c r="F14" s="104">
        <v>1</v>
      </c>
      <c r="G14" s="103">
        <f>C14</f>
        <v>100</v>
      </c>
      <c r="H14" s="104">
        <v>1</v>
      </c>
    </row>
    <row r="15" spans="2:9" x14ac:dyDescent="0.25">
      <c r="C15" s="103">
        <f>(C14*D15)/D14</f>
        <v>2.5</v>
      </c>
      <c r="D15" s="105">
        <v>2.5000000000000001E-2</v>
      </c>
      <c r="E15" s="103">
        <f>(E14*F15)/F14</f>
        <v>50</v>
      </c>
      <c r="F15" s="104">
        <v>0.5</v>
      </c>
      <c r="G15" s="103">
        <f>(G14*H15)/H14</f>
        <v>40</v>
      </c>
      <c r="H15" s="104">
        <v>0.4</v>
      </c>
    </row>
    <row r="16" spans="2:9" x14ac:dyDescent="0.25">
      <c r="F16" s="28"/>
      <c r="H16" s="28"/>
    </row>
    <row r="17" spans="3:9" x14ac:dyDescent="0.25">
      <c r="C17" s="103">
        <v>25</v>
      </c>
      <c r="D17" s="104">
        <v>1</v>
      </c>
      <c r="E17" s="103">
        <f>C17</f>
        <v>25</v>
      </c>
      <c r="F17" s="104">
        <v>1</v>
      </c>
      <c r="G17" s="103">
        <f>C17</f>
        <v>25</v>
      </c>
      <c r="H17" s="106">
        <v>1</v>
      </c>
    </row>
    <row r="18" spans="3:9" x14ac:dyDescent="0.25">
      <c r="C18" s="103">
        <f>(C17*D18)/D17</f>
        <v>0.625</v>
      </c>
      <c r="D18" s="105">
        <v>2.5000000000000001E-2</v>
      </c>
      <c r="E18" s="103">
        <f>(E17*F18)/F17</f>
        <v>12.5</v>
      </c>
      <c r="F18" s="104">
        <v>0.5</v>
      </c>
      <c r="G18" s="103">
        <f>(G17*H18)/H17</f>
        <v>10</v>
      </c>
      <c r="H18" s="104">
        <v>0.4</v>
      </c>
    </row>
    <row r="19" spans="3:9" x14ac:dyDescent="0.25">
      <c r="F19" s="28"/>
      <c r="H19" s="28"/>
    </row>
    <row r="20" spans="3:9" x14ac:dyDescent="0.25">
      <c r="C20" s="103">
        <v>20</v>
      </c>
      <c r="D20" s="104">
        <v>1</v>
      </c>
      <c r="E20" s="103">
        <f>C20</f>
        <v>20</v>
      </c>
      <c r="F20" s="104">
        <v>1</v>
      </c>
      <c r="G20" s="103">
        <f>C20</f>
        <v>20</v>
      </c>
      <c r="H20" s="104">
        <v>1</v>
      </c>
      <c r="I20" s="28"/>
    </row>
    <row r="21" spans="3:9" x14ac:dyDescent="0.25">
      <c r="C21" s="103">
        <f>(C20*D21)/D20</f>
        <v>0.5</v>
      </c>
      <c r="D21" s="105">
        <v>2.5000000000000001E-2</v>
      </c>
      <c r="E21" s="103">
        <f>(E20*F21)/F20</f>
        <v>10</v>
      </c>
      <c r="F21" s="104">
        <v>0.5</v>
      </c>
      <c r="G21" s="103">
        <f>(G20*H21)/H20</f>
        <v>8</v>
      </c>
      <c r="H21" s="104">
        <v>0.4</v>
      </c>
      <c r="I21" s="29"/>
    </row>
    <row r="22" spans="3:9" x14ac:dyDescent="0.25">
      <c r="F22" s="28"/>
      <c r="H22" s="28"/>
    </row>
    <row r="23" spans="3:9" x14ac:dyDescent="0.25">
      <c r="C23" s="103">
        <v>10</v>
      </c>
      <c r="D23" s="104">
        <v>1</v>
      </c>
      <c r="E23" s="103">
        <f>C23</f>
        <v>10</v>
      </c>
      <c r="F23" s="104">
        <v>1</v>
      </c>
      <c r="G23" s="103">
        <f>C23</f>
        <v>10</v>
      </c>
      <c r="H23" s="104">
        <v>1</v>
      </c>
      <c r="I23" s="28"/>
    </row>
    <row r="24" spans="3:9" x14ac:dyDescent="0.25">
      <c r="C24" s="103">
        <f>(C23*D24)/D23</f>
        <v>0.25</v>
      </c>
      <c r="D24" s="105">
        <v>2.5000000000000001E-2</v>
      </c>
      <c r="E24" s="103">
        <f>(E23*F24)/F23</f>
        <v>5</v>
      </c>
      <c r="F24" s="104">
        <v>0.5</v>
      </c>
      <c r="G24" s="103">
        <f>(G23*H24)/H23</f>
        <v>4</v>
      </c>
      <c r="H24" s="104">
        <v>0.4</v>
      </c>
      <c r="I24" s="29"/>
    </row>
    <row r="25" spans="3:9" x14ac:dyDescent="0.25">
      <c r="F25" s="28"/>
      <c r="H25" s="28"/>
    </row>
    <row r="26" spans="3:9" x14ac:dyDescent="0.25">
      <c r="C26" s="103">
        <v>10</v>
      </c>
      <c r="D26" s="104">
        <v>1</v>
      </c>
      <c r="E26" s="103">
        <f>C26</f>
        <v>10</v>
      </c>
      <c r="F26" s="104">
        <v>1</v>
      </c>
      <c r="G26" s="103">
        <f>C26</f>
        <v>10</v>
      </c>
      <c r="H26" s="104">
        <v>1</v>
      </c>
    </row>
    <row r="27" spans="3:9" x14ac:dyDescent="0.25">
      <c r="C27" s="103">
        <f>(C26*D27)/D26</f>
        <v>0.25</v>
      </c>
      <c r="D27" s="105">
        <v>2.5000000000000001E-2</v>
      </c>
      <c r="E27" s="103">
        <f>(E26*F27)/F26</f>
        <v>5</v>
      </c>
      <c r="F27" s="104">
        <v>0.5</v>
      </c>
      <c r="G27" s="103">
        <f>(G26*H27)/H26</f>
        <v>4</v>
      </c>
      <c r="H27" s="104">
        <v>0.4</v>
      </c>
    </row>
  </sheetData>
  <mergeCells count="3">
    <mergeCell ref="C12:F12"/>
    <mergeCell ref="C9:H9"/>
    <mergeCell ref="B7:G7"/>
  </mergeCells>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G25"/>
  <sheetViews>
    <sheetView tabSelected="1" workbookViewId="0">
      <selection activeCell="B1" sqref="B1:D2"/>
    </sheetView>
  </sheetViews>
  <sheetFormatPr baseColWidth="10" defaultRowHeight="15" x14ac:dyDescent="0.25"/>
  <cols>
    <col min="2" max="2" width="42.140625" bestFit="1" customWidth="1"/>
    <col min="3" max="3" width="19.7109375" bestFit="1" customWidth="1"/>
    <col min="4" max="4" width="17.7109375" style="9" bestFit="1" customWidth="1"/>
    <col min="5" max="5" width="20.28515625" bestFit="1" customWidth="1"/>
    <col min="6" max="6" width="12.5703125" bestFit="1" customWidth="1"/>
  </cols>
  <sheetData>
    <row r="1" spans="2:7" x14ac:dyDescent="0.25">
      <c r="B1" s="251" t="s">
        <v>148</v>
      </c>
      <c r="C1" s="251"/>
      <c r="D1" s="251"/>
    </row>
    <row r="2" spans="2:7" x14ac:dyDescent="0.25">
      <c r="B2" s="251"/>
      <c r="C2" s="251"/>
      <c r="D2" s="251"/>
    </row>
    <row r="3" spans="2:7" x14ac:dyDescent="0.25">
      <c r="B3" s="81" t="s">
        <v>27</v>
      </c>
      <c r="C3" s="81" t="s">
        <v>28</v>
      </c>
      <c r="D3" s="150" t="s">
        <v>24</v>
      </c>
    </row>
    <row r="4" spans="2:7" ht="15.75" x14ac:dyDescent="0.25">
      <c r="B4" s="151" t="s">
        <v>23</v>
      </c>
      <c r="C4" s="107"/>
      <c r="D4" s="152">
        <f>'COSTOS DE PRODUCCION'!G37</f>
        <v>10684584.722222224</v>
      </c>
      <c r="F4" s="42"/>
      <c r="G4" s="9"/>
    </row>
    <row r="5" spans="2:7" x14ac:dyDescent="0.25">
      <c r="B5" s="153" t="s">
        <v>24</v>
      </c>
      <c r="C5" s="107"/>
      <c r="D5" s="154">
        <v>1</v>
      </c>
      <c r="F5" s="42"/>
    </row>
    <row r="6" spans="2:7" x14ac:dyDescent="0.25">
      <c r="B6" s="16" t="s">
        <v>25</v>
      </c>
      <c r="D6" s="11"/>
    </row>
    <row r="7" spans="2:7" x14ac:dyDescent="0.25">
      <c r="B7" s="2" t="s">
        <v>42</v>
      </c>
      <c r="C7" s="10">
        <f>'COSTOS DE PRODUCCION'!G19</f>
        <v>300000</v>
      </c>
      <c r="D7" s="11">
        <f>(C7*D5)/D4</f>
        <v>2.8077834356636067E-2</v>
      </c>
    </row>
    <row r="8" spans="2:7" x14ac:dyDescent="0.25">
      <c r="B8" s="2" t="s">
        <v>81</v>
      </c>
      <c r="C8" s="10">
        <f>'COSTOS DE PRODUCCION'!G20</f>
        <v>160000</v>
      </c>
      <c r="D8" s="11">
        <f>(C8*D5)/D4</f>
        <v>1.4974844990205903E-2</v>
      </c>
    </row>
    <row r="9" spans="2:7" x14ac:dyDescent="0.25">
      <c r="B9" s="2" t="s">
        <v>31</v>
      </c>
      <c r="C9" s="10">
        <f>'COSTOS DE PRODUCCION'!G21</f>
        <v>120000</v>
      </c>
      <c r="D9" s="11">
        <f>(C9*D5)/D4</f>
        <v>1.1231133742654427E-2</v>
      </c>
    </row>
    <row r="10" spans="2:7" x14ac:dyDescent="0.25">
      <c r="B10" s="2" t="s">
        <v>35</v>
      </c>
      <c r="C10" s="10">
        <f>'COSTOS DE PRODUCCION'!G22</f>
        <v>240000</v>
      </c>
      <c r="D10" s="11">
        <f>(C10*D5)/D4</f>
        <v>2.2462267485308853E-2</v>
      </c>
    </row>
    <row r="11" spans="2:7" x14ac:dyDescent="0.25">
      <c r="B11" s="2" t="s">
        <v>50</v>
      </c>
      <c r="C11" s="10">
        <f>'COSTOS DE PRODUCCION'!G23</f>
        <v>620000</v>
      </c>
      <c r="D11" s="11">
        <f>(C11*D5)/D4</f>
        <v>5.8027524337047873E-2</v>
      </c>
    </row>
    <row r="12" spans="2:7" x14ac:dyDescent="0.25">
      <c r="B12" s="2" t="s">
        <v>36</v>
      </c>
      <c r="C12" s="10">
        <f>'COSTOS DE PRODUCCION'!G27</f>
        <v>1440000</v>
      </c>
      <c r="D12" s="11">
        <f>(C12*D5)/D4</f>
        <v>0.13477360491185314</v>
      </c>
    </row>
    <row r="13" spans="2:7" x14ac:dyDescent="0.25">
      <c r="B13" s="2" t="s">
        <v>82</v>
      </c>
      <c r="C13" s="10">
        <f>'COSTOS DE PRODUCCION'!G15</f>
        <v>3750505.5555555555</v>
      </c>
      <c r="D13" s="11">
        <f>(C13*D5)/D4</f>
        <v>0.35102024580844071</v>
      </c>
      <c r="F13" s="42"/>
    </row>
    <row r="14" spans="2:7" x14ac:dyDescent="0.25">
      <c r="B14" s="17" t="s">
        <v>19</v>
      </c>
      <c r="C14" s="93">
        <f>SUM(C7:C13)</f>
        <v>6630505.555555556</v>
      </c>
      <c r="D14" s="14">
        <f>SUM(D7:D13)</f>
        <v>0.62056745563214699</v>
      </c>
    </row>
    <row r="15" spans="2:7" x14ac:dyDescent="0.25">
      <c r="B15" s="16" t="s">
        <v>26</v>
      </c>
      <c r="C15" s="2"/>
      <c r="D15" s="11"/>
      <c r="E15" s="9"/>
    </row>
    <row r="16" spans="2:7" x14ac:dyDescent="0.25">
      <c r="B16" s="139" t="s">
        <v>128</v>
      </c>
      <c r="C16" s="10">
        <f>'COSTOS DE PRODUCCION'!G32</f>
        <v>720000</v>
      </c>
      <c r="D16" s="11">
        <f>(C16*D5)/D4</f>
        <v>6.738680245592657E-2</v>
      </c>
      <c r="E16" s="9"/>
    </row>
    <row r="17" spans="2:5" x14ac:dyDescent="0.25">
      <c r="B17" s="2" t="s">
        <v>126</v>
      </c>
      <c r="C17" s="10">
        <f>'COSTOS DE PRODUCCION'!G31</f>
        <v>460000</v>
      </c>
      <c r="D17" s="11">
        <f>(C17*D5)/D4</f>
        <v>4.3052679346841968E-2</v>
      </c>
      <c r="E17" s="138"/>
    </row>
    <row r="18" spans="2:5" x14ac:dyDescent="0.25">
      <c r="B18" s="2" t="s">
        <v>127</v>
      </c>
      <c r="C18" s="10">
        <f>'COSTOS DE PRODUCCION'!G33</f>
        <v>500000</v>
      </c>
      <c r="D18" s="11">
        <f>(C18*D5)/D4</f>
        <v>4.6796390594393444E-2</v>
      </c>
    </row>
    <row r="19" spans="2:5" x14ac:dyDescent="0.25">
      <c r="B19" s="136" t="s">
        <v>125</v>
      </c>
      <c r="C19" s="10">
        <f>'COSTOS DE PRODUCCION'!G35</f>
        <v>2340745.8333333335</v>
      </c>
      <c r="D19" s="137">
        <f>(C19*D5)/D4</f>
        <v>0.21907691259773132</v>
      </c>
    </row>
    <row r="20" spans="2:5" x14ac:dyDescent="0.25">
      <c r="B20" s="136" t="s">
        <v>73</v>
      </c>
      <c r="C20" s="10">
        <f>'COSTOS DE PRODUCCION'!G34</f>
        <v>33333.333333333336</v>
      </c>
      <c r="D20" s="137">
        <f>(C20*D5)/D4</f>
        <v>3.1197593729595636E-3</v>
      </c>
    </row>
    <row r="21" spans="2:5" x14ac:dyDescent="0.25">
      <c r="B21" s="17" t="s">
        <v>20</v>
      </c>
      <c r="C21" s="93">
        <f>SUM(C16:C20)</f>
        <v>4054079.166666667</v>
      </c>
      <c r="D21" s="14">
        <f>SUM(D16:D20)</f>
        <v>0.37943254436785284</v>
      </c>
      <c r="E21" s="43"/>
    </row>
    <row r="22" spans="2:5" x14ac:dyDescent="0.25">
      <c r="B22" s="2"/>
      <c r="C22" s="15"/>
      <c r="D22" s="12"/>
      <c r="E22" s="9"/>
    </row>
    <row r="23" spans="2:5" ht="15.75" x14ac:dyDescent="0.25">
      <c r="B23" s="13" t="s">
        <v>21</v>
      </c>
      <c r="C23" s="13"/>
      <c r="D23" s="162">
        <f>'COSTOS DE PRODUCCION'!G39</f>
        <v>15120000</v>
      </c>
    </row>
    <row r="24" spans="2:5" x14ac:dyDescent="0.25">
      <c r="B24" s="13"/>
      <c r="C24" s="13"/>
      <c r="D24" s="14"/>
    </row>
    <row r="25" spans="2:5" ht="15.75" x14ac:dyDescent="0.25">
      <c r="B25" s="13" t="s">
        <v>22</v>
      </c>
      <c r="C25" s="13"/>
      <c r="D25" s="163">
        <f>'COSTOS DE PRODUCCION'!G39-'COSTOS DE PRODUCCION'!G37</f>
        <v>4435415.2777777761</v>
      </c>
    </row>
  </sheetData>
  <mergeCells count="1">
    <mergeCell ref="B1:D2"/>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OTROS COSTOS INDIRECTOS</vt:lpstr>
      <vt:lpstr>COSTOS DE PRODUCCION</vt:lpstr>
      <vt:lpstr>RIEGO DIARIO</vt:lpstr>
      <vt:lpstr>CENTROS DE COSTOS</vt:lpstr>
      <vt:lpstr>% COST. EN LA PRODUCC</vt:lpstr>
    </vt:vector>
  </TitlesOfParts>
  <Company>Luffi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Luffi</dc:creator>
  <cp:lastModifiedBy>Luffi</cp:lastModifiedBy>
  <cp:lastPrinted>2017-03-29T22:58:23Z</cp:lastPrinted>
  <dcterms:created xsi:type="dcterms:W3CDTF">2017-01-31T14:51:12Z</dcterms:created>
  <dcterms:modified xsi:type="dcterms:W3CDTF">2017-04-18T15:19:48Z</dcterms:modified>
</cp:coreProperties>
</file>