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niela\Documents\PROYECTO DANIELA ACOSTA\"/>
    </mc:Choice>
  </mc:AlternateContent>
  <workbookProtection workbookAlgorithmName="SHA-512" workbookHashValue="VgoS7NTYm86J5ArvIvBuMpg6wbs1Pi4QVmThHJ3FJbZk2tnmzTf9B6sbF7mrzM8khQoOJcHc6l+t5XSg2uR3vw==" workbookSaltValue="HmzRvaVab9G7UNczJskCxA==" workbookSpinCount="100000" lockStructure="1"/>
  <bookViews>
    <workbookView xWindow="0" yWindow="0" windowWidth="20490" windowHeight="9045" tabRatio="614"/>
  </bookViews>
  <sheets>
    <sheet name="MENU" sheetId="7" r:id="rId1"/>
    <sheet name="Características" sheetId="10" r:id="rId2"/>
    <sheet name="Factores" sheetId="11" r:id="rId3"/>
    <sheet name="Datos " sheetId="4" r:id="rId4"/>
    <sheet name="Jurisdicciones" sheetId="1" r:id="rId5"/>
    <sheet name="Calificación " sheetId="8" r:id="rId6"/>
    <sheet name="Narcoparamilitar" sheetId="16" r:id="rId7"/>
    <sheet name="Cultivos " sheetId="15" r:id="rId8"/>
    <sheet name="Fuentes" sheetId="17" r:id="rId9"/>
    <sheet name="datos modelo" sheetId="19" r:id="rId10"/>
    <sheet name="Hoja3" sheetId="20" r:id="rId11"/>
    <sheet name="Hoja4" sheetId="21" r:id="rId12"/>
  </sheets>
  <externalReferences>
    <externalReference r:id="rId13"/>
  </externalReferences>
  <definedNames>
    <definedName name="_xlnm._FilterDatabase" localSheetId="5" hidden="1">'Calificación '!$B$7:$S$7</definedName>
    <definedName name="_xlnm._FilterDatabase" localSheetId="1" hidden="1">Características!$C$10:$CH$43</definedName>
    <definedName name="_Toc438630854" localSheetId="5">'Calificación '!$F$19</definedName>
  </definedNames>
  <calcPr calcId="152511"/>
  <fileRecoveryPr repairLoad="1"/>
</workbook>
</file>

<file path=xl/calcChain.xml><?xml version="1.0" encoding="utf-8"?>
<calcChain xmlns="http://schemas.openxmlformats.org/spreadsheetml/2006/main">
  <c r="T19" i="10" l="1"/>
  <c r="J7" i="8" l="1"/>
  <c r="CG11" i="10" l="1"/>
  <c r="S35" i="4" l="1"/>
  <c r="T35" i="4" s="1"/>
  <c r="F8" i="11"/>
  <c r="H8" i="11"/>
  <c r="P8" i="11"/>
  <c r="Q8" i="11" s="1"/>
  <c r="S8" i="11"/>
  <c r="Y8" i="11"/>
  <c r="AY8" i="11"/>
  <c r="F9" i="11"/>
  <c r="H9" i="11"/>
  <c r="P9" i="11"/>
  <c r="Q9" i="11" s="1"/>
  <c r="S9" i="11"/>
  <c r="Y9" i="11"/>
  <c r="AY9" i="11"/>
  <c r="F10" i="11"/>
  <c r="H10" i="11"/>
  <c r="P10" i="11"/>
  <c r="Q10" i="11" s="1"/>
  <c r="S10" i="11"/>
  <c r="Y10" i="11"/>
  <c r="AY10" i="11"/>
  <c r="F11" i="11"/>
  <c r="H11" i="11"/>
  <c r="P11" i="11"/>
  <c r="Q11" i="11" s="1"/>
  <c r="S11" i="11"/>
  <c r="Y11" i="11"/>
  <c r="AY11" i="11"/>
  <c r="F12" i="11"/>
  <c r="H12" i="11"/>
  <c r="P12" i="11"/>
  <c r="Q12" i="11" s="1"/>
  <c r="S12" i="11"/>
  <c r="Y12" i="11"/>
  <c r="AY12" i="11"/>
  <c r="F13" i="11"/>
  <c r="H13" i="11"/>
  <c r="P13" i="11"/>
  <c r="Q13" i="11" s="1"/>
  <c r="S13" i="11"/>
  <c r="Y13" i="11"/>
  <c r="AY13" i="11"/>
  <c r="F14" i="11"/>
  <c r="H14" i="11"/>
  <c r="P14" i="11"/>
  <c r="Q14" i="11"/>
  <c r="S14" i="11"/>
  <c r="Y14" i="11"/>
  <c r="AY14" i="11"/>
  <c r="BA14" i="11"/>
  <c r="F15" i="11"/>
  <c r="H15" i="11"/>
  <c r="P15" i="11"/>
  <c r="Q15" i="11" s="1"/>
  <c r="S15" i="11"/>
  <c r="Y15" i="11"/>
  <c r="AY15" i="11"/>
  <c r="F16" i="11"/>
  <c r="H16" i="11"/>
  <c r="P16" i="11"/>
  <c r="Q16" i="11"/>
  <c r="S16" i="11"/>
  <c r="Y16" i="11"/>
  <c r="AY16" i="11"/>
  <c r="F17" i="11"/>
  <c r="H17" i="11"/>
  <c r="P17" i="11"/>
  <c r="Q17" i="11" s="1"/>
  <c r="S17" i="11"/>
  <c r="Y17" i="11"/>
  <c r="AY17" i="11"/>
  <c r="F18" i="11"/>
  <c r="H18" i="11"/>
  <c r="P18" i="11"/>
  <c r="Q18" i="11"/>
  <c r="S18" i="11"/>
  <c r="Y18" i="11"/>
  <c r="AY18" i="11"/>
  <c r="F19" i="11"/>
  <c r="H19" i="11"/>
  <c r="P19" i="11"/>
  <c r="Q19" i="11" s="1"/>
  <c r="S19" i="11"/>
  <c r="Y19" i="11"/>
  <c r="AY19" i="11"/>
  <c r="F20" i="11"/>
  <c r="H20" i="11"/>
  <c r="P20" i="11"/>
  <c r="Q20" i="11" s="1"/>
  <c r="S20" i="11"/>
  <c r="Y20" i="11"/>
  <c r="AY20" i="11"/>
  <c r="F21" i="11"/>
  <c r="H21" i="11"/>
  <c r="P21" i="11"/>
  <c r="Q21" i="11"/>
  <c r="S21" i="11"/>
  <c r="Y21" i="11"/>
  <c r="AY21" i="11"/>
  <c r="F22" i="11"/>
  <c r="H22" i="11"/>
  <c r="P22" i="11"/>
  <c r="Q22" i="11" s="1"/>
  <c r="S22" i="11"/>
  <c r="Y22" i="11"/>
  <c r="AY22" i="11"/>
  <c r="BA22" i="11"/>
  <c r="F23" i="11"/>
  <c r="H23" i="11"/>
  <c r="P23" i="11"/>
  <c r="Q23" i="11" s="1"/>
  <c r="S23" i="11"/>
  <c r="Y23" i="11"/>
  <c r="AY23" i="11"/>
  <c r="F24" i="11"/>
  <c r="H24" i="11"/>
  <c r="P24" i="11"/>
  <c r="Q24" i="11"/>
  <c r="S24" i="11"/>
  <c r="Y24" i="11"/>
  <c r="AY24" i="11"/>
  <c r="F25" i="11"/>
  <c r="H25" i="11"/>
  <c r="P25" i="11"/>
  <c r="Q25" i="11" s="1"/>
  <c r="S25" i="11"/>
  <c r="Y25" i="11"/>
  <c r="AY25" i="11"/>
  <c r="F26" i="11"/>
  <c r="H26" i="11"/>
  <c r="P26" i="11"/>
  <c r="Q26" i="11" s="1"/>
  <c r="S26" i="11"/>
  <c r="Y26" i="11"/>
  <c r="AY26" i="11"/>
  <c r="F27" i="11"/>
  <c r="H27" i="11"/>
  <c r="P27" i="11"/>
  <c r="Q27" i="11"/>
  <c r="S27" i="11"/>
  <c r="Y27" i="11"/>
  <c r="AY27" i="11"/>
  <c r="F28" i="11"/>
  <c r="H28" i="11"/>
  <c r="P28" i="11"/>
  <c r="Q28" i="11" s="1"/>
  <c r="S28" i="11"/>
  <c r="Y28" i="11"/>
  <c r="AY28" i="11"/>
  <c r="F29" i="11"/>
  <c r="H29" i="11"/>
  <c r="P29" i="11"/>
  <c r="Q29" i="11" s="1"/>
  <c r="S29" i="11"/>
  <c r="Y29" i="11"/>
  <c r="AY29" i="11"/>
  <c r="F30" i="11"/>
  <c r="H30" i="11"/>
  <c r="P30" i="11"/>
  <c r="Q30" i="11" s="1"/>
  <c r="S30" i="11"/>
  <c r="Y30" i="11"/>
  <c r="AY30" i="11"/>
  <c r="BA30" i="11"/>
  <c r="F31" i="11"/>
  <c r="H31" i="11"/>
  <c r="P31" i="11"/>
  <c r="Q31" i="11" s="1"/>
  <c r="S31" i="11"/>
  <c r="Y31" i="11"/>
  <c r="AY31" i="11"/>
  <c r="F32" i="11"/>
  <c r="H32" i="11"/>
  <c r="P32" i="11"/>
  <c r="Q32" i="11" s="1"/>
  <c r="S32" i="11"/>
  <c r="Y32" i="11"/>
  <c r="AY32" i="11"/>
  <c r="F33" i="11"/>
  <c r="H33" i="11"/>
  <c r="P33" i="11"/>
  <c r="Q33" i="11" s="1"/>
  <c r="S33" i="11"/>
  <c r="Y33" i="11"/>
  <c r="AY33" i="11"/>
  <c r="F34" i="11"/>
  <c r="H34" i="11"/>
  <c r="P34" i="11"/>
  <c r="Q34" i="11" s="1"/>
  <c r="S34" i="11"/>
  <c r="Y34" i="11"/>
  <c r="AY34" i="11"/>
  <c r="F35" i="11"/>
  <c r="H35" i="11"/>
  <c r="P35" i="11"/>
  <c r="Q35" i="11" s="1"/>
  <c r="S35" i="11"/>
  <c r="Y35" i="11"/>
  <c r="AY35" i="11"/>
  <c r="BA35" i="11"/>
  <c r="F36" i="11"/>
  <c r="H36" i="11"/>
  <c r="P36" i="11"/>
  <c r="Q36" i="11" s="1"/>
  <c r="S36" i="11"/>
  <c r="Y36" i="11"/>
  <c r="AY36" i="11"/>
  <c r="F37" i="11"/>
  <c r="H37" i="11"/>
  <c r="P37" i="11"/>
  <c r="Q37" i="11" s="1"/>
  <c r="S37" i="11"/>
  <c r="Y37" i="11"/>
  <c r="AY37" i="11"/>
  <c r="F38" i="11"/>
  <c r="H38" i="11"/>
  <c r="P38" i="11"/>
  <c r="Q38" i="11" s="1"/>
  <c r="S38" i="11"/>
  <c r="Y38" i="11"/>
  <c r="AY38" i="11"/>
  <c r="F39" i="11"/>
  <c r="H39" i="11"/>
  <c r="P39" i="11"/>
  <c r="Q39" i="11" s="1"/>
  <c r="S39" i="11"/>
  <c r="Y39" i="11"/>
  <c r="AY39" i="11"/>
  <c r="F40" i="11"/>
  <c r="H40" i="11"/>
  <c r="P40" i="11"/>
  <c r="Q40" i="11" s="1"/>
  <c r="S40" i="11"/>
  <c r="Y40" i="11"/>
  <c r="AY40" i="11"/>
  <c r="K10" i="1" l="1"/>
  <c r="AC12" i="10" l="1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11" i="10"/>
  <c r="AB11" i="10"/>
  <c r="AB12" i="10" l="1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11" i="10"/>
  <c r="X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V12" i="10"/>
  <c r="W12" i="10"/>
  <c r="V13" i="10"/>
  <c r="W13" i="10"/>
  <c r="V14" i="10"/>
  <c r="W14" i="10"/>
  <c r="V15" i="10"/>
  <c r="W15" i="10"/>
  <c r="V16" i="10"/>
  <c r="W16" i="10"/>
  <c r="V17" i="10"/>
  <c r="W17" i="10"/>
  <c r="V18" i="10"/>
  <c r="W18" i="10"/>
  <c r="V19" i="10"/>
  <c r="W19" i="10"/>
  <c r="V20" i="10"/>
  <c r="W20" i="10"/>
  <c r="V21" i="10"/>
  <c r="W21" i="10"/>
  <c r="V22" i="10"/>
  <c r="W22" i="10"/>
  <c r="V23" i="10"/>
  <c r="W23" i="10"/>
  <c r="V24" i="10"/>
  <c r="W24" i="10"/>
  <c r="V25" i="10"/>
  <c r="W25" i="10"/>
  <c r="V26" i="10"/>
  <c r="W26" i="10"/>
  <c r="V27" i="10"/>
  <c r="W27" i="10"/>
  <c r="V28" i="10"/>
  <c r="W28" i="10"/>
  <c r="V29" i="10"/>
  <c r="W29" i="10"/>
  <c r="V30" i="10"/>
  <c r="W30" i="10"/>
  <c r="V31" i="10"/>
  <c r="W31" i="10"/>
  <c r="V32" i="10"/>
  <c r="W32" i="10"/>
  <c r="V33" i="10"/>
  <c r="W33" i="10"/>
  <c r="V34" i="10"/>
  <c r="W34" i="10"/>
  <c r="V35" i="10"/>
  <c r="W35" i="10"/>
  <c r="V36" i="10"/>
  <c r="W36" i="10"/>
  <c r="V37" i="10"/>
  <c r="W37" i="10"/>
  <c r="V38" i="10"/>
  <c r="W38" i="10"/>
  <c r="V39" i="10"/>
  <c r="W39" i="10"/>
  <c r="V40" i="10"/>
  <c r="W40" i="10"/>
  <c r="V41" i="10"/>
  <c r="W41" i="10"/>
  <c r="V42" i="10"/>
  <c r="W42" i="10"/>
  <c r="V43" i="10"/>
  <c r="W43" i="10"/>
  <c r="W11" i="10"/>
  <c r="Y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CF33" i="10"/>
  <c r="CF34" i="10"/>
  <c r="CF35" i="10"/>
  <c r="CF36" i="10"/>
  <c r="CF37" i="10"/>
  <c r="CF38" i="10"/>
  <c r="CF39" i="10"/>
  <c r="CF40" i="10"/>
  <c r="CF41" i="10"/>
  <c r="CF42" i="10"/>
  <c r="CF43" i="10"/>
  <c r="CE12" i="10"/>
  <c r="CE13" i="10"/>
  <c r="CE14" i="10"/>
  <c r="CE15" i="10"/>
  <c r="CE16" i="10"/>
  <c r="CE17" i="10"/>
  <c r="CE18" i="10"/>
  <c r="CE19" i="10"/>
  <c r="CE20" i="10"/>
  <c r="CE21" i="10"/>
  <c r="CE22" i="10"/>
  <c r="CE23" i="10"/>
  <c r="CE24" i="10"/>
  <c r="CE25" i="10"/>
  <c r="CE26" i="10"/>
  <c r="CE27" i="10"/>
  <c r="CE28" i="10"/>
  <c r="CE29" i="10"/>
  <c r="CE30" i="10"/>
  <c r="CE31" i="10"/>
  <c r="CE32" i="10"/>
  <c r="CE33" i="10"/>
  <c r="CE34" i="10"/>
  <c r="CE35" i="10"/>
  <c r="CE36" i="10"/>
  <c r="CE37" i="10"/>
  <c r="CE38" i="10"/>
  <c r="CE39" i="10"/>
  <c r="CE40" i="10"/>
  <c r="CE41" i="10"/>
  <c r="CE42" i="10"/>
  <c r="CE43" i="10"/>
  <c r="CD12" i="10"/>
  <c r="CD13" i="10"/>
  <c r="CD14" i="10"/>
  <c r="CD15" i="10"/>
  <c r="CD16" i="10"/>
  <c r="CD17" i="10"/>
  <c r="CD18" i="10"/>
  <c r="CD19" i="10"/>
  <c r="CD20" i="10"/>
  <c r="CD21" i="10"/>
  <c r="CD22" i="10"/>
  <c r="CD23" i="10"/>
  <c r="CD24" i="10"/>
  <c r="CD25" i="10"/>
  <c r="CD26" i="10"/>
  <c r="CD27" i="10"/>
  <c r="CD28" i="10"/>
  <c r="CD29" i="10"/>
  <c r="CD30" i="10"/>
  <c r="CD31" i="10"/>
  <c r="CD32" i="10"/>
  <c r="CD33" i="10"/>
  <c r="CD34" i="10"/>
  <c r="CD35" i="10"/>
  <c r="CD36" i="10"/>
  <c r="CD37" i="10"/>
  <c r="CD38" i="10"/>
  <c r="CD39" i="10"/>
  <c r="CD40" i="10"/>
  <c r="CD41" i="10"/>
  <c r="CD42" i="10"/>
  <c r="CD43" i="10"/>
  <c r="CC12" i="10"/>
  <c r="CC13" i="10"/>
  <c r="CC14" i="10"/>
  <c r="CC15" i="10"/>
  <c r="CC16" i="10"/>
  <c r="CC17" i="10"/>
  <c r="CC18" i="10"/>
  <c r="CC19" i="10"/>
  <c r="CC20" i="10"/>
  <c r="CC21" i="10"/>
  <c r="CC22" i="10"/>
  <c r="CC23" i="10"/>
  <c r="CC24" i="10"/>
  <c r="CC25" i="10"/>
  <c r="CC26" i="10"/>
  <c r="CC27" i="10"/>
  <c r="CC28" i="10"/>
  <c r="CC29" i="10"/>
  <c r="CC30" i="10"/>
  <c r="CC31" i="10"/>
  <c r="CC32" i="10"/>
  <c r="CC33" i="10"/>
  <c r="CC34" i="10"/>
  <c r="CC35" i="10"/>
  <c r="CC36" i="10"/>
  <c r="CC37" i="10"/>
  <c r="CC38" i="10"/>
  <c r="CC39" i="10"/>
  <c r="CC40" i="10"/>
  <c r="CC41" i="10"/>
  <c r="CC42" i="10"/>
  <c r="CC43" i="10"/>
  <c r="CB12" i="10"/>
  <c r="CB13" i="10"/>
  <c r="CB14" i="10"/>
  <c r="CB15" i="10"/>
  <c r="CB16" i="10"/>
  <c r="CB17" i="10"/>
  <c r="CB18" i="10"/>
  <c r="CB19" i="10"/>
  <c r="CB20" i="10"/>
  <c r="CB21" i="10"/>
  <c r="CB22" i="10"/>
  <c r="CB23" i="10"/>
  <c r="CB24" i="10"/>
  <c r="CB25" i="10"/>
  <c r="CB26" i="10"/>
  <c r="CB27" i="10"/>
  <c r="CB28" i="10"/>
  <c r="CB29" i="10"/>
  <c r="CB30" i="10"/>
  <c r="CB31" i="10"/>
  <c r="CB32" i="10"/>
  <c r="CB33" i="10"/>
  <c r="CB34" i="10"/>
  <c r="CB35" i="10"/>
  <c r="CB36" i="10"/>
  <c r="CB37" i="10"/>
  <c r="CB38" i="10"/>
  <c r="CB39" i="10"/>
  <c r="CB40" i="10"/>
  <c r="CB41" i="10"/>
  <c r="CB42" i="10"/>
  <c r="CB43" i="10"/>
  <c r="CA12" i="10"/>
  <c r="CA13" i="10"/>
  <c r="CA14" i="10"/>
  <c r="CA15" i="10"/>
  <c r="CA16" i="10"/>
  <c r="CA17" i="10"/>
  <c r="CA18" i="10"/>
  <c r="CA19" i="10"/>
  <c r="CA20" i="10"/>
  <c r="CA21" i="10"/>
  <c r="CA22" i="10"/>
  <c r="CA23" i="10"/>
  <c r="CA24" i="10"/>
  <c r="CA25" i="10"/>
  <c r="CA26" i="10"/>
  <c r="CA27" i="10"/>
  <c r="CA28" i="10"/>
  <c r="CA29" i="10"/>
  <c r="CA30" i="10"/>
  <c r="CA31" i="10"/>
  <c r="CA32" i="10"/>
  <c r="CA33" i="10"/>
  <c r="CA34" i="10"/>
  <c r="CA35" i="10"/>
  <c r="CA36" i="10"/>
  <c r="CA37" i="10"/>
  <c r="CA38" i="10"/>
  <c r="CA39" i="10"/>
  <c r="CA40" i="10"/>
  <c r="CA41" i="10"/>
  <c r="CA42" i="10"/>
  <c r="CA43" i="10"/>
  <c r="BZ12" i="10"/>
  <c r="BZ13" i="10"/>
  <c r="BZ14" i="10"/>
  <c r="BZ15" i="10"/>
  <c r="BZ16" i="10"/>
  <c r="BZ17" i="10"/>
  <c r="BZ18" i="10"/>
  <c r="BZ19" i="10"/>
  <c r="BZ20" i="10"/>
  <c r="BZ21" i="10"/>
  <c r="BZ22" i="10"/>
  <c r="BZ23" i="10"/>
  <c r="BZ24" i="10"/>
  <c r="BZ25" i="10"/>
  <c r="BZ26" i="10"/>
  <c r="BZ27" i="10"/>
  <c r="BZ28" i="10"/>
  <c r="BZ29" i="10"/>
  <c r="BZ30" i="10"/>
  <c r="BZ31" i="10"/>
  <c r="BZ32" i="10"/>
  <c r="BZ33" i="10"/>
  <c r="BZ34" i="10"/>
  <c r="BZ35" i="10"/>
  <c r="BZ36" i="10"/>
  <c r="BZ37" i="10"/>
  <c r="BZ38" i="10"/>
  <c r="BZ39" i="10"/>
  <c r="BZ40" i="10"/>
  <c r="BZ41" i="10"/>
  <c r="BZ42" i="10"/>
  <c r="BZ43" i="10"/>
  <c r="BY12" i="10"/>
  <c r="BY13" i="10"/>
  <c r="BY14" i="10"/>
  <c r="BY15" i="10"/>
  <c r="BY16" i="10"/>
  <c r="BY17" i="10"/>
  <c r="BY18" i="10"/>
  <c r="BY19" i="10"/>
  <c r="BY20" i="10"/>
  <c r="BY21" i="10"/>
  <c r="BY22" i="10"/>
  <c r="BY23" i="10"/>
  <c r="BY24" i="10"/>
  <c r="BY25" i="10"/>
  <c r="BY26" i="10"/>
  <c r="BY27" i="10"/>
  <c r="BY28" i="10"/>
  <c r="BY29" i="10"/>
  <c r="BY30" i="10"/>
  <c r="BY31" i="10"/>
  <c r="BY32" i="10"/>
  <c r="BY33" i="10"/>
  <c r="BY34" i="10"/>
  <c r="BY35" i="10"/>
  <c r="BY36" i="10"/>
  <c r="BY37" i="10"/>
  <c r="BY38" i="10"/>
  <c r="BY39" i="10"/>
  <c r="BY40" i="10"/>
  <c r="BY41" i="10"/>
  <c r="BY42" i="10"/>
  <c r="BY43" i="10"/>
  <c r="BX12" i="10"/>
  <c r="BX13" i="10"/>
  <c r="BX14" i="10"/>
  <c r="BX15" i="10"/>
  <c r="BX16" i="10"/>
  <c r="BX17" i="10"/>
  <c r="BX18" i="10"/>
  <c r="BX19" i="10"/>
  <c r="BX20" i="10"/>
  <c r="BX21" i="10"/>
  <c r="BX22" i="10"/>
  <c r="BX23" i="10"/>
  <c r="BX24" i="10"/>
  <c r="BX25" i="10"/>
  <c r="BX26" i="10"/>
  <c r="BX27" i="10"/>
  <c r="BX28" i="10"/>
  <c r="BX29" i="10"/>
  <c r="BX30" i="10"/>
  <c r="BX31" i="10"/>
  <c r="BX32" i="10"/>
  <c r="BX33" i="10"/>
  <c r="BX34" i="10"/>
  <c r="BX35" i="10"/>
  <c r="BX36" i="10"/>
  <c r="BX37" i="10"/>
  <c r="BX38" i="10"/>
  <c r="BX39" i="10"/>
  <c r="BX40" i="10"/>
  <c r="BX41" i="10"/>
  <c r="BX42" i="10"/>
  <c r="BX43" i="10"/>
  <c r="BW12" i="10"/>
  <c r="BW13" i="10"/>
  <c r="BW14" i="10"/>
  <c r="BW15" i="10"/>
  <c r="BW16" i="10"/>
  <c r="BW17" i="10"/>
  <c r="BW18" i="10"/>
  <c r="BW19" i="10"/>
  <c r="BW20" i="10"/>
  <c r="BW21" i="10"/>
  <c r="BW22" i="10"/>
  <c r="BW23" i="10"/>
  <c r="BW24" i="10"/>
  <c r="BW25" i="10"/>
  <c r="BW26" i="10"/>
  <c r="BW27" i="10"/>
  <c r="BW28" i="10"/>
  <c r="BW29" i="10"/>
  <c r="BW30" i="10"/>
  <c r="BW31" i="10"/>
  <c r="BW32" i="10"/>
  <c r="BW33" i="10"/>
  <c r="BW34" i="10"/>
  <c r="BW35" i="10"/>
  <c r="BW36" i="10"/>
  <c r="BW37" i="10"/>
  <c r="BW38" i="10"/>
  <c r="BW39" i="10"/>
  <c r="BW40" i="10"/>
  <c r="BW41" i="10"/>
  <c r="BW42" i="10"/>
  <c r="BW43" i="10"/>
  <c r="BV12" i="10"/>
  <c r="BV13" i="10"/>
  <c r="BV14" i="10"/>
  <c r="BV15" i="10"/>
  <c r="BV16" i="10"/>
  <c r="BV17" i="10"/>
  <c r="BV18" i="10"/>
  <c r="BV19" i="10"/>
  <c r="BV20" i="10"/>
  <c r="BV21" i="10"/>
  <c r="BV22" i="10"/>
  <c r="BV23" i="10"/>
  <c r="BV24" i="10"/>
  <c r="BV25" i="10"/>
  <c r="BV26" i="10"/>
  <c r="BV27" i="10"/>
  <c r="BV28" i="10"/>
  <c r="BV29" i="10"/>
  <c r="BV30" i="10"/>
  <c r="BV31" i="10"/>
  <c r="BV32" i="10"/>
  <c r="BV33" i="10"/>
  <c r="BV34" i="10"/>
  <c r="BV35" i="10"/>
  <c r="BV36" i="10"/>
  <c r="BV37" i="10"/>
  <c r="BV38" i="10"/>
  <c r="BV39" i="10"/>
  <c r="BV40" i="10"/>
  <c r="BV41" i="10"/>
  <c r="BV42" i="10"/>
  <c r="BV43" i="10"/>
  <c r="BU12" i="10"/>
  <c r="BU13" i="10"/>
  <c r="BU14" i="10"/>
  <c r="BU15" i="10"/>
  <c r="BU16" i="10"/>
  <c r="BU17" i="10"/>
  <c r="BU18" i="10"/>
  <c r="BU19" i="10"/>
  <c r="BU20" i="10"/>
  <c r="BU21" i="10"/>
  <c r="BU22" i="10"/>
  <c r="BU23" i="10"/>
  <c r="BU24" i="10"/>
  <c r="BU25" i="10"/>
  <c r="BU26" i="10"/>
  <c r="BU27" i="10"/>
  <c r="BU28" i="10"/>
  <c r="BU29" i="10"/>
  <c r="BU30" i="10"/>
  <c r="BU31" i="10"/>
  <c r="BU32" i="10"/>
  <c r="BU33" i="10"/>
  <c r="BU34" i="10"/>
  <c r="BU35" i="10"/>
  <c r="BU36" i="10"/>
  <c r="BU37" i="10"/>
  <c r="BU38" i="10"/>
  <c r="BU39" i="10"/>
  <c r="BU40" i="10"/>
  <c r="BU41" i="10"/>
  <c r="BU42" i="10"/>
  <c r="BU43" i="10"/>
  <c r="BT12" i="10"/>
  <c r="BT13" i="10"/>
  <c r="BT14" i="10"/>
  <c r="BT15" i="10"/>
  <c r="BT16" i="10"/>
  <c r="BT17" i="10"/>
  <c r="BT18" i="10"/>
  <c r="BT19" i="10"/>
  <c r="BT20" i="10"/>
  <c r="BT21" i="10"/>
  <c r="BT22" i="10"/>
  <c r="BT23" i="10"/>
  <c r="BT24" i="10"/>
  <c r="BT25" i="10"/>
  <c r="BT26" i="10"/>
  <c r="BT27" i="10"/>
  <c r="BT28" i="10"/>
  <c r="BT29" i="10"/>
  <c r="BT30" i="10"/>
  <c r="BT31" i="10"/>
  <c r="BT32" i="10"/>
  <c r="BT33" i="10"/>
  <c r="BT34" i="10"/>
  <c r="BT35" i="10"/>
  <c r="BT36" i="10"/>
  <c r="BT37" i="10"/>
  <c r="BT38" i="10"/>
  <c r="BT39" i="10"/>
  <c r="BT40" i="10"/>
  <c r="BT41" i="10"/>
  <c r="BT42" i="10"/>
  <c r="BT43" i="10"/>
  <c r="BS12" i="10"/>
  <c r="BS13" i="10"/>
  <c r="BS14" i="10"/>
  <c r="BS15" i="10"/>
  <c r="BS16" i="10"/>
  <c r="BS17" i="10"/>
  <c r="BS18" i="10"/>
  <c r="BS19" i="10"/>
  <c r="BS20" i="10"/>
  <c r="BS21" i="10"/>
  <c r="BS22" i="10"/>
  <c r="BS23" i="10"/>
  <c r="BS24" i="10"/>
  <c r="BS25" i="10"/>
  <c r="BS26" i="10"/>
  <c r="BS27" i="10"/>
  <c r="BS28" i="10"/>
  <c r="BS29" i="10"/>
  <c r="BS30" i="10"/>
  <c r="BS31" i="10"/>
  <c r="BS32" i="10"/>
  <c r="BS33" i="10"/>
  <c r="BS34" i="10"/>
  <c r="BS35" i="10"/>
  <c r="BS36" i="10"/>
  <c r="BS37" i="10"/>
  <c r="BS38" i="10"/>
  <c r="BS39" i="10"/>
  <c r="BS40" i="10"/>
  <c r="BS41" i="10"/>
  <c r="BS42" i="10"/>
  <c r="BS43" i="10"/>
  <c r="BR12" i="10"/>
  <c r="BR13" i="10"/>
  <c r="BR14" i="10"/>
  <c r="BR15" i="10"/>
  <c r="BR16" i="10"/>
  <c r="BR17" i="10"/>
  <c r="BR18" i="10"/>
  <c r="BR19" i="10"/>
  <c r="BR20" i="10"/>
  <c r="BR21" i="10"/>
  <c r="BR22" i="10"/>
  <c r="BR23" i="10"/>
  <c r="BR24" i="10"/>
  <c r="BR25" i="10"/>
  <c r="BR26" i="10"/>
  <c r="BR27" i="10"/>
  <c r="BR28" i="10"/>
  <c r="BR29" i="10"/>
  <c r="BR30" i="10"/>
  <c r="BR31" i="10"/>
  <c r="BR32" i="10"/>
  <c r="BR33" i="10"/>
  <c r="BR34" i="10"/>
  <c r="BR35" i="10"/>
  <c r="BR36" i="10"/>
  <c r="BR37" i="10"/>
  <c r="BR38" i="10"/>
  <c r="BR39" i="10"/>
  <c r="BR40" i="10"/>
  <c r="BR41" i="10"/>
  <c r="BR42" i="10"/>
  <c r="BR43" i="10"/>
  <c r="BQ12" i="10"/>
  <c r="BQ13" i="10"/>
  <c r="BQ14" i="10"/>
  <c r="BQ15" i="10"/>
  <c r="BQ16" i="10"/>
  <c r="BQ17" i="10"/>
  <c r="BQ18" i="10"/>
  <c r="BQ19" i="10"/>
  <c r="BQ20" i="10"/>
  <c r="BQ21" i="10"/>
  <c r="BQ22" i="10"/>
  <c r="BQ23" i="10"/>
  <c r="BQ24" i="10"/>
  <c r="BQ25" i="10"/>
  <c r="BQ26" i="10"/>
  <c r="BQ27" i="10"/>
  <c r="BQ28" i="10"/>
  <c r="BQ29" i="10"/>
  <c r="BQ30" i="10"/>
  <c r="BQ31" i="10"/>
  <c r="BQ32" i="10"/>
  <c r="BQ33" i="10"/>
  <c r="BQ34" i="10"/>
  <c r="BQ35" i="10"/>
  <c r="BQ36" i="10"/>
  <c r="BQ37" i="10"/>
  <c r="BQ38" i="10"/>
  <c r="BQ39" i="10"/>
  <c r="BQ40" i="10"/>
  <c r="BQ41" i="10"/>
  <c r="BQ42" i="10"/>
  <c r="BQ43" i="10"/>
  <c r="BV11" i="10"/>
  <c r="BW11" i="10"/>
  <c r="BX11" i="10"/>
  <c r="BY11" i="10"/>
  <c r="BZ11" i="10"/>
  <c r="CA11" i="10"/>
  <c r="CB11" i="10"/>
  <c r="CC11" i="10"/>
  <c r="CD11" i="10"/>
  <c r="CE11" i="10"/>
  <c r="CF11" i="10"/>
  <c r="BR11" i="10"/>
  <c r="BS11" i="10"/>
  <c r="BT11" i="10"/>
  <c r="BU11" i="10"/>
  <c r="BQ11" i="10"/>
  <c r="BP12" i="10"/>
  <c r="BP13" i="10"/>
  <c r="BP14" i="10"/>
  <c r="BP15" i="10"/>
  <c r="BP16" i="10"/>
  <c r="BP17" i="10"/>
  <c r="BP18" i="10"/>
  <c r="BP19" i="10"/>
  <c r="BP20" i="10"/>
  <c r="BP21" i="10"/>
  <c r="BP22" i="10"/>
  <c r="BP23" i="10"/>
  <c r="BP24" i="10"/>
  <c r="BP25" i="10"/>
  <c r="BP26" i="10"/>
  <c r="BP27" i="10"/>
  <c r="BP28" i="10"/>
  <c r="BP29" i="10"/>
  <c r="BP30" i="10"/>
  <c r="BP31" i="10"/>
  <c r="BP32" i="10"/>
  <c r="BP33" i="10"/>
  <c r="BP34" i="10"/>
  <c r="BP35" i="10"/>
  <c r="BP36" i="10"/>
  <c r="BP37" i="10"/>
  <c r="BP38" i="10"/>
  <c r="BP39" i="10"/>
  <c r="BP40" i="10"/>
  <c r="BP41" i="10"/>
  <c r="BP42" i="10"/>
  <c r="BP43" i="10"/>
  <c r="BP11" i="10"/>
  <c r="BO12" i="10"/>
  <c r="BO13" i="10"/>
  <c r="BO14" i="10"/>
  <c r="BO15" i="10"/>
  <c r="BO16" i="10"/>
  <c r="BO17" i="10"/>
  <c r="BO18" i="10"/>
  <c r="BO19" i="10"/>
  <c r="BO20" i="10"/>
  <c r="BO21" i="10"/>
  <c r="BO22" i="10"/>
  <c r="BO23" i="10"/>
  <c r="BO24" i="10"/>
  <c r="BO25" i="10"/>
  <c r="BO26" i="10"/>
  <c r="BO27" i="10"/>
  <c r="BO28" i="10"/>
  <c r="BO29" i="10"/>
  <c r="BO30" i="10"/>
  <c r="BO31" i="10"/>
  <c r="BO32" i="10"/>
  <c r="BO33" i="10"/>
  <c r="BO34" i="10"/>
  <c r="BO35" i="10"/>
  <c r="BO36" i="10"/>
  <c r="BO37" i="10"/>
  <c r="BO38" i="10"/>
  <c r="BO39" i="10"/>
  <c r="BO40" i="10"/>
  <c r="BO41" i="10"/>
  <c r="BO42" i="10"/>
  <c r="BO43" i="10"/>
  <c r="BO11" i="10"/>
  <c r="BN12" i="10"/>
  <c r="BN13" i="10"/>
  <c r="BN14" i="10"/>
  <c r="BN15" i="10"/>
  <c r="BN16" i="10"/>
  <c r="BN17" i="10"/>
  <c r="BN18" i="10"/>
  <c r="BN19" i="10"/>
  <c r="BN20" i="10"/>
  <c r="BN21" i="10"/>
  <c r="BN22" i="10"/>
  <c r="BN23" i="10"/>
  <c r="BN24" i="10"/>
  <c r="BN25" i="10"/>
  <c r="BN26" i="10"/>
  <c r="BN27" i="10"/>
  <c r="BN28" i="10"/>
  <c r="BN29" i="10"/>
  <c r="BN30" i="10"/>
  <c r="BN31" i="10"/>
  <c r="BN32" i="10"/>
  <c r="BN33" i="10"/>
  <c r="BN34" i="10"/>
  <c r="BN35" i="10"/>
  <c r="BN36" i="10"/>
  <c r="BN37" i="10"/>
  <c r="BN38" i="10"/>
  <c r="BN39" i="10"/>
  <c r="BN40" i="10"/>
  <c r="BN41" i="10"/>
  <c r="BN42" i="10"/>
  <c r="BN43" i="10"/>
  <c r="BN11" i="10"/>
  <c r="BM12" i="10"/>
  <c r="BM13" i="10"/>
  <c r="BM14" i="10"/>
  <c r="BM15" i="10"/>
  <c r="BM16" i="10"/>
  <c r="BM17" i="10"/>
  <c r="BM18" i="10"/>
  <c r="BM19" i="10"/>
  <c r="BM20" i="10"/>
  <c r="BM21" i="10"/>
  <c r="BM22" i="10"/>
  <c r="BM23" i="10"/>
  <c r="BM24" i="10"/>
  <c r="BM25" i="10"/>
  <c r="BM26" i="10"/>
  <c r="BM27" i="10"/>
  <c r="BM28" i="10"/>
  <c r="BM29" i="10"/>
  <c r="BM30" i="10"/>
  <c r="BM31" i="10"/>
  <c r="BM32" i="10"/>
  <c r="BM33" i="10"/>
  <c r="BM34" i="10"/>
  <c r="BM35" i="10"/>
  <c r="BM36" i="10"/>
  <c r="BM37" i="10"/>
  <c r="BM38" i="10"/>
  <c r="BM39" i="10"/>
  <c r="BM40" i="10"/>
  <c r="BM41" i="10"/>
  <c r="BM42" i="10"/>
  <c r="BM43" i="10"/>
  <c r="BM11" i="10"/>
  <c r="BL12" i="10"/>
  <c r="BL13" i="10"/>
  <c r="BL14" i="10"/>
  <c r="BL15" i="10"/>
  <c r="BL16" i="10"/>
  <c r="BL17" i="10"/>
  <c r="BL18" i="10"/>
  <c r="BL19" i="10"/>
  <c r="BL20" i="10"/>
  <c r="BL21" i="10"/>
  <c r="BL22" i="10"/>
  <c r="BL23" i="10"/>
  <c r="BL24" i="10"/>
  <c r="BL25" i="10"/>
  <c r="BL26" i="10"/>
  <c r="BL27" i="10"/>
  <c r="BL28" i="10"/>
  <c r="BL29" i="10"/>
  <c r="BL30" i="10"/>
  <c r="BL31" i="10"/>
  <c r="BL32" i="10"/>
  <c r="BL33" i="10"/>
  <c r="BL34" i="10"/>
  <c r="BL35" i="10"/>
  <c r="BL36" i="10"/>
  <c r="BL37" i="10"/>
  <c r="BL38" i="10"/>
  <c r="BL39" i="10"/>
  <c r="BL40" i="10"/>
  <c r="BL41" i="10"/>
  <c r="BL42" i="10"/>
  <c r="BL43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J12" i="10"/>
  <c r="BJ13" i="10"/>
  <c r="BJ14" i="10"/>
  <c r="BJ15" i="10"/>
  <c r="BJ16" i="10"/>
  <c r="BJ17" i="10"/>
  <c r="BJ18" i="10"/>
  <c r="BJ19" i="10"/>
  <c r="BJ20" i="10"/>
  <c r="BJ21" i="10"/>
  <c r="BJ22" i="10"/>
  <c r="BJ23" i="10"/>
  <c r="BJ24" i="10"/>
  <c r="BJ25" i="10"/>
  <c r="BJ26" i="10"/>
  <c r="BJ27" i="10"/>
  <c r="BJ28" i="10"/>
  <c r="BJ29" i="10"/>
  <c r="BJ30" i="10"/>
  <c r="BJ31" i="10"/>
  <c r="BJ32" i="10"/>
  <c r="BJ33" i="10"/>
  <c r="BJ34" i="10"/>
  <c r="BJ35" i="10"/>
  <c r="BJ36" i="10"/>
  <c r="BJ37" i="10"/>
  <c r="BJ38" i="10"/>
  <c r="BJ39" i="10"/>
  <c r="BJ40" i="10"/>
  <c r="BJ41" i="10"/>
  <c r="BJ42" i="10"/>
  <c r="BJ43" i="10"/>
  <c r="BI12" i="10"/>
  <c r="BI13" i="10"/>
  <c r="BI14" i="10"/>
  <c r="BI15" i="10"/>
  <c r="BI16" i="10"/>
  <c r="BI17" i="10"/>
  <c r="BI18" i="10"/>
  <c r="BI19" i="10"/>
  <c r="BI20" i="10"/>
  <c r="BI21" i="10"/>
  <c r="BI22" i="10"/>
  <c r="BI23" i="10"/>
  <c r="BI24" i="10"/>
  <c r="BI25" i="10"/>
  <c r="BI26" i="10"/>
  <c r="BI27" i="10"/>
  <c r="BI28" i="10"/>
  <c r="BI29" i="10"/>
  <c r="BI30" i="10"/>
  <c r="BI31" i="10"/>
  <c r="BI32" i="10"/>
  <c r="BI33" i="10"/>
  <c r="BI34" i="10"/>
  <c r="BI35" i="10"/>
  <c r="BI36" i="10"/>
  <c r="BI37" i="10"/>
  <c r="BI38" i="10"/>
  <c r="BI39" i="10"/>
  <c r="BI40" i="10"/>
  <c r="BI41" i="10"/>
  <c r="BI42" i="10"/>
  <c r="BI43" i="10"/>
  <c r="BH12" i="10"/>
  <c r="BH13" i="10"/>
  <c r="BH14" i="10"/>
  <c r="BH15" i="10"/>
  <c r="BH16" i="10"/>
  <c r="BH17" i="10"/>
  <c r="BH18" i="10"/>
  <c r="BH19" i="10"/>
  <c r="BH20" i="10"/>
  <c r="BH21" i="10"/>
  <c r="BH22" i="10"/>
  <c r="BH23" i="10"/>
  <c r="BH24" i="10"/>
  <c r="BH25" i="10"/>
  <c r="BH26" i="10"/>
  <c r="BH27" i="10"/>
  <c r="BH28" i="10"/>
  <c r="BH29" i="10"/>
  <c r="BH30" i="10"/>
  <c r="BH31" i="10"/>
  <c r="BH32" i="10"/>
  <c r="BH33" i="10"/>
  <c r="BH34" i="10"/>
  <c r="BH35" i="10"/>
  <c r="BH36" i="10"/>
  <c r="BH37" i="10"/>
  <c r="BH38" i="10"/>
  <c r="BH39" i="10"/>
  <c r="BH40" i="10"/>
  <c r="BH41" i="10"/>
  <c r="BH42" i="10"/>
  <c r="BH43" i="10"/>
  <c r="BG12" i="10"/>
  <c r="BG13" i="10"/>
  <c r="BG14" i="10"/>
  <c r="BG15" i="10"/>
  <c r="BG16" i="10"/>
  <c r="BG17" i="10"/>
  <c r="BG18" i="10"/>
  <c r="BG19" i="10"/>
  <c r="BG20" i="10"/>
  <c r="BG21" i="10"/>
  <c r="BG22" i="10"/>
  <c r="BG23" i="10"/>
  <c r="BG24" i="10"/>
  <c r="BG25" i="10"/>
  <c r="BG26" i="10"/>
  <c r="BG27" i="10"/>
  <c r="BG28" i="10"/>
  <c r="BG29" i="10"/>
  <c r="BG30" i="10"/>
  <c r="BG31" i="10"/>
  <c r="BG32" i="10"/>
  <c r="BG33" i="10"/>
  <c r="BG34" i="10"/>
  <c r="BG35" i="10"/>
  <c r="BG36" i="10"/>
  <c r="BG37" i="10"/>
  <c r="BG38" i="10"/>
  <c r="BG39" i="10"/>
  <c r="BG40" i="10"/>
  <c r="BG41" i="10"/>
  <c r="BG42" i="10"/>
  <c r="BG43" i="10"/>
  <c r="BF12" i="10"/>
  <c r="BF13" i="10"/>
  <c r="BF14" i="10"/>
  <c r="BF15" i="10"/>
  <c r="BF16" i="10"/>
  <c r="BF17" i="10"/>
  <c r="BF18" i="10"/>
  <c r="BF19" i="10"/>
  <c r="BF20" i="10"/>
  <c r="BF21" i="10"/>
  <c r="BF22" i="10"/>
  <c r="BF23" i="10"/>
  <c r="BF24" i="10"/>
  <c r="BF25" i="10"/>
  <c r="BF26" i="10"/>
  <c r="BF27" i="10"/>
  <c r="BF28" i="10"/>
  <c r="BF29" i="10"/>
  <c r="BF30" i="10"/>
  <c r="BF31" i="10"/>
  <c r="BF32" i="10"/>
  <c r="BF33" i="10"/>
  <c r="BF34" i="10"/>
  <c r="BF35" i="10"/>
  <c r="BF36" i="10"/>
  <c r="BF37" i="10"/>
  <c r="BF38" i="10"/>
  <c r="BF39" i="10"/>
  <c r="BF40" i="10"/>
  <c r="BF41" i="10"/>
  <c r="BF42" i="10"/>
  <c r="BF43" i="10"/>
  <c r="BE12" i="10"/>
  <c r="BE13" i="10"/>
  <c r="BE14" i="10"/>
  <c r="BE15" i="10"/>
  <c r="BE16" i="10"/>
  <c r="BE17" i="10"/>
  <c r="BE18" i="10"/>
  <c r="BE19" i="10"/>
  <c r="BE20" i="10"/>
  <c r="BE21" i="10"/>
  <c r="BE22" i="10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36" i="10"/>
  <c r="BE37" i="10"/>
  <c r="BE38" i="10"/>
  <c r="BE39" i="10"/>
  <c r="BE40" i="10"/>
  <c r="BE41" i="10"/>
  <c r="BE42" i="10"/>
  <c r="BE43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B12" i="10"/>
  <c r="BB13" i="10"/>
  <c r="BB14" i="10"/>
  <c r="BB15" i="10"/>
  <c r="BB16" i="10"/>
  <c r="BB17" i="10"/>
  <c r="BB18" i="10"/>
  <c r="BB19" i="10"/>
  <c r="BB20" i="10"/>
  <c r="BB21" i="10"/>
  <c r="BB22" i="10"/>
  <c r="BB23" i="10"/>
  <c r="BB24" i="10"/>
  <c r="BB25" i="10"/>
  <c r="BB26" i="10"/>
  <c r="BB27" i="10"/>
  <c r="BB28" i="10"/>
  <c r="BB29" i="10"/>
  <c r="BB30" i="10"/>
  <c r="BB31" i="10"/>
  <c r="BB32" i="10"/>
  <c r="BB33" i="10"/>
  <c r="BB34" i="10"/>
  <c r="BB35" i="10"/>
  <c r="BB36" i="10"/>
  <c r="BB37" i="10"/>
  <c r="BB38" i="10"/>
  <c r="BB39" i="10"/>
  <c r="BB40" i="10"/>
  <c r="BB41" i="10"/>
  <c r="BB42" i="10"/>
  <c r="BB43" i="10"/>
  <c r="BA12" i="10"/>
  <c r="BA13" i="10"/>
  <c r="BA14" i="10"/>
  <c r="BA15" i="10"/>
  <c r="BA16" i="10"/>
  <c r="BA17" i="10"/>
  <c r="BA18" i="10"/>
  <c r="BA19" i="10"/>
  <c r="BA20" i="10"/>
  <c r="BA21" i="10"/>
  <c r="BA22" i="10"/>
  <c r="BA23" i="10"/>
  <c r="BA24" i="10"/>
  <c r="BA25" i="10"/>
  <c r="BA26" i="10"/>
  <c r="BA27" i="10"/>
  <c r="BA28" i="10"/>
  <c r="BA29" i="10"/>
  <c r="BA30" i="10"/>
  <c r="BA31" i="10"/>
  <c r="BA32" i="10"/>
  <c r="BA33" i="10"/>
  <c r="BA34" i="10"/>
  <c r="BA35" i="10"/>
  <c r="BA36" i="10"/>
  <c r="BA37" i="10"/>
  <c r="BA38" i="10"/>
  <c r="BA39" i="10"/>
  <c r="BA40" i="10"/>
  <c r="BA41" i="10"/>
  <c r="BA42" i="10"/>
  <c r="BA43" i="10"/>
  <c r="AZ12" i="10"/>
  <c r="AZ13" i="10"/>
  <c r="AZ14" i="10"/>
  <c r="AZ15" i="10"/>
  <c r="AZ16" i="10"/>
  <c r="AZ17" i="10"/>
  <c r="AZ18" i="10"/>
  <c r="AZ19" i="10"/>
  <c r="AZ20" i="10"/>
  <c r="AZ21" i="10"/>
  <c r="AZ22" i="10"/>
  <c r="AZ23" i="10"/>
  <c r="AZ24" i="10"/>
  <c r="AZ25" i="10"/>
  <c r="AZ26" i="10"/>
  <c r="AZ27" i="10"/>
  <c r="AZ28" i="10"/>
  <c r="AZ29" i="10"/>
  <c r="AZ30" i="10"/>
  <c r="AZ31" i="10"/>
  <c r="AZ32" i="10"/>
  <c r="AZ33" i="10"/>
  <c r="AZ34" i="10"/>
  <c r="AZ35" i="10"/>
  <c r="AZ36" i="10"/>
  <c r="AZ37" i="10"/>
  <c r="AZ38" i="10"/>
  <c r="AZ39" i="10"/>
  <c r="AZ40" i="10"/>
  <c r="AZ41" i="10"/>
  <c r="AZ42" i="10"/>
  <c r="AZ43" i="10"/>
  <c r="AY12" i="10"/>
  <c r="AY13" i="10"/>
  <c r="AY14" i="10"/>
  <c r="AY15" i="10"/>
  <c r="AY16" i="10"/>
  <c r="AY17" i="10"/>
  <c r="AY18" i="10"/>
  <c r="AY19" i="10"/>
  <c r="AY20" i="10"/>
  <c r="AY21" i="10"/>
  <c r="AY22" i="10"/>
  <c r="AY23" i="10"/>
  <c r="AY24" i="10"/>
  <c r="AY25" i="10"/>
  <c r="AY26" i="10"/>
  <c r="AY27" i="10"/>
  <c r="AY28" i="10"/>
  <c r="AY29" i="10"/>
  <c r="AY30" i="10"/>
  <c r="AY31" i="10"/>
  <c r="AY32" i="10"/>
  <c r="AY33" i="10"/>
  <c r="AY34" i="10"/>
  <c r="AY35" i="10"/>
  <c r="AY36" i="10"/>
  <c r="AY37" i="10"/>
  <c r="AY38" i="10"/>
  <c r="AY39" i="10"/>
  <c r="AY40" i="10"/>
  <c r="AY41" i="10"/>
  <c r="AY42" i="10"/>
  <c r="AY43" i="10"/>
  <c r="AY11" i="10"/>
  <c r="AZ11" i="10"/>
  <c r="BA11" i="10"/>
  <c r="BB11" i="10"/>
  <c r="BC11" i="10"/>
  <c r="BD11" i="10"/>
  <c r="BE11" i="10"/>
  <c r="BF11" i="10"/>
  <c r="BG11" i="10"/>
  <c r="BH11" i="10"/>
  <c r="BI11" i="10"/>
  <c r="BJ11" i="10"/>
  <c r="BK11" i="10"/>
  <c r="BL11" i="10"/>
  <c r="AX12" i="10"/>
  <c r="AX13" i="10"/>
  <c r="AX14" i="10"/>
  <c r="AX15" i="10"/>
  <c r="AX16" i="10"/>
  <c r="AX17" i="10"/>
  <c r="AX18" i="10"/>
  <c r="AX19" i="10"/>
  <c r="AX20" i="10"/>
  <c r="AX21" i="10"/>
  <c r="AX22" i="10"/>
  <c r="AX23" i="10"/>
  <c r="AX24" i="10"/>
  <c r="AX25" i="10"/>
  <c r="AX26" i="10"/>
  <c r="AX27" i="10"/>
  <c r="AX28" i="10"/>
  <c r="AX29" i="10"/>
  <c r="AX30" i="10"/>
  <c r="AX31" i="10"/>
  <c r="AX32" i="10"/>
  <c r="AX33" i="10"/>
  <c r="AX34" i="10"/>
  <c r="AX35" i="10"/>
  <c r="AX36" i="10"/>
  <c r="AX37" i="10"/>
  <c r="AX38" i="10"/>
  <c r="AX39" i="10"/>
  <c r="AX40" i="10"/>
  <c r="AX41" i="10"/>
  <c r="AX42" i="10"/>
  <c r="AX43" i="10"/>
  <c r="AW12" i="10"/>
  <c r="AW13" i="10"/>
  <c r="AW14" i="10"/>
  <c r="AW15" i="10"/>
  <c r="AW16" i="10"/>
  <c r="AW17" i="10"/>
  <c r="AW18" i="10"/>
  <c r="AW19" i="10"/>
  <c r="AW20" i="10"/>
  <c r="AW21" i="10"/>
  <c r="AW22" i="10"/>
  <c r="AW23" i="10"/>
  <c r="AW24" i="10"/>
  <c r="AW25" i="10"/>
  <c r="AW26" i="10"/>
  <c r="AW27" i="10"/>
  <c r="AW28" i="10"/>
  <c r="AW29" i="10"/>
  <c r="AW30" i="10"/>
  <c r="AW31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V12" i="10"/>
  <c r="AV13" i="10"/>
  <c r="AV14" i="10"/>
  <c r="AV15" i="10"/>
  <c r="AV16" i="10"/>
  <c r="AV17" i="10"/>
  <c r="AV18" i="10"/>
  <c r="AV19" i="10"/>
  <c r="AV20" i="10"/>
  <c r="AV21" i="10"/>
  <c r="AV22" i="10"/>
  <c r="AV23" i="10"/>
  <c r="AV24" i="10"/>
  <c r="AV25" i="10"/>
  <c r="AV26" i="10"/>
  <c r="AV27" i="10"/>
  <c r="AV28" i="10"/>
  <c r="AV29" i="10"/>
  <c r="AV30" i="10"/>
  <c r="AV31" i="10"/>
  <c r="AV32" i="10"/>
  <c r="AV33" i="10"/>
  <c r="AV34" i="10"/>
  <c r="AV35" i="10"/>
  <c r="AV36" i="10"/>
  <c r="AV37" i="10"/>
  <c r="AV38" i="10"/>
  <c r="AV39" i="10"/>
  <c r="AV40" i="10"/>
  <c r="AV41" i="10"/>
  <c r="AV42" i="10"/>
  <c r="AV43" i="10"/>
  <c r="AU12" i="10"/>
  <c r="AU13" i="10"/>
  <c r="AU14" i="10"/>
  <c r="AU15" i="10"/>
  <c r="AU16" i="10"/>
  <c r="AU17" i="10"/>
  <c r="AU18" i="10"/>
  <c r="AU19" i="10"/>
  <c r="AU20" i="10"/>
  <c r="AU21" i="10"/>
  <c r="AU22" i="10"/>
  <c r="AU23" i="10"/>
  <c r="AU24" i="10"/>
  <c r="AU25" i="10"/>
  <c r="AU26" i="10"/>
  <c r="AU27" i="10"/>
  <c r="AU28" i="10"/>
  <c r="AU29" i="10"/>
  <c r="AU30" i="10"/>
  <c r="AU31" i="10"/>
  <c r="AU32" i="10"/>
  <c r="AU33" i="10"/>
  <c r="AU34" i="10"/>
  <c r="AU35" i="10"/>
  <c r="AU36" i="10"/>
  <c r="AU37" i="10"/>
  <c r="AU38" i="10"/>
  <c r="AU39" i="10"/>
  <c r="AU40" i="10"/>
  <c r="AU41" i="10"/>
  <c r="AU42" i="10"/>
  <c r="AU43" i="10"/>
  <c r="AT12" i="10"/>
  <c r="AT13" i="10"/>
  <c r="AT14" i="10"/>
  <c r="AT15" i="10"/>
  <c r="AT16" i="10"/>
  <c r="AT17" i="10"/>
  <c r="AT18" i="10"/>
  <c r="AT19" i="10"/>
  <c r="AT20" i="10"/>
  <c r="AT21" i="10"/>
  <c r="AT22" i="10"/>
  <c r="AT23" i="10"/>
  <c r="AT24" i="10"/>
  <c r="AT25" i="10"/>
  <c r="AT26" i="10"/>
  <c r="AT27" i="10"/>
  <c r="AT28" i="10"/>
  <c r="AT29" i="10"/>
  <c r="AT30" i="10"/>
  <c r="AT31" i="10"/>
  <c r="AT32" i="10"/>
  <c r="AT33" i="10"/>
  <c r="AT34" i="10"/>
  <c r="AT35" i="10"/>
  <c r="AT36" i="10"/>
  <c r="AT37" i="10"/>
  <c r="AT38" i="10"/>
  <c r="AT39" i="10"/>
  <c r="AT40" i="10"/>
  <c r="AT41" i="10"/>
  <c r="AT42" i="10"/>
  <c r="AT43" i="10"/>
  <c r="AS12" i="10"/>
  <c r="AS13" i="10"/>
  <c r="AS14" i="10"/>
  <c r="AS15" i="10"/>
  <c r="AS16" i="10"/>
  <c r="AS17" i="10"/>
  <c r="AS18" i="10"/>
  <c r="AS19" i="10"/>
  <c r="AS20" i="10"/>
  <c r="AS21" i="10"/>
  <c r="AS22" i="10"/>
  <c r="AS23" i="10"/>
  <c r="AS24" i="10"/>
  <c r="AS25" i="10"/>
  <c r="AS26" i="10"/>
  <c r="AS27" i="10"/>
  <c r="AS28" i="10"/>
  <c r="AS29" i="10"/>
  <c r="AS30" i="10"/>
  <c r="AS31" i="10"/>
  <c r="AS32" i="10"/>
  <c r="AS33" i="10"/>
  <c r="AS34" i="10"/>
  <c r="AS35" i="10"/>
  <c r="AS36" i="10"/>
  <c r="AS37" i="10"/>
  <c r="AS38" i="10"/>
  <c r="AS39" i="10"/>
  <c r="AS40" i="10"/>
  <c r="AS41" i="10"/>
  <c r="AS42" i="10"/>
  <c r="AS43" i="10"/>
  <c r="AR12" i="10"/>
  <c r="AR13" i="10"/>
  <c r="AR14" i="10"/>
  <c r="AR15" i="10"/>
  <c r="AR16" i="10"/>
  <c r="AR17" i="10"/>
  <c r="AR18" i="10"/>
  <c r="AR19" i="10"/>
  <c r="AR20" i="10"/>
  <c r="AR21" i="10"/>
  <c r="AR22" i="10"/>
  <c r="AR23" i="10"/>
  <c r="AR24" i="10"/>
  <c r="AR25" i="10"/>
  <c r="AR26" i="10"/>
  <c r="AR27" i="10"/>
  <c r="AR28" i="10"/>
  <c r="AR29" i="10"/>
  <c r="AR30" i="10"/>
  <c r="AR31" i="10"/>
  <c r="AR32" i="10"/>
  <c r="AR33" i="10"/>
  <c r="AR34" i="10"/>
  <c r="AR35" i="10"/>
  <c r="AR36" i="10"/>
  <c r="AR37" i="10"/>
  <c r="AR38" i="10"/>
  <c r="AR39" i="10"/>
  <c r="AR40" i="10"/>
  <c r="AR41" i="10"/>
  <c r="AR42" i="10"/>
  <c r="AR43" i="10"/>
  <c r="AR11" i="10"/>
  <c r="AS11" i="10"/>
  <c r="AT11" i="10"/>
  <c r="AU11" i="10"/>
  <c r="AV11" i="10"/>
  <c r="AW11" i="10"/>
  <c r="AX11" i="10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42" i="10"/>
  <c r="AQ43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36" i="10"/>
  <c r="AP37" i="10"/>
  <c r="AP38" i="10"/>
  <c r="AP39" i="10"/>
  <c r="AP40" i="10"/>
  <c r="AP41" i="10"/>
  <c r="AP42" i="10"/>
  <c r="AP43" i="10"/>
  <c r="AO12" i="10"/>
  <c r="AO13" i="10"/>
  <c r="AO14" i="10"/>
  <c r="AO15" i="10"/>
  <c r="AO16" i="10"/>
  <c r="AO17" i="10"/>
  <c r="AO18" i="10"/>
  <c r="AO19" i="10"/>
  <c r="AO20" i="10"/>
  <c r="AO21" i="10"/>
  <c r="AO22" i="10"/>
  <c r="AO23" i="10"/>
  <c r="AO24" i="10"/>
  <c r="AO25" i="10"/>
  <c r="AO26" i="10"/>
  <c r="AO27" i="10"/>
  <c r="AO28" i="10"/>
  <c r="AO29" i="10"/>
  <c r="AO30" i="10"/>
  <c r="AO31" i="10"/>
  <c r="AO32" i="10"/>
  <c r="AO33" i="10"/>
  <c r="AO34" i="10"/>
  <c r="AO35" i="10"/>
  <c r="AO36" i="10"/>
  <c r="AO37" i="10"/>
  <c r="AO38" i="10"/>
  <c r="AO39" i="10"/>
  <c r="AO40" i="10"/>
  <c r="AO41" i="10"/>
  <c r="AO42" i="10"/>
  <c r="AO43" i="10"/>
  <c r="AN12" i="10"/>
  <c r="AN13" i="10"/>
  <c r="AN14" i="10"/>
  <c r="AN15" i="10"/>
  <c r="AN16" i="10"/>
  <c r="AN17" i="10"/>
  <c r="AN18" i="10"/>
  <c r="AN19" i="10"/>
  <c r="AN20" i="10"/>
  <c r="AN21" i="10"/>
  <c r="AN22" i="10"/>
  <c r="AN23" i="10"/>
  <c r="AN24" i="10"/>
  <c r="AN25" i="10"/>
  <c r="AN26" i="10"/>
  <c r="AN27" i="10"/>
  <c r="AN28" i="10"/>
  <c r="AN29" i="10"/>
  <c r="AN30" i="10"/>
  <c r="AN31" i="10"/>
  <c r="AN32" i="10"/>
  <c r="AN33" i="10"/>
  <c r="AN34" i="10"/>
  <c r="AN35" i="10"/>
  <c r="AN36" i="10"/>
  <c r="AN37" i="10"/>
  <c r="AN38" i="10"/>
  <c r="AN39" i="10"/>
  <c r="AN40" i="10"/>
  <c r="AN41" i="10"/>
  <c r="AN42" i="10"/>
  <c r="AN43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N11" i="10"/>
  <c r="AO11" i="10"/>
  <c r="AP11" i="10"/>
  <c r="AQ11" i="10"/>
  <c r="AL12" i="10"/>
  <c r="AL13" i="10"/>
  <c r="AL14" i="10"/>
  <c r="AL15" i="10"/>
  <c r="AL16" i="10"/>
  <c r="AL17" i="10"/>
  <c r="AL18" i="10"/>
  <c r="AL19" i="10"/>
  <c r="AL20" i="10"/>
  <c r="AL21" i="10"/>
  <c r="AL22" i="10"/>
  <c r="AL23" i="10"/>
  <c r="AL24" i="10"/>
  <c r="AL25" i="10"/>
  <c r="AL26" i="10"/>
  <c r="AL27" i="10"/>
  <c r="AL28" i="10"/>
  <c r="AL29" i="10"/>
  <c r="AL30" i="10"/>
  <c r="AL31" i="10"/>
  <c r="AL32" i="10"/>
  <c r="AL33" i="10"/>
  <c r="AL34" i="10"/>
  <c r="AL35" i="10"/>
  <c r="AL36" i="10"/>
  <c r="AL37" i="10"/>
  <c r="AL38" i="10"/>
  <c r="AL39" i="10"/>
  <c r="AL40" i="10"/>
  <c r="AL41" i="10"/>
  <c r="AL42" i="10"/>
  <c r="AL43" i="10"/>
  <c r="AL11" i="10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34" i="10"/>
  <c r="AK35" i="10"/>
  <c r="AK36" i="10"/>
  <c r="AK37" i="10"/>
  <c r="AK38" i="10"/>
  <c r="AK39" i="10"/>
  <c r="AK40" i="10"/>
  <c r="AK41" i="10"/>
  <c r="AK42" i="10"/>
  <c r="AK43" i="10"/>
  <c r="AI11" i="10"/>
  <c r="AJ11" i="10"/>
  <c r="AK11" i="10"/>
  <c r="AM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J33" i="10"/>
  <c r="AJ34" i="10"/>
  <c r="AJ35" i="10"/>
  <c r="AJ36" i="10"/>
  <c r="AJ37" i="10"/>
  <c r="AJ38" i="10"/>
  <c r="AJ39" i="10"/>
  <c r="AJ40" i="10"/>
  <c r="AJ41" i="10"/>
  <c r="AJ42" i="10"/>
  <c r="AJ43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27" i="10"/>
  <c r="AI28" i="10"/>
  <c r="AI29" i="10"/>
  <c r="AI30" i="10"/>
  <c r="AI31" i="10"/>
  <c r="AI32" i="10"/>
  <c r="AI33" i="10"/>
  <c r="AI34" i="10"/>
  <c r="AI35" i="10"/>
  <c r="AI36" i="10"/>
  <c r="AI37" i="10"/>
  <c r="AI38" i="10"/>
  <c r="AI39" i="10"/>
  <c r="AI40" i="10"/>
  <c r="AI41" i="10"/>
  <c r="AI42" i="10"/>
  <c r="AI43" i="10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G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11" i="10"/>
  <c r="AH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11" i="10"/>
  <c r="AF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11" i="10"/>
  <c r="V11" i="10"/>
  <c r="S11" i="10"/>
  <c r="U11" i="10"/>
  <c r="U43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T11" i="10"/>
  <c r="T12" i="10"/>
  <c r="T13" i="10"/>
  <c r="T14" i="10"/>
  <c r="T15" i="10"/>
  <c r="T16" i="10"/>
  <c r="T17" i="10"/>
  <c r="T18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H12" i="10" l="1"/>
  <c r="I12" i="10"/>
  <c r="J12" i="10"/>
  <c r="K12" i="10"/>
  <c r="L12" i="10"/>
  <c r="M12" i="10"/>
  <c r="N12" i="10"/>
  <c r="O12" i="10"/>
  <c r="P12" i="10"/>
  <c r="Q12" i="10"/>
  <c r="R12" i="10"/>
  <c r="S12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Q11" i="10"/>
  <c r="R11" i="10"/>
  <c r="M11" i="10"/>
  <c r="N11" i="10"/>
  <c r="O11" i="10"/>
  <c r="P11" i="10"/>
  <c r="I11" i="10"/>
  <c r="J11" i="10"/>
  <c r="K11" i="10"/>
  <c r="L11" i="10"/>
  <c r="H11" i="10"/>
  <c r="E11" i="10"/>
  <c r="E20" i="10"/>
  <c r="F20" i="10"/>
  <c r="G20" i="10"/>
  <c r="E21" i="10"/>
  <c r="F21" i="10"/>
  <c r="G21" i="10"/>
  <c r="E22" i="10"/>
  <c r="F22" i="10"/>
  <c r="G22" i="10"/>
  <c r="E23" i="10"/>
  <c r="F23" i="10"/>
  <c r="G23" i="10"/>
  <c r="E24" i="10"/>
  <c r="F24" i="10"/>
  <c r="G24" i="10"/>
  <c r="E25" i="10"/>
  <c r="F25" i="10"/>
  <c r="G25" i="10"/>
  <c r="E26" i="10"/>
  <c r="F26" i="10"/>
  <c r="G26" i="10"/>
  <c r="E27" i="10"/>
  <c r="F27" i="10"/>
  <c r="G27" i="10"/>
  <c r="E28" i="10"/>
  <c r="F28" i="10"/>
  <c r="G28" i="10"/>
  <c r="E29" i="10"/>
  <c r="F29" i="10"/>
  <c r="G29" i="10"/>
  <c r="E30" i="10"/>
  <c r="F30" i="10"/>
  <c r="G30" i="10"/>
  <c r="E31" i="10"/>
  <c r="F31" i="10"/>
  <c r="G31" i="10"/>
  <c r="E32" i="10"/>
  <c r="F32" i="10"/>
  <c r="G32" i="10"/>
  <c r="E33" i="10"/>
  <c r="F33" i="10"/>
  <c r="G33" i="10"/>
  <c r="E34" i="10"/>
  <c r="F34" i="10"/>
  <c r="G34" i="10"/>
  <c r="E35" i="10"/>
  <c r="F35" i="10"/>
  <c r="G35" i="10"/>
  <c r="E36" i="10"/>
  <c r="F36" i="10"/>
  <c r="G36" i="10"/>
  <c r="E37" i="10"/>
  <c r="F37" i="10"/>
  <c r="G37" i="10"/>
  <c r="E38" i="10"/>
  <c r="F38" i="10"/>
  <c r="G38" i="10"/>
  <c r="E39" i="10"/>
  <c r="F39" i="10"/>
  <c r="G39" i="10"/>
  <c r="E40" i="10"/>
  <c r="F40" i="10"/>
  <c r="G40" i="10"/>
  <c r="E41" i="10"/>
  <c r="F41" i="10"/>
  <c r="G41" i="10"/>
  <c r="E42" i="10"/>
  <c r="F42" i="10"/>
  <c r="G42" i="10"/>
  <c r="E43" i="10"/>
  <c r="F43" i="10"/>
  <c r="G43" i="10"/>
  <c r="E14" i="10"/>
  <c r="F14" i="10"/>
  <c r="G14" i="10"/>
  <c r="E15" i="10"/>
  <c r="F15" i="10"/>
  <c r="G15" i="10"/>
  <c r="E16" i="10"/>
  <c r="F16" i="10"/>
  <c r="G16" i="10"/>
  <c r="E17" i="10"/>
  <c r="F17" i="10"/>
  <c r="G17" i="10"/>
  <c r="E18" i="10"/>
  <c r="F18" i="10"/>
  <c r="G18" i="10"/>
  <c r="E19" i="10"/>
  <c r="F19" i="10"/>
  <c r="G19" i="10"/>
  <c r="E12" i="10"/>
  <c r="F12" i="10"/>
  <c r="G12" i="10"/>
  <c r="E13" i="10"/>
  <c r="F13" i="10"/>
  <c r="G13" i="10"/>
  <c r="F11" i="10"/>
  <c r="G11" i="10"/>
  <c r="O9" i="4"/>
  <c r="P9" i="4" s="1"/>
  <c r="P42" i="11"/>
  <c r="C39" i="4" l="1"/>
  <c r="AZ42" i="11"/>
  <c r="AA34" i="4" s="1"/>
  <c r="AZ41" i="11"/>
  <c r="AA33" i="4" s="1"/>
  <c r="AX42" i="11"/>
  <c r="AA47" i="4" s="1"/>
  <c r="AX41" i="11"/>
  <c r="AA46" i="4" s="1"/>
  <c r="AA48" i="4" s="1"/>
  <c r="AB48" i="4" s="1"/>
  <c r="AV42" i="11"/>
  <c r="W47" i="4" s="1"/>
  <c r="W51" i="4" s="1"/>
  <c r="AV41" i="11"/>
  <c r="W46" i="4" s="1"/>
  <c r="AT42" i="11"/>
  <c r="S47" i="4" s="1"/>
  <c r="S51" i="4" s="1"/>
  <c r="AT41" i="11"/>
  <c r="S46" i="4" s="1"/>
  <c r="S48" i="4" s="1"/>
  <c r="T48" i="4" s="1"/>
  <c r="AR42" i="11"/>
  <c r="O47" i="4" s="1"/>
  <c r="O51" i="4" s="1"/>
  <c r="AR41" i="11"/>
  <c r="O46" i="4" s="1"/>
  <c r="AP42" i="11"/>
  <c r="K47" i="4" s="1"/>
  <c r="K51" i="4" s="1"/>
  <c r="AP41" i="11"/>
  <c r="K46" i="4" s="1"/>
  <c r="AN42" i="11"/>
  <c r="G47" i="4" s="1"/>
  <c r="G51" i="4" s="1"/>
  <c r="AN41" i="11"/>
  <c r="G46" i="4" s="1"/>
  <c r="AL42" i="11"/>
  <c r="C47" i="4" s="1"/>
  <c r="C51" i="4" s="1"/>
  <c r="AL41" i="11"/>
  <c r="C46" i="4" s="1"/>
  <c r="W39" i="4"/>
  <c r="W38" i="4"/>
  <c r="K14" i="4"/>
  <c r="K15" i="4" s="1"/>
  <c r="BP42" i="11"/>
  <c r="K8" i="4" s="1"/>
  <c r="K12" i="4" s="1"/>
  <c r="BP41" i="11"/>
  <c r="K7" i="4" s="1"/>
  <c r="X41" i="11"/>
  <c r="O20" i="4" s="1"/>
  <c r="V41" i="11"/>
  <c r="K20" i="4" s="1"/>
  <c r="F41" i="11"/>
  <c r="C7" i="4" s="1"/>
  <c r="F42" i="11"/>
  <c r="C8" i="4" s="1"/>
  <c r="C12" i="4" s="1"/>
  <c r="AJ42" i="11"/>
  <c r="S21" i="4" s="1"/>
  <c r="S25" i="4" s="1"/>
  <c r="AJ41" i="11"/>
  <c r="S20" i="4" s="1"/>
  <c r="AH42" i="11"/>
  <c r="AA21" i="4" s="1"/>
  <c r="AA25" i="4" s="1"/>
  <c r="AH41" i="11"/>
  <c r="AA20" i="4" s="1"/>
  <c r="AF42" i="11"/>
  <c r="AA8" i="4" s="1"/>
  <c r="AA12" i="4" s="1"/>
  <c r="AF41" i="11"/>
  <c r="AA7" i="4" s="1"/>
  <c r="AD42" i="11"/>
  <c r="AD41" i="11"/>
  <c r="AB42" i="11"/>
  <c r="W21" i="4" s="1"/>
  <c r="AB41" i="11"/>
  <c r="W20" i="4" s="1"/>
  <c r="AE30" i="11" l="1"/>
  <c r="N32" i="1" s="1"/>
  <c r="AE10" i="11"/>
  <c r="N12" i="1" s="1"/>
  <c r="AE22" i="11"/>
  <c r="N24" i="1" s="1"/>
  <c r="AE35" i="11"/>
  <c r="N37" i="1" s="1"/>
  <c r="AE14" i="11"/>
  <c r="N16" i="1" s="1"/>
  <c r="W40" i="4"/>
  <c r="W41" i="4" s="1"/>
  <c r="W42" i="4" s="1"/>
  <c r="AW9" i="11"/>
  <c r="AW11" i="11"/>
  <c r="AW13" i="11"/>
  <c r="AW15" i="11"/>
  <c r="AW17" i="11"/>
  <c r="AW19" i="11"/>
  <c r="AW16" i="11"/>
  <c r="AW20" i="11"/>
  <c r="AW22" i="11"/>
  <c r="AW24" i="11"/>
  <c r="AW10" i="11"/>
  <c r="AW14" i="11"/>
  <c r="AW18" i="11"/>
  <c r="AW21" i="11"/>
  <c r="AW8" i="11"/>
  <c r="AW12" i="11"/>
  <c r="AW23" i="11"/>
  <c r="AW25" i="11"/>
  <c r="AW28" i="11"/>
  <c r="AW27" i="11"/>
  <c r="AW30" i="11"/>
  <c r="AW32" i="11"/>
  <c r="AW34" i="11"/>
  <c r="AW36" i="11"/>
  <c r="AW26" i="11"/>
  <c r="AW29" i="11"/>
  <c r="AW31" i="11"/>
  <c r="AW33" i="11"/>
  <c r="AW35" i="11"/>
  <c r="AW37" i="11"/>
  <c r="AW39" i="11"/>
  <c r="AW38" i="11"/>
  <c r="AW40" i="11"/>
  <c r="AG17" i="11"/>
  <c r="O19" i="1" s="1"/>
  <c r="AG22" i="11"/>
  <c r="O24" i="1" s="1"/>
  <c r="AG24" i="11"/>
  <c r="O26" i="1" s="1"/>
  <c r="AG8" i="11"/>
  <c r="O10" i="1" s="1"/>
  <c r="AG16" i="11"/>
  <c r="O18" i="1" s="1"/>
  <c r="AG10" i="11"/>
  <c r="O12" i="1" s="1"/>
  <c r="AG14" i="11"/>
  <c r="O16" i="1" s="1"/>
  <c r="AG23" i="11"/>
  <c r="O25" i="1" s="1"/>
  <c r="AG25" i="11"/>
  <c r="O27" i="1" s="1"/>
  <c r="AG30" i="11"/>
  <c r="O32" i="1" s="1"/>
  <c r="AG28" i="11"/>
  <c r="O30" i="1" s="1"/>
  <c r="AG31" i="11"/>
  <c r="O33" i="1" s="1"/>
  <c r="AG35" i="11"/>
  <c r="O37" i="1" s="1"/>
  <c r="AG37" i="11"/>
  <c r="O39" i="1" s="1"/>
  <c r="AG39" i="11"/>
  <c r="O41" i="1" s="1"/>
  <c r="AG40" i="11"/>
  <c r="O42" i="1" s="1"/>
  <c r="G48" i="4"/>
  <c r="H48" i="4" s="1"/>
  <c r="W48" i="4"/>
  <c r="X48" i="4" s="1"/>
  <c r="AA35" i="4"/>
  <c r="AB35" i="4" s="1"/>
  <c r="AS8" i="11"/>
  <c r="AS10" i="11"/>
  <c r="AS16" i="11"/>
  <c r="AS23" i="11"/>
  <c r="AS25" i="11"/>
  <c r="AS17" i="11"/>
  <c r="AS24" i="11"/>
  <c r="AS37" i="11"/>
  <c r="AS28" i="11"/>
  <c r="AS39" i="11"/>
  <c r="C9" i="4"/>
  <c r="D9" i="4" s="1"/>
  <c r="C13" i="4" s="1"/>
  <c r="D13" i="4" s="1"/>
  <c r="C14" i="4" s="1"/>
  <c r="D14" i="4" s="1"/>
  <c r="C15" i="4" s="1"/>
  <c r="D15" i="4" s="1"/>
  <c r="C16" i="4" s="1"/>
  <c r="S52" i="4"/>
  <c r="S53" i="4" s="1"/>
  <c r="S54" i="4" s="1"/>
  <c r="S55" i="4" s="1"/>
  <c r="O48" i="4"/>
  <c r="P48" i="4" s="1"/>
  <c r="C48" i="4"/>
  <c r="D48" i="4" s="1"/>
  <c r="D52" i="4" s="1"/>
  <c r="C53" i="4" s="1"/>
  <c r="K48" i="4"/>
  <c r="L48" i="4" s="1"/>
  <c r="BQ29" i="11"/>
  <c r="S31" i="1" s="1"/>
  <c r="K16" i="4"/>
  <c r="V42" i="11"/>
  <c r="K21" i="4" s="1"/>
  <c r="K25" i="4" s="1"/>
  <c r="T42" i="11"/>
  <c r="G21" i="4" s="1"/>
  <c r="G25" i="4" s="1"/>
  <c r="T41" i="11"/>
  <c r="G20" i="4" s="1"/>
  <c r="X42" i="11"/>
  <c r="O21" i="4" s="1"/>
  <c r="Z42" i="11"/>
  <c r="W8" i="4" s="1"/>
  <c r="W12" i="4" s="1"/>
  <c r="Z41" i="11"/>
  <c r="W7" i="4" s="1"/>
  <c r="AE17" i="11" l="1"/>
  <c r="N19" i="1" s="1"/>
  <c r="AE27" i="11"/>
  <c r="N29" i="1" s="1"/>
  <c r="AE24" i="11"/>
  <c r="N26" i="1" s="1"/>
  <c r="AE37" i="11"/>
  <c r="N39" i="1" s="1"/>
  <c r="AE8" i="11"/>
  <c r="N10" i="1" s="1"/>
  <c r="AE38" i="11"/>
  <c r="N40" i="1" s="1"/>
  <c r="AE23" i="11"/>
  <c r="N25" i="1" s="1"/>
  <c r="AE39" i="11"/>
  <c r="N41" i="1" s="1"/>
  <c r="AE20" i="11"/>
  <c r="N22" i="1" s="1"/>
  <c r="AE21" i="11"/>
  <c r="N23" i="1" s="1"/>
  <c r="AE36" i="11"/>
  <c r="N38" i="1" s="1"/>
  <c r="AE31" i="11"/>
  <c r="N33" i="1" s="1"/>
  <c r="AE12" i="11"/>
  <c r="N14" i="1" s="1"/>
  <c r="AE40" i="11"/>
  <c r="N42" i="1" s="1"/>
  <c r="AE32" i="11"/>
  <c r="N34" i="1" s="1"/>
  <c r="AE15" i="11"/>
  <c r="N17" i="1" s="1"/>
  <c r="AE16" i="11"/>
  <c r="N18" i="1" s="1"/>
  <c r="AE25" i="11"/>
  <c r="N27" i="1" s="1"/>
  <c r="AE28" i="11"/>
  <c r="N30" i="1" s="1"/>
  <c r="AE9" i="11"/>
  <c r="N11" i="1" s="1"/>
  <c r="AE33" i="11"/>
  <c r="N35" i="1" s="1"/>
  <c r="AE29" i="11"/>
  <c r="N31" i="1" s="1"/>
  <c r="AE13" i="11"/>
  <c r="N15" i="1" s="1"/>
  <c r="AE11" i="11"/>
  <c r="N13" i="1" s="1"/>
  <c r="AE18" i="11"/>
  <c r="N20" i="1" s="1"/>
  <c r="AE26" i="11"/>
  <c r="N28" i="1" s="1"/>
  <c r="AE34" i="11"/>
  <c r="N36" i="1" s="1"/>
  <c r="AE19" i="11"/>
  <c r="N21" i="1" s="1"/>
  <c r="G25" i="11"/>
  <c r="G32" i="11"/>
  <c r="G26" i="11"/>
  <c r="G37" i="11"/>
  <c r="G15" i="11"/>
  <c r="G28" i="11"/>
  <c r="G20" i="11"/>
  <c r="G36" i="11"/>
  <c r="BA10" i="11"/>
  <c r="BA12" i="11"/>
  <c r="BA16" i="11"/>
  <c r="BA9" i="11"/>
  <c r="BA13" i="11"/>
  <c r="BA21" i="11"/>
  <c r="BA25" i="11"/>
  <c r="BA17" i="11"/>
  <c r="BA11" i="11"/>
  <c r="BA15" i="11"/>
  <c r="BA19" i="11"/>
  <c r="BA26" i="11"/>
  <c r="BA31" i="11"/>
  <c r="BA33" i="11"/>
  <c r="BA37" i="11"/>
  <c r="BA24" i="11"/>
  <c r="BA27" i="11"/>
  <c r="BA32" i="11"/>
  <c r="BA36" i="11"/>
  <c r="BA38" i="11"/>
  <c r="BA40" i="11"/>
  <c r="AU32" i="11"/>
  <c r="AU9" i="11"/>
  <c r="AU10" i="11"/>
  <c r="G30" i="11"/>
  <c r="G35" i="11"/>
  <c r="G29" i="11"/>
  <c r="G16" i="11"/>
  <c r="AU38" i="11"/>
  <c r="AU24" i="11"/>
  <c r="K52" i="4"/>
  <c r="G34" i="11"/>
  <c r="G14" i="11"/>
  <c r="G13" i="11"/>
  <c r="G33" i="11"/>
  <c r="G12" i="11"/>
  <c r="AU40" i="11"/>
  <c r="AU23" i="11"/>
  <c r="AU27" i="11"/>
  <c r="AU13" i="11"/>
  <c r="AU14" i="11"/>
  <c r="AS40" i="11"/>
  <c r="AS31" i="11"/>
  <c r="G11" i="11"/>
  <c r="G17" i="11"/>
  <c r="G38" i="11"/>
  <c r="G31" i="11"/>
  <c r="G10" i="11"/>
  <c r="G40" i="11"/>
  <c r="G21" i="11"/>
  <c r="G8" i="11"/>
  <c r="G18" i="11"/>
  <c r="AU37" i="11"/>
  <c r="AU33" i="11"/>
  <c r="AU31" i="11"/>
  <c r="AU28" i="11"/>
  <c r="AU20" i="11"/>
  <c r="AU12" i="11"/>
  <c r="AU19" i="11"/>
  <c r="AU11" i="11"/>
  <c r="AM12" i="11"/>
  <c r="AO38" i="11"/>
  <c r="AO33" i="11"/>
  <c r="AO25" i="11"/>
  <c r="AO32" i="11"/>
  <c r="AO18" i="11"/>
  <c r="AO16" i="11"/>
  <c r="AO12" i="11"/>
  <c r="AO15" i="11"/>
  <c r="AU29" i="11"/>
  <c r="AU18" i="11"/>
  <c r="AO39" i="11"/>
  <c r="AO31" i="11"/>
  <c r="AO23" i="11"/>
  <c r="AO30" i="11"/>
  <c r="AO21" i="11"/>
  <c r="AO24" i="11"/>
  <c r="AO8" i="11"/>
  <c r="AO13" i="11"/>
  <c r="AU39" i="11"/>
  <c r="AU26" i="11"/>
  <c r="G9" i="11"/>
  <c r="G27" i="11"/>
  <c r="G24" i="11"/>
  <c r="AU35" i="11"/>
  <c r="AU25" i="11"/>
  <c r="AU30" i="11"/>
  <c r="AU16" i="11"/>
  <c r="AU8" i="11"/>
  <c r="AU15" i="11"/>
  <c r="AQ12" i="11"/>
  <c r="AO37" i="11"/>
  <c r="AO29" i="11"/>
  <c r="AO36" i="11"/>
  <c r="AO28" i="11"/>
  <c r="AO14" i="11"/>
  <c r="AO22" i="11"/>
  <c r="AO19" i="11"/>
  <c r="AO11" i="11"/>
  <c r="AU36" i="11"/>
  <c r="AU17" i="11"/>
  <c r="G19" i="11"/>
  <c r="G39" i="11"/>
  <c r="G23" i="11"/>
  <c r="G22" i="11"/>
  <c r="AU34" i="11"/>
  <c r="AU22" i="11"/>
  <c r="AU21" i="11"/>
  <c r="AO40" i="11"/>
  <c r="AO35" i="11"/>
  <c r="AO27" i="11"/>
  <c r="AO34" i="11"/>
  <c r="AO26" i="11"/>
  <c r="AO10" i="11"/>
  <c r="AO20" i="11"/>
  <c r="AO17" i="11"/>
  <c r="AO9" i="11"/>
  <c r="G22" i="4"/>
  <c r="H22" i="4" s="1"/>
  <c r="H25" i="4" s="1"/>
  <c r="O52" i="4"/>
  <c r="D53" i="4"/>
  <c r="AM26" i="11" s="1"/>
  <c r="AA22" i="4"/>
  <c r="AB22" i="4" s="1"/>
  <c r="AA9" i="4"/>
  <c r="AB9" i="4" s="1"/>
  <c r="AB15" i="4" s="1"/>
  <c r="W35" i="4"/>
  <c r="X35" i="4" s="1"/>
  <c r="G26" i="4" l="1"/>
  <c r="H26" i="4" s="1"/>
  <c r="G27" i="4" s="1"/>
  <c r="H27" i="4" s="1"/>
  <c r="G28" i="4" s="1"/>
  <c r="H28" i="4" s="1"/>
  <c r="U10" i="11"/>
  <c r="U18" i="11"/>
  <c r="U25" i="11"/>
  <c r="U20" i="11"/>
  <c r="U24" i="11"/>
  <c r="U33" i="11"/>
  <c r="U36" i="11"/>
  <c r="U12" i="11"/>
  <c r="U17" i="11"/>
  <c r="U11" i="11"/>
  <c r="U22" i="11"/>
  <c r="U26" i="11"/>
  <c r="U35" i="11"/>
  <c r="U38" i="11"/>
  <c r="U14" i="11"/>
  <c r="U21" i="11"/>
  <c r="U15" i="11"/>
  <c r="U28" i="11"/>
  <c r="U37" i="11"/>
  <c r="U32" i="11"/>
  <c r="U40" i="11"/>
  <c r="U8" i="11"/>
  <c r="U16" i="11"/>
  <c r="U23" i="11"/>
  <c r="U19" i="11"/>
  <c r="U13" i="11"/>
  <c r="U31" i="11"/>
  <c r="U27" i="11"/>
  <c r="U34" i="11"/>
  <c r="U39" i="11"/>
  <c r="AA26" i="4"/>
  <c r="AA27" i="4" s="1"/>
  <c r="AI26" i="11"/>
  <c r="P28" i="1" s="1"/>
  <c r="AI18" i="11"/>
  <c r="P20" i="1" s="1"/>
  <c r="AI21" i="11"/>
  <c r="P23" i="1" s="1"/>
  <c r="AI34" i="11"/>
  <c r="P36" i="1" s="1"/>
  <c r="AI19" i="11"/>
  <c r="P21" i="1" s="1"/>
  <c r="AI17" i="11"/>
  <c r="P19" i="1" s="1"/>
  <c r="AI28" i="11"/>
  <c r="P30" i="1" s="1"/>
  <c r="AI30" i="11"/>
  <c r="P32" i="1" s="1"/>
  <c r="AI23" i="11"/>
  <c r="P25" i="1" s="1"/>
  <c r="AI10" i="11"/>
  <c r="P12" i="1" s="1"/>
  <c r="AI11" i="11"/>
  <c r="P13" i="1" s="1"/>
  <c r="AI25" i="11"/>
  <c r="P27" i="1" s="1"/>
  <c r="AI24" i="11"/>
  <c r="P26" i="1" s="1"/>
  <c r="AI40" i="11"/>
  <c r="P42" i="1" s="1"/>
  <c r="AI38" i="11"/>
  <c r="P40" i="1" s="1"/>
  <c r="AI14" i="11"/>
  <c r="P16" i="1" s="1"/>
  <c r="AI13" i="11"/>
  <c r="P15" i="1" s="1"/>
  <c r="AI8" i="11"/>
  <c r="P10" i="1" s="1"/>
  <c r="AI16" i="11"/>
  <c r="P18" i="1" s="1"/>
  <c r="AI27" i="11"/>
  <c r="P29" i="1" s="1"/>
  <c r="AI36" i="11"/>
  <c r="P38" i="1" s="1"/>
  <c r="AI29" i="11"/>
  <c r="P31" i="1" s="1"/>
  <c r="AI37" i="11"/>
  <c r="P39" i="1" s="1"/>
  <c r="AI20" i="11"/>
  <c r="P22" i="1" s="1"/>
  <c r="AI31" i="11"/>
  <c r="P33" i="1" s="1"/>
  <c r="AI39" i="11"/>
  <c r="P41" i="1" s="1"/>
  <c r="AM19" i="11"/>
  <c r="AM34" i="11"/>
  <c r="BA39" i="11"/>
  <c r="BA34" i="11"/>
  <c r="BA28" i="11"/>
  <c r="BA29" i="11"/>
  <c r="BA20" i="11"/>
  <c r="BA23" i="11"/>
  <c r="BA18" i="11"/>
  <c r="BA8" i="11"/>
  <c r="AM21" i="11"/>
  <c r="AM27" i="11"/>
  <c r="AM36" i="11"/>
  <c r="C54" i="4"/>
  <c r="D54" i="4" s="1"/>
  <c r="C55" i="4" s="1"/>
  <c r="AM22" i="11"/>
  <c r="AM30" i="11"/>
  <c r="O53" i="4"/>
  <c r="O54" i="4" s="1"/>
  <c r="O55" i="4" s="1"/>
  <c r="AM11" i="11"/>
  <c r="AM23" i="11"/>
  <c r="AM13" i="11"/>
  <c r="AG13" i="11"/>
  <c r="O15" i="1" s="1"/>
  <c r="AG18" i="11"/>
  <c r="O20" i="1" s="1"/>
  <c r="AG26" i="11"/>
  <c r="O28" i="1" s="1"/>
  <c r="AG21" i="11"/>
  <c r="O23" i="1" s="1"/>
  <c r="AG34" i="11"/>
  <c r="O36" i="1" s="1"/>
  <c r="AG15" i="11"/>
  <c r="O17" i="1" s="1"/>
  <c r="AG20" i="11"/>
  <c r="O22" i="1" s="1"/>
  <c r="AG29" i="11"/>
  <c r="O31" i="1" s="1"/>
  <c r="AG36" i="11"/>
  <c r="O38" i="1" s="1"/>
  <c r="AG33" i="11"/>
  <c r="O35" i="1" s="1"/>
  <c r="AG9" i="11"/>
  <c r="O11" i="1" s="1"/>
  <c r="AG12" i="11"/>
  <c r="O14" i="1" s="1"/>
  <c r="AG38" i="11"/>
  <c r="O40" i="1" s="1"/>
  <c r="AG11" i="11"/>
  <c r="O13" i="1" s="1"/>
  <c r="AG19" i="11"/>
  <c r="O21" i="1" s="1"/>
  <c r="AG32" i="11"/>
  <c r="O34" i="1" s="1"/>
  <c r="AG27" i="11"/>
  <c r="O29" i="1" s="1"/>
  <c r="AM35" i="11"/>
  <c r="AM14" i="11"/>
  <c r="W28" i="4"/>
  <c r="AI15" i="11"/>
  <c r="P17" i="1" s="1"/>
  <c r="G29" i="4" l="1"/>
  <c r="U9" i="11" s="1"/>
  <c r="AI22" i="11"/>
  <c r="P24" i="1" s="1"/>
  <c r="AS19" i="11"/>
  <c r="AS14" i="11"/>
  <c r="AM9" i="11"/>
  <c r="AM16" i="11"/>
  <c r="AM29" i="11"/>
  <c r="AM15" i="11"/>
  <c r="AM33" i="11"/>
  <c r="AM32" i="11"/>
  <c r="AM10" i="11"/>
  <c r="AM17" i="11"/>
  <c r="AM38" i="11"/>
  <c r="AM25" i="11"/>
  <c r="AM39" i="11"/>
  <c r="AM40" i="11"/>
  <c r="AM24" i="11"/>
  <c r="AM31" i="11"/>
  <c r="AS26" i="11"/>
  <c r="AS30" i="11"/>
  <c r="AS27" i="11"/>
  <c r="AS15" i="11"/>
  <c r="AS34" i="11"/>
  <c r="AS32" i="11"/>
  <c r="AM28" i="11"/>
  <c r="AI35" i="11"/>
  <c r="P37" i="1" s="1"/>
  <c r="AM18" i="11"/>
  <c r="AS22" i="11"/>
  <c r="U30" i="11"/>
  <c r="U29" i="11"/>
  <c r="AS20" i="11"/>
  <c r="AS11" i="11"/>
  <c r="AS35" i="11"/>
  <c r="AS33" i="11"/>
  <c r="K53" i="4"/>
  <c r="AQ18" i="11"/>
  <c r="AQ29" i="11"/>
  <c r="AQ20" i="11"/>
  <c r="AQ38" i="11"/>
  <c r="AS9" i="11"/>
  <c r="AI33" i="11"/>
  <c r="P35" i="1" s="1"/>
  <c r="AI32" i="11"/>
  <c r="P34" i="1" s="1"/>
  <c r="AM20" i="11"/>
  <c r="AS36" i="11"/>
  <c r="AS21" i="11"/>
  <c r="AS29" i="11"/>
  <c r="AS13" i="11"/>
  <c r="AI9" i="11"/>
  <c r="P11" i="1" s="1"/>
  <c r="AM37" i="11"/>
  <c r="AS18" i="11"/>
  <c r="AS38" i="11"/>
  <c r="AS12" i="11"/>
  <c r="BB12" i="11" s="1"/>
  <c r="BC12" i="11" s="1"/>
  <c r="R14" i="1" s="1"/>
  <c r="AM8" i="11"/>
  <c r="AA28" i="4"/>
  <c r="AI12" i="11" s="1"/>
  <c r="P14" i="1" s="1"/>
  <c r="W22" i="4"/>
  <c r="X22" i="4" s="1"/>
  <c r="W9" i="4"/>
  <c r="X9" i="4" s="1"/>
  <c r="BB20" i="11" l="1"/>
  <c r="BC20" i="11" s="1"/>
  <c r="R22" i="1" s="1"/>
  <c r="H29" i="4"/>
  <c r="BB18" i="11"/>
  <c r="BC18" i="11" s="1"/>
  <c r="R20" i="1" s="1"/>
  <c r="BB29" i="11"/>
  <c r="BC29" i="11" s="1"/>
  <c r="R31" i="1" s="1"/>
  <c r="BB38" i="11"/>
  <c r="BC38" i="11" s="1"/>
  <c r="R40" i="1" s="1"/>
  <c r="W26" i="4"/>
  <c r="W27" i="4" s="1"/>
  <c r="AC8" i="11"/>
  <c r="M10" i="1" s="1"/>
  <c r="AC10" i="11"/>
  <c r="M12" i="1" s="1"/>
  <c r="AC12" i="11"/>
  <c r="M14" i="1" s="1"/>
  <c r="AC14" i="11"/>
  <c r="M16" i="1" s="1"/>
  <c r="AC16" i="11"/>
  <c r="M18" i="1" s="1"/>
  <c r="AC17" i="11"/>
  <c r="M19" i="1" s="1"/>
  <c r="AC21" i="11"/>
  <c r="M23" i="1" s="1"/>
  <c r="AC23" i="11"/>
  <c r="M25" i="1" s="1"/>
  <c r="AC25" i="11"/>
  <c r="M27" i="1" s="1"/>
  <c r="AC11" i="11"/>
  <c r="M13" i="1" s="1"/>
  <c r="AC20" i="11"/>
  <c r="M22" i="1" s="1"/>
  <c r="AC22" i="11"/>
  <c r="M24" i="1" s="1"/>
  <c r="AC24" i="11"/>
  <c r="M26" i="1" s="1"/>
  <c r="AC26" i="11"/>
  <c r="M28" i="1" s="1"/>
  <c r="AC28" i="11"/>
  <c r="M30" i="1" s="1"/>
  <c r="AC31" i="11"/>
  <c r="M33" i="1" s="1"/>
  <c r="AC35" i="11"/>
  <c r="M37" i="1" s="1"/>
  <c r="AC37" i="11"/>
  <c r="M39" i="1" s="1"/>
  <c r="AC29" i="11"/>
  <c r="M31" i="1" s="1"/>
  <c r="AC30" i="11"/>
  <c r="M32" i="1" s="1"/>
  <c r="AC36" i="11"/>
  <c r="M38" i="1" s="1"/>
  <c r="AC38" i="11"/>
  <c r="M40" i="1" s="1"/>
  <c r="AC40" i="11"/>
  <c r="M42" i="1" s="1"/>
  <c r="AC39" i="11"/>
  <c r="M41" i="1" s="1"/>
  <c r="W29" i="4"/>
  <c r="AC9" i="11" s="1"/>
  <c r="M11" i="1" s="1"/>
  <c r="AC32" i="11" l="1"/>
  <c r="M34" i="1" s="1"/>
  <c r="AC33" i="11"/>
  <c r="M35" i="1" s="1"/>
  <c r="AC15" i="11"/>
  <c r="M17" i="1" s="1"/>
  <c r="W13" i="4"/>
  <c r="W14" i="4" s="1"/>
  <c r="AA21" i="11" s="1"/>
  <c r="L23" i="1" s="1"/>
  <c r="AA16" i="11"/>
  <c r="L18" i="1" s="1"/>
  <c r="AA19" i="11"/>
  <c r="L21" i="1" s="1"/>
  <c r="AA37" i="11"/>
  <c r="L39" i="1" s="1"/>
  <c r="AA29" i="11"/>
  <c r="L31" i="1" s="1"/>
  <c r="AA14" i="11"/>
  <c r="L16" i="1" s="1"/>
  <c r="AA23" i="11"/>
  <c r="L25" i="1" s="1"/>
  <c r="AA28" i="11"/>
  <c r="L30" i="1" s="1"/>
  <c r="AA26" i="11"/>
  <c r="L28" i="1" s="1"/>
  <c r="AA22" i="11"/>
  <c r="L24" i="1" s="1"/>
  <c r="AA35" i="11"/>
  <c r="L37" i="1" s="1"/>
  <c r="AA40" i="11"/>
  <c r="L42" i="1" s="1"/>
  <c r="AA11" i="11"/>
  <c r="L13" i="1" s="1"/>
  <c r="AA15" i="11"/>
  <c r="L17" i="1" s="1"/>
  <c r="AA9" i="11"/>
  <c r="L11" i="1" s="1"/>
  <c r="AA25" i="11"/>
  <c r="L27" i="1" s="1"/>
  <c r="AA30" i="11"/>
  <c r="L32" i="1" s="1"/>
  <c r="AA36" i="11"/>
  <c r="L38" i="1" s="1"/>
  <c r="AA39" i="11"/>
  <c r="L41" i="1" s="1"/>
  <c r="AA17" i="11"/>
  <c r="L19" i="1" s="1"/>
  <c r="AA24" i="11"/>
  <c r="L26" i="1" s="1"/>
  <c r="AA10" i="11"/>
  <c r="L12" i="1" s="1"/>
  <c r="AA18" i="11"/>
  <c r="L20" i="1" s="1"/>
  <c r="AA8" i="11"/>
  <c r="L10" i="1" s="1"/>
  <c r="AA31" i="11"/>
  <c r="L33" i="1" s="1"/>
  <c r="K54" i="4"/>
  <c r="AC34" i="11"/>
  <c r="M36" i="1" s="1"/>
  <c r="AC27" i="11"/>
  <c r="M29" i="1" s="1"/>
  <c r="AC13" i="11"/>
  <c r="M15" i="1" s="1"/>
  <c r="AC19" i="11"/>
  <c r="M21" i="1" s="1"/>
  <c r="AC18" i="11"/>
  <c r="M20" i="1" s="1"/>
  <c r="AA29" i="4"/>
  <c r="AA27" i="11" l="1"/>
  <c r="L29" i="1" s="1"/>
  <c r="AA38" i="11"/>
  <c r="L40" i="1" s="1"/>
  <c r="AA33" i="11"/>
  <c r="L35" i="1" s="1"/>
  <c r="AA32" i="11"/>
  <c r="L34" i="1" s="1"/>
  <c r="AA12" i="11"/>
  <c r="L14" i="1" s="1"/>
  <c r="AA20" i="11"/>
  <c r="L22" i="1" s="1"/>
  <c r="AA34" i="11"/>
  <c r="L36" i="1" s="1"/>
  <c r="AA13" i="11"/>
  <c r="L15" i="1" s="1"/>
  <c r="AQ35" i="11" l="1"/>
  <c r="BB35" i="11" s="1"/>
  <c r="BC35" i="11" s="1"/>
  <c r="R37" i="1" s="1"/>
  <c r="AQ22" i="11"/>
  <c r="BB22" i="11" s="1"/>
  <c r="BC22" i="11" s="1"/>
  <c r="R24" i="1" s="1"/>
  <c r="AQ31" i="11"/>
  <c r="BB31" i="11" s="1"/>
  <c r="BC31" i="11" s="1"/>
  <c r="R33" i="1" s="1"/>
  <c r="K55" i="4"/>
  <c r="AQ15" i="11"/>
  <c r="BB15" i="11" s="1"/>
  <c r="BC15" i="11" s="1"/>
  <c r="R17" i="1" s="1"/>
  <c r="I30" i="16"/>
  <c r="AQ19" i="11" l="1"/>
  <c r="BB19" i="11" s="1"/>
  <c r="BC19" i="11" s="1"/>
  <c r="R21" i="1" s="1"/>
  <c r="AQ33" i="11"/>
  <c r="BB33" i="11" s="1"/>
  <c r="BC33" i="11" s="1"/>
  <c r="R35" i="1" s="1"/>
  <c r="AQ9" i="11"/>
  <c r="BB9" i="11" s="1"/>
  <c r="BC9" i="11" s="1"/>
  <c r="R11" i="1" s="1"/>
  <c r="AQ32" i="11"/>
  <c r="BB32" i="11" s="1"/>
  <c r="BC32" i="11" s="1"/>
  <c r="R34" i="1" s="1"/>
  <c r="AQ37" i="11"/>
  <c r="BB37" i="11" s="1"/>
  <c r="BC37" i="11" s="1"/>
  <c r="R39" i="1" s="1"/>
  <c r="AQ14" i="11"/>
  <c r="BB14" i="11" s="1"/>
  <c r="BC14" i="11" s="1"/>
  <c r="R16" i="1" s="1"/>
  <c r="AQ8" i="11"/>
  <c r="AQ21" i="11"/>
  <c r="BB21" i="11" s="1"/>
  <c r="BC21" i="11" s="1"/>
  <c r="R23" i="1" s="1"/>
  <c r="AQ34" i="11"/>
  <c r="BB34" i="11" s="1"/>
  <c r="BC34" i="11" s="1"/>
  <c r="R36" i="1" s="1"/>
  <c r="AQ16" i="11"/>
  <c r="BB16" i="11" s="1"/>
  <c r="BC16" i="11" s="1"/>
  <c r="R18" i="1" s="1"/>
  <c r="AQ25" i="11"/>
  <c r="BB25" i="11" s="1"/>
  <c r="BC25" i="11" s="1"/>
  <c r="R27" i="1" s="1"/>
  <c r="AQ13" i="11"/>
  <c r="BB13" i="11" s="1"/>
  <c r="BC13" i="11" s="1"/>
  <c r="R15" i="1" s="1"/>
  <c r="AQ11" i="11"/>
  <c r="BB11" i="11" s="1"/>
  <c r="BC11" i="11" s="1"/>
  <c r="R13" i="1" s="1"/>
  <c r="AQ27" i="11"/>
  <c r="BB27" i="11" s="1"/>
  <c r="BC27" i="11" s="1"/>
  <c r="R29" i="1" s="1"/>
  <c r="AQ30" i="11"/>
  <c r="BB30" i="11" s="1"/>
  <c r="BC30" i="11" s="1"/>
  <c r="R32" i="1" s="1"/>
  <c r="AQ26" i="11"/>
  <c r="BB26" i="11" s="1"/>
  <c r="BC26" i="11" s="1"/>
  <c r="R28" i="1" s="1"/>
  <c r="AQ36" i="11"/>
  <c r="BB36" i="11" s="1"/>
  <c r="BC36" i="11" s="1"/>
  <c r="R38" i="1" s="1"/>
  <c r="AQ28" i="11"/>
  <c r="BB28" i="11" s="1"/>
  <c r="BC28" i="11" s="1"/>
  <c r="R30" i="1" s="1"/>
  <c r="AQ17" i="11"/>
  <c r="BB17" i="11" s="1"/>
  <c r="BC17" i="11" s="1"/>
  <c r="R19" i="1" s="1"/>
  <c r="AQ10" i="11"/>
  <c r="BB10" i="11" s="1"/>
  <c r="AQ24" i="11"/>
  <c r="BB24" i="11" s="1"/>
  <c r="BC24" i="11" s="1"/>
  <c r="R26" i="1" s="1"/>
  <c r="AQ40" i="11"/>
  <c r="BB40" i="11" s="1"/>
  <c r="BC40" i="11" s="1"/>
  <c r="R42" i="1" s="1"/>
  <c r="AQ23" i="11"/>
  <c r="BB23" i="11" s="1"/>
  <c r="BC23" i="11" s="1"/>
  <c r="R25" i="1" s="1"/>
  <c r="AQ39" i="11"/>
  <c r="BB39" i="11" s="1"/>
  <c r="BC39" i="11" s="1"/>
  <c r="R41" i="1" s="1"/>
  <c r="DX9" i="11"/>
  <c r="DX10" i="11"/>
  <c r="DX11" i="11"/>
  <c r="DX12" i="11"/>
  <c r="DX13" i="11"/>
  <c r="DX14" i="11"/>
  <c r="DX15" i="11"/>
  <c r="DX16" i="11"/>
  <c r="DX17" i="11"/>
  <c r="DX18" i="11"/>
  <c r="DX19" i="11"/>
  <c r="DX20" i="11"/>
  <c r="DX21" i="11"/>
  <c r="DX22" i="11"/>
  <c r="DX23" i="11"/>
  <c r="DX24" i="11"/>
  <c r="DX25" i="11"/>
  <c r="DX26" i="11"/>
  <c r="DX27" i="11"/>
  <c r="DX28" i="11"/>
  <c r="DX29" i="11"/>
  <c r="DX30" i="11"/>
  <c r="DX31" i="11"/>
  <c r="DX32" i="11"/>
  <c r="DX33" i="11"/>
  <c r="DX34" i="11"/>
  <c r="DX35" i="11"/>
  <c r="DX36" i="11"/>
  <c r="DX37" i="11"/>
  <c r="DX38" i="11"/>
  <c r="DX39" i="11"/>
  <c r="DX40" i="11"/>
  <c r="DX8" i="11"/>
  <c r="DX42" i="11" l="1"/>
  <c r="C34" i="4" s="1"/>
  <c r="C38" i="4" s="1"/>
  <c r="DX41" i="11"/>
  <c r="C33" i="4" s="1"/>
  <c r="C35" i="4" s="1"/>
  <c r="D35" i="4" s="1"/>
  <c r="D39" i="4" s="1"/>
  <c r="C41" i="4" s="1"/>
  <c r="D41" i="4" s="1"/>
  <c r="C42" i="4" s="1"/>
  <c r="BB8" i="11"/>
  <c r="BC8" i="11" s="1"/>
  <c r="R10" i="1" s="1"/>
  <c r="BC10" i="11"/>
  <c r="R12" i="1" s="1"/>
  <c r="BB41" i="11"/>
  <c r="AE7" i="4" s="1"/>
  <c r="X63" i="15"/>
  <c r="J8" i="11" s="1"/>
  <c r="T96" i="15"/>
  <c r="U96" i="15"/>
  <c r="V96" i="15"/>
  <c r="W96" i="15"/>
  <c r="S96" i="15"/>
  <c r="R96" i="15"/>
  <c r="Q96" i="15"/>
  <c r="P96" i="15"/>
  <c r="X64" i="15"/>
  <c r="J9" i="11" s="1"/>
  <c r="X65" i="15"/>
  <c r="J10" i="11" s="1"/>
  <c r="X66" i="15"/>
  <c r="J11" i="11" s="1"/>
  <c r="X67" i="15"/>
  <c r="J12" i="11" s="1"/>
  <c r="X68" i="15"/>
  <c r="J13" i="11" s="1"/>
  <c r="X69" i="15"/>
  <c r="J14" i="11" s="1"/>
  <c r="X70" i="15"/>
  <c r="J15" i="11" s="1"/>
  <c r="X71" i="15"/>
  <c r="J16" i="11" s="1"/>
  <c r="X72" i="15"/>
  <c r="J17" i="11" s="1"/>
  <c r="X73" i="15"/>
  <c r="J18" i="11" s="1"/>
  <c r="X74" i="15"/>
  <c r="J19" i="11" s="1"/>
  <c r="X75" i="15"/>
  <c r="J20" i="11" s="1"/>
  <c r="X76" i="15"/>
  <c r="J21" i="11" s="1"/>
  <c r="X77" i="15"/>
  <c r="J22" i="11" s="1"/>
  <c r="X78" i="15"/>
  <c r="J23" i="11" s="1"/>
  <c r="X79" i="15"/>
  <c r="J24" i="11" s="1"/>
  <c r="X80" i="15"/>
  <c r="J25" i="11" s="1"/>
  <c r="X81" i="15"/>
  <c r="J26" i="11" s="1"/>
  <c r="X82" i="15"/>
  <c r="J27" i="11" s="1"/>
  <c r="X83" i="15"/>
  <c r="J28" i="11" s="1"/>
  <c r="X84" i="15"/>
  <c r="J29" i="11" s="1"/>
  <c r="X85" i="15"/>
  <c r="J30" i="11" s="1"/>
  <c r="X86" i="15"/>
  <c r="J31" i="11" s="1"/>
  <c r="X87" i="15"/>
  <c r="J32" i="11" s="1"/>
  <c r="X88" i="15"/>
  <c r="J33" i="11" s="1"/>
  <c r="X89" i="15"/>
  <c r="J34" i="11" s="1"/>
  <c r="X90" i="15"/>
  <c r="J35" i="11" s="1"/>
  <c r="X91" i="15"/>
  <c r="J36" i="11" s="1"/>
  <c r="X92" i="15"/>
  <c r="J37" i="11" s="1"/>
  <c r="X93" i="15"/>
  <c r="J38" i="11" s="1"/>
  <c r="X94" i="15"/>
  <c r="J39" i="11" s="1"/>
  <c r="X95" i="15"/>
  <c r="J40" i="11" s="1"/>
  <c r="F64" i="15"/>
  <c r="L9" i="11" s="1"/>
  <c r="F65" i="15"/>
  <c r="L10" i="11" s="1"/>
  <c r="F66" i="15"/>
  <c r="L11" i="11" s="1"/>
  <c r="F67" i="15"/>
  <c r="L12" i="11" s="1"/>
  <c r="F68" i="15"/>
  <c r="L13" i="11" s="1"/>
  <c r="F69" i="15"/>
  <c r="L14" i="11" s="1"/>
  <c r="F70" i="15"/>
  <c r="L15" i="11" s="1"/>
  <c r="F71" i="15"/>
  <c r="L16" i="11" s="1"/>
  <c r="F72" i="15"/>
  <c r="L17" i="11" s="1"/>
  <c r="F73" i="15"/>
  <c r="L18" i="11" s="1"/>
  <c r="F74" i="15"/>
  <c r="L19" i="11" s="1"/>
  <c r="F75" i="15"/>
  <c r="L20" i="11" s="1"/>
  <c r="F76" i="15"/>
  <c r="L21" i="11" s="1"/>
  <c r="F77" i="15"/>
  <c r="L22" i="11" s="1"/>
  <c r="F78" i="15"/>
  <c r="L23" i="11" s="1"/>
  <c r="F79" i="15"/>
  <c r="L24" i="11" s="1"/>
  <c r="F80" i="15"/>
  <c r="L25" i="11" s="1"/>
  <c r="F81" i="15"/>
  <c r="L26" i="11" s="1"/>
  <c r="F82" i="15"/>
  <c r="L27" i="11" s="1"/>
  <c r="F83" i="15"/>
  <c r="L28" i="11" s="1"/>
  <c r="F84" i="15"/>
  <c r="L29" i="11" s="1"/>
  <c r="F85" i="15"/>
  <c r="L30" i="11" s="1"/>
  <c r="F86" i="15"/>
  <c r="L31" i="11" s="1"/>
  <c r="F87" i="15"/>
  <c r="L32" i="11" s="1"/>
  <c r="F88" i="15"/>
  <c r="L33" i="11" s="1"/>
  <c r="F89" i="15"/>
  <c r="L34" i="11" s="1"/>
  <c r="F90" i="15"/>
  <c r="L35" i="11" s="1"/>
  <c r="F91" i="15"/>
  <c r="L36" i="11" s="1"/>
  <c r="F92" i="15"/>
  <c r="L37" i="11" s="1"/>
  <c r="F93" i="15"/>
  <c r="L38" i="11" s="1"/>
  <c r="F94" i="15"/>
  <c r="L39" i="11" s="1"/>
  <c r="F95" i="15"/>
  <c r="L40" i="11" s="1"/>
  <c r="F63" i="15"/>
  <c r="L8" i="11" s="1"/>
  <c r="E96" i="15"/>
  <c r="D96" i="15"/>
  <c r="C96" i="15"/>
  <c r="BB42" i="11" l="1"/>
  <c r="AE8" i="4" s="1"/>
  <c r="AE9" i="4"/>
  <c r="AF9" i="4" s="1"/>
  <c r="J42" i="11"/>
  <c r="G34" i="4" s="1"/>
  <c r="G38" i="4" s="1"/>
  <c r="J41" i="11"/>
  <c r="G33" i="4" s="1"/>
  <c r="X96" i="15"/>
  <c r="F96" i="15"/>
  <c r="DY8" i="11" l="1"/>
  <c r="U10" i="1" s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H10" i="1" l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L41" i="11" l="1"/>
  <c r="K33" i="4" s="1"/>
  <c r="L42" i="11"/>
  <c r="K34" i="4" s="1"/>
  <c r="K38" i="4" s="1"/>
  <c r="H41" i="11" l="1"/>
  <c r="G7" i="4" s="1"/>
  <c r="H42" i="11"/>
  <c r="G8" i="4" s="1"/>
  <c r="G12" i="4" s="1"/>
  <c r="K35" i="4"/>
  <c r="L35" i="4" s="1"/>
  <c r="L38" i="4" s="1"/>
  <c r="M23" i="11" s="1"/>
  <c r="M38" i="11" l="1"/>
  <c r="M19" i="11"/>
  <c r="M33" i="11"/>
  <c r="M17" i="11"/>
  <c r="M26" i="11"/>
  <c r="M35" i="11"/>
  <c r="M39" i="11"/>
  <c r="M25" i="11"/>
  <c r="M20" i="11"/>
  <c r="M16" i="11"/>
  <c r="M36" i="11"/>
  <c r="M27" i="11"/>
  <c r="M21" i="11"/>
  <c r="M34" i="11"/>
  <c r="M15" i="11"/>
  <c r="M8" i="11"/>
  <c r="M11" i="11"/>
  <c r="M13" i="11"/>
  <c r="M14" i="11"/>
  <c r="M12" i="11"/>
  <c r="F14" i="1" s="1"/>
  <c r="M10" i="11"/>
  <c r="M32" i="11"/>
  <c r="M24" i="11"/>
  <c r="M37" i="11"/>
  <c r="F39" i="1" s="1"/>
  <c r="M22" i="11"/>
  <c r="F17" i="1"/>
  <c r="F10" i="1"/>
  <c r="F16" i="1"/>
  <c r="F15" i="1"/>
  <c r="K39" i="4"/>
  <c r="F28" i="1"/>
  <c r="F36" i="1"/>
  <c r="F27" i="1"/>
  <c r="F12" i="1"/>
  <c r="F26" i="1"/>
  <c r="F29" i="1"/>
  <c r="F13" i="1"/>
  <c r="F41" i="1"/>
  <c r="F24" i="1"/>
  <c r="F40" i="1"/>
  <c r="F23" i="1"/>
  <c r="F22" i="1"/>
  <c r="F25" i="1"/>
  <c r="F35" i="1"/>
  <c r="F19" i="1"/>
  <c r="F34" i="1"/>
  <c r="F18" i="1"/>
  <c r="F38" i="1"/>
  <c r="F21" i="1"/>
  <c r="G9" i="4"/>
  <c r="F37" i="1"/>
  <c r="M30" i="11" l="1"/>
  <c r="H9" i="4"/>
  <c r="H12" i="4" s="1"/>
  <c r="L39" i="4"/>
  <c r="M40" i="11" s="1"/>
  <c r="I15" i="11" l="1"/>
  <c r="I25" i="11"/>
  <c r="I22" i="11"/>
  <c r="I12" i="11"/>
  <c r="I35" i="11"/>
  <c r="I34" i="11"/>
  <c r="I8" i="11"/>
  <c r="I14" i="11"/>
  <c r="I13" i="11"/>
  <c r="I11" i="11"/>
  <c r="I19" i="11"/>
  <c r="I24" i="11"/>
  <c r="I36" i="11"/>
  <c r="I10" i="11"/>
  <c r="I37" i="11"/>
  <c r="I26" i="11"/>
  <c r="I21" i="11"/>
  <c r="I32" i="11"/>
  <c r="I39" i="11"/>
  <c r="I28" i="11"/>
  <c r="I23" i="11"/>
  <c r="I17" i="11"/>
  <c r="I27" i="11"/>
  <c r="I20" i="11"/>
  <c r="I40" i="11"/>
  <c r="I38" i="11"/>
  <c r="D40" i="1" s="1"/>
  <c r="I33" i="11"/>
  <c r="M9" i="11"/>
  <c r="G13" i="4"/>
  <c r="H13" i="4" s="1"/>
  <c r="G14" i="4" s="1"/>
  <c r="H14" i="4" s="1"/>
  <c r="D30" i="1"/>
  <c r="D14" i="1"/>
  <c r="D17" i="1"/>
  <c r="D24" i="1"/>
  <c r="D29" i="1"/>
  <c r="D26" i="1"/>
  <c r="D28" i="1"/>
  <c r="D39" i="1"/>
  <c r="D41" i="1"/>
  <c r="D27" i="1"/>
  <c r="D21" i="1"/>
  <c r="D19" i="1"/>
  <c r="D42" i="1"/>
  <c r="D34" i="1"/>
  <c r="D16" i="1"/>
  <c r="D22" i="1"/>
  <c r="D36" i="1"/>
  <c r="D13" i="1"/>
  <c r="D12" i="1"/>
  <c r="D37" i="1"/>
  <c r="D23" i="1"/>
  <c r="D25" i="1"/>
  <c r="D15" i="1"/>
  <c r="D35" i="1"/>
  <c r="D38" i="1"/>
  <c r="K40" i="4"/>
  <c r="F42" i="1"/>
  <c r="F11" i="1"/>
  <c r="F32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10" i="1"/>
  <c r="H15" i="4" l="1"/>
  <c r="G16" i="4" s="1"/>
  <c r="H16" i="4" s="1"/>
  <c r="G15" i="4"/>
  <c r="I16" i="11"/>
  <c r="D18" i="1" s="1"/>
  <c r="I18" i="11"/>
  <c r="D20" i="1" s="1"/>
  <c r="I29" i="11"/>
  <c r="D31" i="1" s="1"/>
  <c r="I30" i="11"/>
  <c r="D32" i="1" s="1"/>
  <c r="M31" i="11"/>
  <c r="I31" i="11"/>
  <c r="D33" i="1" s="1"/>
  <c r="I9" i="11"/>
  <c r="D11" i="1" s="1"/>
  <c r="F33" i="1"/>
  <c r="D10" i="1"/>
  <c r="G35" i="4"/>
  <c r="H35" i="4" s="1"/>
  <c r="I42" i="11" l="1"/>
  <c r="I41" i="11"/>
  <c r="M28" i="11"/>
  <c r="F30" i="1" s="1"/>
  <c r="K19" i="11"/>
  <c r="E21" i="1" s="1"/>
  <c r="G39" i="4"/>
  <c r="H39" i="4" s="1"/>
  <c r="G40" i="4" s="1"/>
  <c r="H40" i="4" s="1"/>
  <c r="G41" i="4" s="1"/>
  <c r="G42" i="4" s="1"/>
  <c r="K41" i="4"/>
  <c r="S22" i="4"/>
  <c r="T22" i="4" s="1"/>
  <c r="O22" i="4"/>
  <c r="P22" i="4" s="1"/>
  <c r="K22" i="4"/>
  <c r="L22" i="4" s="1"/>
  <c r="C22" i="4"/>
  <c r="D22" i="4" s="1"/>
  <c r="S9" i="4"/>
  <c r="T9" i="4" s="1"/>
  <c r="K9" i="4"/>
  <c r="L9" i="4" s="1"/>
  <c r="DE9" i="11"/>
  <c r="DE10" i="11"/>
  <c r="DE11" i="11"/>
  <c r="DE12" i="11"/>
  <c r="DE13" i="11"/>
  <c r="DE14" i="11"/>
  <c r="DE15" i="11"/>
  <c r="DE16" i="11"/>
  <c r="DE17" i="11"/>
  <c r="DE18" i="11"/>
  <c r="DE19" i="11"/>
  <c r="DE20" i="11"/>
  <c r="DE21" i="11"/>
  <c r="DE22" i="11"/>
  <c r="DE23" i="11"/>
  <c r="DE24" i="11"/>
  <c r="DE25" i="11"/>
  <c r="DE26" i="11"/>
  <c r="DE27" i="11"/>
  <c r="DE28" i="11"/>
  <c r="DE29" i="11"/>
  <c r="DE30" i="11"/>
  <c r="DE31" i="11"/>
  <c r="DE32" i="11"/>
  <c r="DE33" i="11"/>
  <c r="DE34" i="11"/>
  <c r="DE35" i="11"/>
  <c r="DE36" i="11"/>
  <c r="DE37" i="11"/>
  <c r="DE38" i="11"/>
  <c r="DE39" i="11"/>
  <c r="DE40" i="11"/>
  <c r="DE8" i="11"/>
  <c r="C10" i="1"/>
  <c r="G11" i="1"/>
  <c r="G12" i="1"/>
  <c r="G13" i="1"/>
  <c r="G14" i="1"/>
  <c r="K34" i="11" l="1"/>
  <c r="E36" i="1" s="1"/>
  <c r="K26" i="11"/>
  <c r="E28" i="1" s="1"/>
  <c r="K31" i="11"/>
  <c r="E33" i="1" s="1"/>
  <c r="K10" i="11"/>
  <c r="E12" i="1" s="1"/>
  <c r="K37" i="11"/>
  <c r="E39" i="1" s="1"/>
  <c r="K23" i="11"/>
  <c r="E25" i="1" s="1"/>
  <c r="K21" i="11"/>
  <c r="E23" i="1" s="1"/>
  <c r="K11" i="11"/>
  <c r="E13" i="1" s="1"/>
  <c r="K8" i="11"/>
  <c r="K17" i="11"/>
  <c r="E19" i="1" s="1"/>
  <c r="K24" i="11"/>
  <c r="E26" i="1" s="1"/>
  <c r="K25" i="11"/>
  <c r="E27" i="1" s="1"/>
  <c r="K15" i="11"/>
  <c r="E17" i="1" s="1"/>
  <c r="K16" i="11"/>
  <c r="E18" i="1" s="1"/>
  <c r="K28" i="11"/>
  <c r="E30" i="1" s="1"/>
  <c r="K13" i="11"/>
  <c r="E15" i="1" s="1"/>
  <c r="K32" i="11"/>
  <c r="E34" i="1" s="1"/>
  <c r="K39" i="11"/>
  <c r="E41" i="1" s="1"/>
  <c r="K20" i="11"/>
  <c r="E22" i="1" s="1"/>
  <c r="K36" i="11"/>
  <c r="E38" i="1" s="1"/>
  <c r="K12" i="11"/>
  <c r="E14" i="1" s="1"/>
  <c r="K29" i="11"/>
  <c r="E31" i="1" s="1"/>
  <c r="K14" i="11"/>
  <c r="E16" i="1" s="1"/>
  <c r="K33" i="11"/>
  <c r="E35" i="1" s="1"/>
  <c r="K27" i="11"/>
  <c r="K35" i="11"/>
  <c r="E37" i="1" s="1"/>
  <c r="K22" i="11"/>
  <c r="E24" i="1" s="1"/>
  <c r="K40" i="11"/>
  <c r="E42" i="1" s="1"/>
  <c r="K38" i="11"/>
  <c r="K30" i="11"/>
  <c r="K18" i="11"/>
  <c r="K26" i="4"/>
  <c r="K27" i="4" s="1"/>
  <c r="K28" i="4" s="1"/>
  <c r="K29" i="4" s="1"/>
  <c r="W21" i="11"/>
  <c r="W10" i="11"/>
  <c r="W28" i="11"/>
  <c r="W36" i="11"/>
  <c r="W23" i="11"/>
  <c r="W22" i="11"/>
  <c r="W27" i="11"/>
  <c r="W34" i="11"/>
  <c r="W12" i="11"/>
  <c r="W11" i="11"/>
  <c r="W24" i="11"/>
  <c r="W40" i="11"/>
  <c r="W35" i="11"/>
  <c r="W13" i="11"/>
  <c r="W17" i="11"/>
  <c r="W19" i="11"/>
  <c r="W26" i="11"/>
  <c r="W25" i="11"/>
  <c r="W32" i="11"/>
  <c r="W39" i="11"/>
  <c r="AK11" i="11"/>
  <c r="Q13" i="1" s="1"/>
  <c r="AK15" i="11"/>
  <c r="Q17" i="1" s="1"/>
  <c r="AK20" i="11"/>
  <c r="Q22" i="1" s="1"/>
  <c r="AK35" i="11"/>
  <c r="Q37" i="1" s="1"/>
  <c r="AK30" i="11"/>
  <c r="Q32" i="1" s="1"/>
  <c r="AK38" i="11"/>
  <c r="Q40" i="1" s="1"/>
  <c r="AK14" i="11"/>
  <c r="Q16" i="1" s="1"/>
  <c r="AK21" i="11"/>
  <c r="Q23" i="1" s="1"/>
  <c r="AK22" i="11"/>
  <c r="Q24" i="1" s="1"/>
  <c r="AK37" i="11"/>
  <c r="Q39" i="1" s="1"/>
  <c r="AK32" i="11"/>
  <c r="Q34" i="1" s="1"/>
  <c r="AK40" i="11"/>
  <c r="Q42" i="1" s="1"/>
  <c r="AK8" i="11"/>
  <c r="Q10" i="1" s="1"/>
  <c r="AK16" i="11"/>
  <c r="Q18" i="1" s="1"/>
  <c r="AK23" i="11"/>
  <c r="Q25" i="1" s="1"/>
  <c r="AK17" i="11"/>
  <c r="Q19" i="1" s="1"/>
  <c r="AK31" i="11"/>
  <c r="Q33" i="1" s="1"/>
  <c r="AK34" i="11"/>
  <c r="Q36" i="1" s="1"/>
  <c r="AK39" i="11"/>
  <c r="Q41" i="1" s="1"/>
  <c r="AK13" i="11"/>
  <c r="Q15" i="1" s="1"/>
  <c r="AK27" i="11"/>
  <c r="Q29" i="1" s="1"/>
  <c r="AK33" i="11"/>
  <c r="Q35" i="1" s="1"/>
  <c r="AK26" i="11"/>
  <c r="Q28" i="1" s="1"/>
  <c r="AK36" i="11"/>
  <c r="Q38" i="1" s="1"/>
  <c r="K9" i="11"/>
  <c r="E20" i="1"/>
  <c r="E29" i="1"/>
  <c r="E32" i="1"/>
  <c r="E11" i="1"/>
  <c r="E40" i="1"/>
  <c r="L41" i="4"/>
  <c r="E10" i="1"/>
  <c r="S26" i="4"/>
  <c r="S27" i="4" s="1"/>
  <c r="S28" i="4" s="1"/>
  <c r="BQ28" i="11"/>
  <c r="S30" i="1" s="1"/>
  <c r="G10" i="1"/>
  <c r="J41" i="1"/>
  <c r="J25" i="1"/>
  <c r="J13" i="1"/>
  <c r="BQ13" i="11"/>
  <c r="S15" i="1" s="1"/>
  <c r="BQ21" i="11"/>
  <c r="S23" i="1" s="1"/>
  <c r="BQ33" i="11"/>
  <c r="S35" i="1" s="1"/>
  <c r="BQ37" i="11"/>
  <c r="S39" i="1" s="1"/>
  <c r="DF33" i="11"/>
  <c r="T35" i="1" s="1"/>
  <c r="DF25" i="11"/>
  <c r="T27" i="1" s="1"/>
  <c r="DF17" i="11"/>
  <c r="T19" i="1" s="1"/>
  <c r="DF9" i="11"/>
  <c r="T11" i="1" s="1"/>
  <c r="J24" i="1"/>
  <c r="BQ10" i="11"/>
  <c r="S12" i="1" s="1"/>
  <c r="BQ18" i="11"/>
  <c r="S20" i="1" s="1"/>
  <c r="BQ26" i="11"/>
  <c r="S28" i="1" s="1"/>
  <c r="BQ34" i="11"/>
  <c r="S36" i="1" s="1"/>
  <c r="BQ38" i="11"/>
  <c r="S40" i="1" s="1"/>
  <c r="DF36" i="11"/>
  <c r="T38" i="1" s="1"/>
  <c r="DF28" i="11"/>
  <c r="T30" i="1" s="1"/>
  <c r="DF24" i="11"/>
  <c r="T26" i="1" s="1"/>
  <c r="DF20" i="11"/>
  <c r="T22" i="1" s="1"/>
  <c r="DF16" i="11"/>
  <c r="T18" i="1" s="1"/>
  <c r="DF12" i="11"/>
  <c r="T14" i="1" s="1"/>
  <c r="J27" i="1"/>
  <c r="J23" i="1"/>
  <c r="J19" i="1"/>
  <c r="J15" i="1"/>
  <c r="BQ11" i="11"/>
  <c r="S13" i="1" s="1"/>
  <c r="BQ15" i="11"/>
  <c r="S17" i="1" s="1"/>
  <c r="BQ19" i="11"/>
  <c r="S21" i="1" s="1"/>
  <c r="BQ23" i="11"/>
  <c r="S25" i="1" s="1"/>
  <c r="BQ27" i="11"/>
  <c r="S29" i="1" s="1"/>
  <c r="BQ31" i="11"/>
  <c r="S33" i="1" s="1"/>
  <c r="BQ35" i="11"/>
  <c r="S37" i="1" s="1"/>
  <c r="BQ39" i="11"/>
  <c r="S41" i="1" s="1"/>
  <c r="DF39" i="11"/>
  <c r="T41" i="1" s="1"/>
  <c r="DF35" i="11"/>
  <c r="T37" i="1" s="1"/>
  <c r="DF31" i="11"/>
  <c r="T33" i="1" s="1"/>
  <c r="DF27" i="11"/>
  <c r="T29" i="1" s="1"/>
  <c r="DF23" i="11"/>
  <c r="T25" i="1" s="1"/>
  <c r="DF19" i="11"/>
  <c r="T21" i="1" s="1"/>
  <c r="DF15" i="11"/>
  <c r="T17" i="1" s="1"/>
  <c r="DF11" i="11"/>
  <c r="T13" i="1" s="1"/>
  <c r="J37" i="1"/>
  <c r="J29" i="1"/>
  <c r="J21" i="1"/>
  <c r="BQ9" i="11"/>
  <c r="S11" i="1" s="1"/>
  <c r="BQ17" i="11"/>
  <c r="S19" i="1" s="1"/>
  <c r="BQ25" i="11"/>
  <c r="S27" i="1" s="1"/>
  <c r="DF8" i="11"/>
  <c r="T10" i="1" s="1"/>
  <c r="DF37" i="11"/>
  <c r="T39" i="1" s="1"/>
  <c r="DF29" i="11"/>
  <c r="T31" i="1" s="1"/>
  <c r="DF21" i="11"/>
  <c r="T23" i="1" s="1"/>
  <c r="DF13" i="11"/>
  <c r="T15" i="1" s="1"/>
  <c r="J36" i="1"/>
  <c r="J28" i="1"/>
  <c r="J12" i="1"/>
  <c r="BQ14" i="11"/>
  <c r="S16" i="1" s="1"/>
  <c r="BQ22" i="11"/>
  <c r="S24" i="1" s="1"/>
  <c r="BQ30" i="11"/>
  <c r="S32" i="1" s="1"/>
  <c r="DF40" i="11"/>
  <c r="T42" i="1" s="1"/>
  <c r="DF32" i="11"/>
  <c r="T34" i="1" s="1"/>
  <c r="J42" i="1"/>
  <c r="J38" i="1"/>
  <c r="J34" i="1"/>
  <c r="J30" i="1"/>
  <c r="J26" i="1"/>
  <c r="J14" i="1"/>
  <c r="BQ8" i="11"/>
  <c r="S10" i="1" s="1"/>
  <c r="BQ12" i="11"/>
  <c r="S14" i="1" s="1"/>
  <c r="BQ16" i="11"/>
  <c r="S18" i="1" s="1"/>
  <c r="BQ20" i="11"/>
  <c r="S22" i="1" s="1"/>
  <c r="BQ24" i="11"/>
  <c r="S26" i="1" s="1"/>
  <c r="BQ32" i="11"/>
  <c r="S34" i="1" s="1"/>
  <c r="BQ36" i="11"/>
  <c r="S38" i="1" s="1"/>
  <c r="BQ40" i="11"/>
  <c r="S42" i="1" s="1"/>
  <c r="DF38" i="11"/>
  <c r="T40" i="1" s="1"/>
  <c r="DF34" i="11"/>
  <c r="T36" i="1" s="1"/>
  <c r="DF30" i="11"/>
  <c r="T32" i="1" s="1"/>
  <c r="DF26" i="11"/>
  <c r="T28" i="1" s="1"/>
  <c r="DF22" i="11"/>
  <c r="T24" i="1" s="1"/>
  <c r="DF18" i="11"/>
  <c r="T20" i="1" s="1"/>
  <c r="DF14" i="11"/>
  <c r="T16" i="1" s="1"/>
  <c r="DF10" i="11"/>
  <c r="T12" i="1" s="1"/>
  <c r="DY33" i="11"/>
  <c r="U35" i="1" s="1"/>
  <c r="DY25" i="11"/>
  <c r="U27" i="1" s="1"/>
  <c r="DY17" i="11"/>
  <c r="U19" i="1" s="1"/>
  <c r="DY40" i="11"/>
  <c r="U42" i="1" s="1"/>
  <c r="DY28" i="11"/>
  <c r="U30" i="1" s="1"/>
  <c r="DY20" i="11"/>
  <c r="U22" i="1" s="1"/>
  <c r="DY12" i="11"/>
  <c r="U14" i="1" s="1"/>
  <c r="DY38" i="11"/>
  <c r="U40" i="1" s="1"/>
  <c r="DY34" i="11"/>
  <c r="U36" i="1" s="1"/>
  <c r="DY30" i="11"/>
  <c r="U32" i="1" s="1"/>
  <c r="DY26" i="11"/>
  <c r="U28" i="1" s="1"/>
  <c r="DY22" i="11"/>
  <c r="U24" i="1" s="1"/>
  <c r="DY18" i="11"/>
  <c r="U20" i="1" s="1"/>
  <c r="DY14" i="11"/>
  <c r="U16" i="1" s="1"/>
  <c r="DY10" i="11"/>
  <c r="U12" i="1" s="1"/>
  <c r="DY37" i="11"/>
  <c r="U39" i="1" s="1"/>
  <c r="DY29" i="11"/>
  <c r="U31" i="1" s="1"/>
  <c r="DY21" i="11"/>
  <c r="U23" i="1" s="1"/>
  <c r="DY13" i="11"/>
  <c r="U15" i="1" s="1"/>
  <c r="DY9" i="11"/>
  <c r="U11" i="1" s="1"/>
  <c r="DY36" i="11"/>
  <c r="U38" i="1" s="1"/>
  <c r="DY32" i="11"/>
  <c r="U34" i="1" s="1"/>
  <c r="DY24" i="11"/>
  <c r="U26" i="1" s="1"/>
  <c r="DY16" i="11"/>
  <c r="U18" i="1" s="1"/>
  <c r="DY39" i="11"/>
  <c r="U41" i="1" s="1"/>
  <c r="DY35" i="11"/>
  <c r="U37" i="1" s="1"/>
  <c r="DY31" i="11"/>
  <c r="U33" i="1" s="1"/>
  <c r="DY27" i="11"/>
  <c r="U29" i="1" s="1"/>
  <c r="DY23" i="11"/>
  <c r="U25" i="1" s="1"/>
  <c r="DY19" i="11"/>
  <c r="U21" i="1" s="1"/>
  <c r="DY15" i="11"/>
  <c r="U17" i="1" s="1"/>
  <c r="DY11" i="11"/>
  <c r="U13" i="1" s="1"/>
  <c r="C15" i="1"/>
  <c r="C27" i="1"/>
  <c r="C13" i="1"/>
  <c r="C17" i="1"/>
  <c r="C21" i="1"/>
  <c r="C25" i="1"/>
  <c r="C29" i="1"/>
  <c r="C33" i="1"/>
  <c r="C37" i="1"/>
  <c r="C41" i="1"/>
  <c r="C14" i="1"/>
  <c r="C18" i="1"/>
  <c r="C22" i="1"/>
  <c r="C26" i="1"/>
  <c r="C30" i="1"/>
  <c r="C34" i="1"/>
  <c r="C38" i="1"/>
  <c r="C42" i="1"/>
  <c r="C11" i="1"/>
  <c r="C19" i="1"/>
  <c r="C23" i="1"/>
  <c r="C31" i="1"/>
  <c r="C35" i="1"/>
  <c r="C39" i="1"/>
  <c r="C12" i="1"/>
  <c r="C16" i="1"/>
  <c r="C20" i="1"/>
  <c r="C24" i="1"/>
  <c r="C28" i="1"/>
  <c r="C32" i="1"/>
  <c r="C36" i="1"/>
  <c r="C40" i="1"/>
  <c r="G22" i="1"/>
  <c r="G23" i="1"/>
  <c r="G24" i="1"/>
  <c r="G25" i="1"/>
  <c r="G26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15" i="1"/>
  <c r="G16" i="1"/>
  <c r="G17" i="1"/>
  <c r="G18" i="1"/>
  <c r="G19" i="1"/>
  <c r="G20" i="1"/>
  <c r="G21" i="1"/>
  <c r="X13" i="1" l="1"/>
  <c r="X42" i="1"/>
  <c r="X41" i="1"/>
  <c r="X25" i="1"/>
  <c r="W15" i="11"/>
  <c r="J17" i="1" s="1"/>
  <c r="X17" i="1" s="1"/>
  <c r="X28" i="1"/>
  <c r="X23" i="1"/>
  <c r="X38" i="1"/>
  <c r="X37" i="1"/>
  <c r="X15" i="1"/>
  <c r="X24" i="1"/>
  <c r="X19" i="1"/>
  <c r="X34" i="1"/>
  <c r="X36" i="1"/>
  <c r="X29" i="1"/>
  <c r="AK25" i="11"/>
  <c r="Q27" i="1" s="1"/>
  <c r="W16" i="11"/>
  <c r="J18" i="1" s="1"/>
  <c r="X18" i="1" s="1"/>
  <c r="W37" i="11"/>
  <c r="J39" i="1" s="1"/>
  <c r="X39" i="1" s="1"/>
  <c r="W20" i="11"/>
  <c r="J22" i="1" s="1"/>
  <c r="X22" i="1" s="1"/>
  <c r="AK18" i="11"/>
  <c r="Q20" i="1" s="1"/>
  <c r="AK19" i="11"/>
  <c r="Q21" i="1" s="1"/>
  <c r="X21" i="1" s="1"/>
  <c r="W38" i="11"/>
  <c r="J40" i="1" s="1"/>
  <c r="X40" i="1" s="1"/>
  <c r="W9" i="11"/>
  <c r="J11" i="1" s="1"/>
  <c r="W29" i="11"/>
  <c r="J31" i="1" s="1"/>
  <c r="W8" i="11"/>
  <c r="J10" i="1" s="1"/>
  <c r="X10" i="1" s="1"/>
  <c r="W18" i="11"/>
  <c r="J20" i="1" s="1"/>
  <c r="AK29" i="11"/>
  <c r="Q31" i="1" s="1"/>
  <c r="AK28" i="11"/>
  <c r="Q30" i="1" s="1"/>
  <c r="X30" i="1" s="1"/>
  <c r="AK12" i="11"/>
  <c r="Q14" i="1" s="1"/>
  <c r="X14" i="1" s="1"/>
  <c r="W14" i="11"/>
  <c r="J16" i="1" s="1"/>
  <c r="X16" i="1" s="1"/>
  <c r="W33" i="11"/>
  <c r="J35" i="1" s="1"/>
  <c r="X35" i="1" s="1"/>
  <c r="M18" i="11"/>
  <c r="F20" i="1" s="1"/>
  <c r="X20" i="1" s="1"/>
  <c r="W30" i="11"/>
  <c r="J32" i="1" s="1"/>
  <c r="X32" i="1" s="1"/>
  <c r="W31" i="11"/>
  <c r="J33" i="1" s="1"/>
  <c r="X33" i="1" s="1"/>
  <c r="K41" i="11"/>
  <c r="K42" i="11"/>
  <c r="AK10" i="11"/>
  <c r="Q12" i="1" s="1"/>
  <c r="X12" i="1" s="1"/>
  <c r="K42" i="4"/>
  <c r="M29" i="11" s="1"/>
  <c r="G27" i="1"/>
  <c r="X27" i="1" l="1"/>
  <c r="E8" i="8"/>
  <c r="AK24" i="11"/>
  <c r="Q26" i="1" s="1"/>
  <c r="E39" i="8"/>
  <c r="S29" i="4"/>
  <c r="F31" i="1"/>
  <c r="E12" i="8"/>
  <c r="E18" i="8"/>
  <c r="E36" i="8"/>
  <c r="E23" i="8"/>
  <c r="E20" i="8"/>
  <c r="E32" i="8"/>
  <c r="E10" i="8"/>
  <c r="E38" i="8"/>
  <c r="E37" i="8"/>
  <c r="E11" i="8"/>
  <c r="E27" i="8"/>
  <c r="E33" i="8"/>
  <c r="E34" i="8"/>
  <c r="E30" i="8"/>
  <c r="E21" i="8"/>
  <c r="E35" i="8"/>
  <c r="E17" i="8"/>
  <c r="E26" i="8"/>
  <c r="E13" i="8"/>
  <c r="E31" i="8"/>
  <c r="E40" i="8"/>
  <c r="E22" i="8"/>
  <c r="E14" i="8"/>
  <c r="E16" i="8"/>
  <c r="E15" i="8"/>
  <c r="E28" i="8"/>
  <c r="E19" i="8"/>
  <c r="E25" i="8"/>
  <c r="X31" i="1" l="1"/>
  <c r="E29" i="8" s="1"/>
  <c r="X26" i="1"/>
  <c r="E24" i="8" s="1"/>
  <c r="AK9" i="11"/>
  <c r="Q11" i="1" s="1"/>
  <c r="X11" i="1" s="1"/>
  <c r="S38" i="4"/>
  <c r="F16" i="8" s="1"/>
  <c r="X45" i="1" l="1"/>
  <c r="X44" i="1"/>
  <c r="H16" i="8"/>
  <c r="G16" i="8"/>
  <c r="E9" i="8"/>
  <c r="F38" i="8"/>
  <c r="F20" i="8"/>
  <c r="F23" i="8"/>
  <c r="F26" i="8"/>
  <c r="F12" i="8"/>
  <c r="F21" i="8"/>
  <c r="F19" i="8"/>
  <c r="F29" i="8"/>
  <c r="F24" i="8"/>
  <c r="F39" i="8"/>
  <c r="F22" i="8"/>
  <c r="F13" i="8"/>
  <c r="F18" i="8"/>
  <c r="F35" i="8"/>
  <c r="F36" i="8"/>
  <c r="F17" i="8"/>
  <c r="F33" i="8"/>
  <c r="F15" i="8"/>
  <c r="F37" i="8"/>
  <c r="F32" i="8"/>
  <c r="F31" i="8"/>
  <c r="F10" i="8"/>
  <c r="F40" i="8"/>
  <c r="F8" i="8"/>
  <c r="F30" i="8"/>
  <c r="F25" i="8"/>
  <c r="F34" i="8"/>
  <c r="F28" i="8"/>
  <c r="F11" i="8"/>
  <c r="F14" i="8"/>
  <c r="F27" i="8"/>
  <c r="J16" i="8" l="1"/>
  <c r="G15" i="8"/>
  <c r="H15" i="8"/>
  <c r="G39" i="8"/>
  <c r="H39" i="8"/>
  <c r="G21" i="8"/>
  <c r="H21" i="8"/>
  <c r="G20" i="8"/>
  <c r="H20" i="8"/>
  <c r="F9" i="8"/>
  <c r="G14" i="8"/>
  <c r="H14" i="8"/>
  <c r="G25" i="8"/>
  <c r="H25" i="8"/>
  <c r="H11" i="8"/>
  <c r="G11" i="8"/>
  <c r="G31" i="8"/>
  <c r="H31" i="8"/>
  <c r="H33" i="8"/>
  <c r="G33" i="8"/>
  <c r="G12" i="8"/>
  <c r="H12" i="8"/>
  <c r="G38" i="8"/>
  <c r="H38" i="8"/>
  <c r="G10" i="8"/>
  <c r="H10" i="8"/>
  <c r="H35" i="8"/>
  <c r="G35" i="8"/>
  <c r="G30" i="8"/>
  <c r="H30" i="8"/>
  <c r="H18" i="8"/>
  <c r="G18" i="8"/>
  <c r="H24" i="8"/>
  <c r="G24" i="8"/>
  <c r="G28" i="8"/>
  <c r="H28" i="8"/>
  <c r="G8" i="8"/>
  <c r="H8" i="8"/>
  <c r="H32" i="8"/>
  <c r="G32" i="8"/>
  <c r="H17" i="8"/>
  <c r="G17" i="8"/>
  <c r="G13" i="8"/>
  <c r="H13" i="8"/>
  <c r="G29" i="8"/>
  <c r="H29" i="8"/>
  <c r="G26" i="8"/>
  <c r="H26" i="8"/>
  <c r="H27" i="8"/>
  <c r="G27" i="8"/>
  <c r="G34" i="8"/>
  <c r="H34" i="8"/>
  <c r="G40" i="8"/>
  <c r="H40" i="8"/>
  <c r="H37" i="8"/>
  <c r="G37" i="8"/>
  <c r="H36" i="8"/>
  <c r="G36" i="8"/>
  <c r="G22" i="8"/>
  <c r="H22" i="8"/>
  <c r="G19" i="8"/>
  <c r="H19" i="8"/>
  <c r="G23" i="8"/>
  <c r="H23" i="8"/>
  <c r="J37" i="8" l="1"/>
  <c r="J32" i="8"/>
  <c r="J18" i="8"/>
  <c r="J35" i="8"/>
  <c r="J33" i="8"/>
  <c r="J11" i="8"/>
  <c r="J20" i="8"/>
  <c r="J39" i="8"/>
  <c r="J19" i="8"/>
  <c r="J40" i="8"/>
  <c r="J29" i="8"/>
  <c r="J8" i="8"/>
  <c r="J30" i="8"/>
  <c r="J10" i="8"/>
  <c r="J12" i="8"/>
  <c r="J31" i="8"/>
  <c r="J25" i="8"/>
  <c r="J22" i="8"/>
  <c r="J34" i="8"/>
  <c r="J26" i="8"/>
  <c r="J13" i="8"/>
  <c r="J28" i="8"/>
  <c r="J38" i="8"/>
  <c r="J14" i="8"/>
  <c r="J23" i="8"/>
  <c r="J36" i="8"/>
  <c r="J27" i="8"/>
  <c r="J17" i="8"/>
  <c r="J24" i="8"/>
  <c r="J21" i="8"/>
  <c r="J15" i="8"/>
  <c r="G9" i="8"/>
  <c r="H9" i="8"/>
  <c r="J9" i="8" l="1"/>
</calcChain>
</file>

<file path=xl/sharedStrings.xml><?xml version="1.0" encoding="utf-8"?>
<sst xmlns="http://schemas.openxmlformats.org/spreadsheetml/2006/main" count="1853" uniqueCount="745">
  <si>
    <t xml:space="preserve">Variables </t>
  </si>
  <si>
    <t>Amazonas</t>
  </si>
  <si>
    <t>Antioquia</t>
  </si>
  <si>
    <t>Arauca</t>
  </si>
  <si>
    <t>Atlántico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</si>
  <si>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</si>
  <si>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</si>
  <si>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</si>
  <si>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</si>
  <si>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</si>
  <si>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</si>
  <si>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</si>
  <si>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</si>
  <si>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</si>
  <si>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</si>
  <si>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</si>
  <si>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</si>
  <si>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</si>
  <si>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</si>
  <si>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</si>
  <si>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</si>
  <si>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</si>
  <si>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</si>
  <si>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</si>
  <si>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</si>
  <si>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</si>
  <si>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 y Providencia</t>
  </si>
  <si>
    <t>Santander</t>
  </si>
  <si>
    <t>Sucre</t>
  </si>
  <si>
    <t>Tolima</t>
  </si>
  <si>
    <t>Valle del Cauca</t>
  </si>
  <si>
    <t>Vaupés</t>
  </si>
  <si>
    <t>Vichada</t>
  </si>
  <si>
    <t>FARC</t>
  </si>
  <si>
    <t>ELN</t>
  </si>
  <si>
    <t>Explotacion forestal</t>
  </si>
  <si>
    <t>Caza</t>
  </si>
  <si>
    <t>Pesca</t>
  </si>
  <si>
    <t>Agricultura</t>
  </si>
  <si>
    <t>Turismo</t>
  </si>
  <si>
    <t>Prestacion de servicios</t>
  </si>
  <si>
    <t>Industria y manufactura</t>
  </si>
  <si>
    <t>Comercio</t>
  </si>
  <si>
    <t>Ganaderia</t>
  </si>
  <si>
    <t>Mineria y exp Petr</t>
  </si>
  <si>
    <t>Produccion avicola</t>
  </si>
  <si>
    <t>Portuarias</t>
  </si>
  <si>
    <t>Contrabando</t>
  </si>
  <si>
    <t>Consumo de drogas</t>
  </si>
  <si>
    <t>Cultivos ilícitos</t>
  </si>
  <si>
    <t>Terrorismo</t>
  </si>
  <si>
    <t>Secuestro</t>
  </si>
  <si>
    <t>Ecuador</t>
  </si>
  <si>
    <t>Peru</t>
  </si>
  <si>
    <t>Brasil</t>
  </si>
  <si>
    <t>Venezuela</t>
  </si>
  <si>
    <t>Panama</t>
  </si>
  <si>
    <t>Economía</t>
  </si>
  <si>
    <t>Límites</t>
  </si>
  <si>
    <t>Desplazamiento</t>
  </si>
  <si>
    <t>Nombre</t>
  </si>
  <si>
    <t>Grupos al margen de la Ley</t>
  </si>
  <si>
    <t xml:space="preserve">Incautaciones </t>
  </si>
  <si>
    <t>Marihuana prensada</t>
  </si>
  <si>
    <t>Heroína</t>
  </si>
  <si>
    <t>LSD</t>
  </si>
  <si>
    <t>Extasis</t>
  </si>
  <si>
    <t>Hoja Coca</t>
  </si>
  <si>
    <t>Pasta basica Cocaina</t>
  </si>
  <si>
    <t>Clorhidrato cocaína</t>
  </si>
  <si>
    <t>Bogotá</t>
  </si>
  <si>
    <t>Frontera Maritima</t>
  </si>
  <si>
    <t>Insumos Narcotrafico</t>
  </si>
  <si>
    <t>Armas</t>
  </si>
  <si>
    <t>Confecciones</t>
  </si>
  <si>
    <t>Oro</t>
  </si>
  <si>
    <t>Licor</t>
  </si>
  <si>
    <t>Textiles</t>
  </si>
  <si>
    <t>Cigarrillo</t>
  </si>
  <si>
    <t>Arroz</t>
  </si>
  <si>
    <t>Cemento</t>
  </si>
  <si>
    <t>Coltan</t>
  </si>
  <si>
    <t>Gasolina</t>
  </si>
  <si>
    <t>Bienes Canasta Familiar</t>
  </si>
  <si>
    <t>Ganado</t>
  </si>
  <si>
    <t>Calzado</t>
  </si>
  <si>
    <t>Especies</t>
  </si>
  <si>
    <t>Celulares</t>
  </si>
  <si>
    <t>Pirateria</t>
  </si>
  <si>
    <t xml:space="preserve">DATOS JURISDICCIONES </t>
  </si>
  <si>
    <t>Intervalos Grupos al margen de la ley</t>
  </si>
  <si>
    <t>Intervalos Economia</t>
  </si>
  <si>
    <t>Intervalos Cultivos ilícitos</t>
  </si>
  <si>
    <t>Intervalos Desplazamiento</t>
  </si>
  <si>
    <t>Intervalos Límites</t>
  </si>
  <si>
    <t>Lim inferior</t>
  </si>
  <si>
    <t>Lim Inferior</t>
  </si>
  <si>
    <t>Lim superior</t>
  </si>
  <si>
    <t>Lim Superior</t>
  </si>
  <si>
    <t>lim Superior</t>
  </si>
  <si>
    <t>Amplitud</t>
  </si>
  <si>
    <t>Intervalos Secuestro</t>
  </si>
  <si>
    <t>Intervalos Extorsión</t>
  </si>
  <si>
    <t>Intervalos minería ilegal</t>
  </si>
  <si>
    <t>Intervalos Terrorismo</t>
  </si>
  <si>
    <t>Lim suerior</t>
  </si>
  <si>
    <t>Intervalos Contrabando</t>
  </si>
  <si>
    <t>Intervalos Consumo Drogas</t>
  </si>
  <si>
    <t>Intervalos incautaciones</t>
  </si>
  <si>
    <t>MENU</t>
  </si>
  <si>
    <t>Segmentos Jurisdicciones</t>
  </si>
  <si>
    <t xml:space="preserve">Datos </t>
  </si>
  <si>
    <t>Identificación  Jurisdicciones y Características</t>
  </si>
  <si>
    <t>Bandas criminales</t>
  </si>
  <si>
    <t xml:space="preserve">Amazonia </t>
  </si>
  <si>
    <t>Andina</t>
  </si>
  <si>
    <t>Orinoquia</t>
  </si>
  <si>
    <t>Caribe</t>
  </si>
  <si>
    <t>Pacifico</t>
  </si>
  <si>
    <t>Número</t>
  </si>
  <si>
    <t>Región</t>
  </si>
  <si>
    <t>Hectareas</t>
  </si>
  <si>
    <t>Total</t>
  </si>
  <si>
    <t>Desplazados</t>
  </si>
  <si>
    <t>Número de habitantes</t>
  </si>
  <si>
    <t>Porcentaje</t>
  </si>
  <si>
    <t>Extorsión</t>
  </si>
  <si>
    <t>Minería ilegal</t>
  </si>
  <si>
    <t>Casos</t>
  </si>
  <si>
    <t>Denuncias</t>
  </si>
  <si>
    <t xml:space="preserve">Calificación </t>
  </si>
  <si>
    <t>Margen</t>
  </si>
  <si>
    <t>Factores de calificación</t>
  </si>
  <si>
    <t>Tabla Jurisdicciones</t>
  </si>
  <si>
    <t xml:space="preserve">Departamentos </t>
  </si>
  <si>
    <t xml:space="preserve">Norte de Santander </t>
  </si>
  <si>
    <t xml:space="preserve">Santander </t>
  </si>
  <si>
    <t>n.a</t>
  </si>
  <si>
    <t>TOTAL</t>
  </si>
  <si>
    <t>Total redondeado</t>
  </si>
  <si>
    <t>Número de departamentos afectados</t>
  </si>
  <si>
    <t>Calificación de riesgo</t>
  </si>
  <si>
    <t xml:space="preserve">calificación </t>
  </si>
  <si>
    <t>ñ</t>
  </si>
  <si>
    <t>DEPARTAMENTO</t>
  </si>
  <si>
    <t>MUNICIPIO</t>
  </si>
  <si>
    <t>MUNICIPIOS</t>
  </si>
  <si>
    <t>DEPARTAMENTOS</t>
  </si>
  <si>
    <t xml:space="preserve">DEPARTAMENTO </t>
  </si>
  <si>
    <t xml:space="preserve">Antioquia </t>
  </si>
  <si>
    <t>Amalfi</t>
  </si>
  <si>
    <t>Medellín</t>
  </si>
  <si>
    <t>San José del Guaviare</t>
  </si>
  <si>
    <t>Barranquilla</t>
  </si>
  <si>
    <t>Dosquebradas</t>
  </si>
  <si>
    <t>Bahía Solano</t>
  </si>
  <si>
    <t>Belalcázar</t>
  </si>
  <si>
    <t>Angostura</t>
  </si>
  <si>
    <t>Rionegro</t>
  </si>
  <si>
    <t>Acacías</t>
  </si>
  <si>
    <t>Cartagena</t>
  </si>
  <si>
    <t>Valle</t>
  </si>
  <si>
    <t>Bajo Baudó</t>
  </si>
  <si>
    <t>Apartadó</t>
  </si>
  <si>
    <t>Condoto</t>
  </si>
  <si>
    <t>Cisneros</t>
  </si>
  <si>
    <t>Montelíbano</t>
  </si>
  <si>
    <t>Cali</t>
  </si>
  <si>
    <t>Istmina</t>
  </si>
  <si>
    <t>Pereira</t>
  </si>
  <si>
    <t>Arboletes</t>
  </si>
  <si>
    <t>El Bagre</t>
  </si>
  <si>
    <t>El Retorno</t>
  </si>
  <si>
    <t>El Castillo</t>
  </si>
  <si>
    <t>Puerto Libertador</t>
  </si>
  <si>
    <t>Cartago</t>
  </si>
  <si>
    <t>Medio Baudó</t>
  </si>
  <si>
    <t>La Virginia</t>
  </si>
  <si>
    <t>Barbosa</t>
  </si>
  <si>
    <t>Corinto</t>
  </si>
  <si>
    <t>El Dovio</t>
  </si>
  <si>
    <t>Medio San Juan</t>
  </si>
  <si>
    <t>Buriticá</t>
  </si>
  <si>
    <t>Santa Marta</t>
  </si>
  <si>
    <t>Quibdó</t>
  </si>
  <si>
    <t>Briceño</t>
  </si>
  <si>
    <t>Granada</t>
  </si>
  <si>
    <t>Cáceres</t>
  </si>
  <si>
    <t>Remedios</t>
  </si>
  <si>
    <t>Lejanías</t>
  </si>
  <si>
    <t>Coveñas</t>
  </si>
  <si>
    <t>Santa Rosa de Osos</t>
  </si>
  <si>
    <t>Litoral de San Juan</t>
  </si>
  <si>
    <t>Mapiripán</t>
  </si>
  <si>
    <t>Campamento</t>
  </si>
  <si>
    <t>Segovia</t>
  </si>
  <si>
    <t>Medio Atrato</t>
  </si>
  <si>
    <t>Puerto Concordia</t>
  </si>
  <si>
    <t>San Onofre</t>
  </si>
  <si>
    <t>Cañasgordas</t>
  </si>
  <si>
    <t>Tarazá</t>
  </si>
  <si>
    <t>Puerto Gaitán</t>
  </si>
  <si>
    <t>Carepa</t>
  </si>
  <si>
    <t>Yalí</t>
  </si>
  <si>
    <t>Puerto Lleras</t>
  </si>
  <si>
    <t>Yolombó</t>
  </si>
  <si>
    <t>Montería</t>
  </si>
  <si>
    <t>Puerto López</t>
  </si>
  <si>
    <t>Caucasia</t>
  </si>
  <si>
    <t>Zaragoza</t>
  </si>
  <si>
    <t>Puerto Rico</t>
  </si>
  <si>
    <t>Baranoa</t>
  </si>
  <si>
    <t>San Carlos de Guaroa</t>
  </si>
  <si>
    <t>Chigorodó</t>
  </si>
  <si>
    <t>Tierralta</t>
  </si>
  <si>
    <t>Villavicencio</t>
  </si>
  <si>
    <t>San Juan de Arama</t>
  </si>
  <si>
    <t>Galapa</t>
  </si>
  <si>
    <t>Valencia</t>
  </si>
  <si>
    <t>Cumaribo</t>
  </si>
  <si>
    <t>San Martín</t>
  </si>
  <si>
    <t>Dabeiba</t>
  </si>
  <si>
    <t>La Primavera</t>
  </si>
  <si>
    <t>Malambo</t>
  </si>
  <si>
    <t>Puerto Carreño</t>
  </si>
  <si>
    <t>Vistahermosa</t>
  </si>
  <si>
    <t>Envigado</t>
  </si>
  <si>
    <t>Frontino</t>
  </si>
  <si>
    <t>Soledad</t>
  </si>
  <si>
    <t>Achí</t>
  </si>
  <si>
    <t>Itagüí</t>
  </si>
  <si>
    <t>Ituango</t>
  </si>
  <si>
    <t>San Pablo</t>
  </si>
  <si>
    <t>Manizales</t>
  </si>
  <si>
    <t>Viterbo</t>
  </si>
  <si>
    <t>Riosucio</t>
  </si>
  <si>
    <t>Mutatá</t>
  </si>
  <si>
    <t>Tumaco</t>
  </si>
  <si>
    <t>Nechí</t>
  </si>
  <si>
    <t>Necoclí</t>
  </si>
  <si>
    <t>Tibú</t>
  </si>
  <si>
    <t>Sincelejo</t>
  </si>
  <si>
    <t>Buenaventura</t>
  </si>
  <si>
    <t>San Juan de Urabá</t>
  </si>
  <si>
    <t>San Luis</t>
  </si>
  <si>
    <t>San Pedro de Urabá</t>
  </si>
  <si>
    <t>San Roque</t>
  </si>
  <si>
    <t>Popayán</t>
  </si>
  <si>
    <t>Sopetrán</t>
  </si>
  <si>
    <t>Turbo</t>
  </si>
  <si>
    <t>Uramita</t>
  </si>
  <si>
    <t>Timbiquí</t>
  </si>
  <si>
    <t>Valdivia</t>
  </si>
  <si>
    <t>Vegachí</t>
  </si>
  <si>
    <t>Yarumal</t>
  </si>
  <si>
    <t>El Paso</t>
  </si>
  <si>
    <t>Yondó</t>
  </si>
  <si>
    <t>La Gloria</t>
  </si>
  <si>
    <t xml:space="preserve">Atlántico </t>
  </si>
  <si>
    <t>Banaroa</t>
  </si>
  <si>
    <t>Valledupar</t>
  </si>
  <si>
    <t xml:space="preserve">Bolívar </t>
  </si>
  <si>
    <t>Alto Baudó</t>
  </si>
  <si>
    <t>Altos del Rosario</t>
  </si>
  <si>
    <t>Barranco de Loba</t>
  </si>
  <si>
    <t>Cértegui</t>
  </si>
  <si>
    <t>Cantagallo</t>
  </si>
  <si>
    <t>Nuquí</t>
  </si>
  <si>
    <t>Montecristo</t>
  </si>
  <si>
    <t>San Martín de Loba</t>
  </si>
  <si>
    <t>Magangué</t>
  </si>
  <si>
    <t>Simití</t>
  </si>
  <si>
    <t>Tiquisio</t>
  </si>
  <si>
    <t>Dibulla</t>
  </si>
  <si>
    <t>Norosí</t>
  </si>
  <si>
    <t>Maicao</t>
  </si>
  <si>
    <t>Anserma</t>
  </si>
  <si>
    <t>Manaure</t>
  </si>
  <si>
    <t>Riohacha</t>
  </si>
  <si>
    <t>Uribia</t>
  </si>
  <si>
    <t>El Banco</t>
  </si>
  <si>
    <t>Barbacoas</t>
  </si>
  <si>
    <t>Cumbal</t>
  </si>
  <si>
    <t>Ipiales</t>
  </si>
  <si>
    <t xml:space="preserve">Cesar </t>
  </si>
  <si>
    <t>El Copey</t>
  </si>
  <si>
    <t>Pelaya</t>
  </si>
  <si>
    <t>Mallama</t>
  </si>
  <si>
    <t>Acandí</t>
  </si>
  <si>
    <t xml:space="preserve">Córdoba </t>
  </si>
  <si>
    <t>Ayapel</t>
  </si>
  <si>
    <t>Buenavista</t>
  </si>
  <si>
    <t>Canalete</t>
  </si>
  <si>
    <t>Cúcuta</t>
  </si>
  <si>
    <t>Cereté</t>
  </si>
  <si>
    <t>Lloró</t>
  </si>
  <si>
    <t>Chinú</t>
  </si>
  <si>
    <t>El Tarra</t>
  </si>
  <si>
    <t>Ciénaga de Oro</t>
  </si>
  <si>
    <t>El Zulia</t>
  </si>
  <si>
    <t>Cotorra</t>
  </si>
  <si>
    <t>La Apartada</t>
  </si>
  <si>
    <t>Los Patios</t>
  </si>
  <si>
    <t>Lorica</t>
  </si>
  <si>
    <t>Los Córdobas</t>
  </si>
  <si>
    <t>Puerto Santander</t>
  </si>
  <si>
    <t>San Calixto</t>
  </si>
  <si>
    <t>Moñitos</t>
  </si>
  <si>
    <t>Planeta Rica</t>
  </si>
  <si>
    <t>Unguía</t>
  </si>
  <si>
    <t>Puerto Escondido</t>
  </si>
  <si>
    <t>Unión Panamericana</t>
  </si>
  <si>
    <t>Villa del Rosario</t>
  </si>
  <si>
    <t>Pueblo Nuevo</t>
  </si>
  <si>
    <t>Sahagún</t>
  </si>
  <si>
    <t>San Miguel</t>
  </si>
  <si>
    <t>San Antero</t>
  </si>
  <si>
    <t>San Bernardo del Viento</t>
  </si>
  <si>
    <t>Valle del Guamuez</t>
  </si>
  <si>
    <t>San José de Uré</t>
  </si>
  <si>
    <t>Armenia</t>
  </si>
  <si>
    <t>San Pelayo</t>
  </si>
  <si>
    <t xml:space="preserve">Chocó </t>
  </si>
  <si>
    <t>Montenegro</t>
  </si>
  <si>
    <t>Atrato</t>
  </si>
  <si>
    <t>Apía</t>
  </si>
  <si>
    <t>La Celia</t>
  </si>
  <si>
    <t>Barrancabermeja</t>
  </si>
  <si>
    <t>Bucaramanga</t>
  </si>
  <si>
    <t>Litoral del San Juan</t>
  </si>
  <si>
    <t>Cimitarra</t>
  </si>
  <si>
    <t>Sabana de Torres</t>
  </si>
  <si>
    <t>Puerto Wilches</t>
  </si>
  <si>
    <t>Corozal</t>
  </si>
  <si>
    <t>El Roble</t>
  </si>
  <si>
    <t>Guaranda</t>
  </si>
  <si>
    <t xml:space="preserve">Distrito Capital </t>
  </si>
  <si>
    <t xml:space="preserve">Guaviare </t>
  </si>
  <si>
    <t>Cajamarca</t>
  </si>
  <si>
    <t xml:space="preserve">La Guajira </t>
  </si>
  <si>
    <t xml:space="preserve">Magdalena </t>
  </si>
  <si>
    <t>Florida</t>
  </si>
  <si>
    <t>Jamundí</t>
  </si>
  <si>
    <t>Guamal</t>
  </si>
  <si>
    <t>Pradera</t>
  </si>
  <si>
    <t xml:space="preserve">Meta </t>
  </si>
  <si>
    <t>Acacias</t>
  </si>
  <si>
    <t>Yumbo</t>
  </si>
  <si>
    <t>Sardinata</t>
  </si>
  <si>
    <t>Quinchía</t>
  </si>
  <si>
    <t xml:space="preserve">Nariño </t>
  </si>
  <si>
    <t>Belén de Umbría</t>
  </si>
  <si>
    <t>Majagual</t>
  </si>
  <si>
    <t>Sampués</t>
  </si>
  <si>
    <t>San Marcos</t>
  </si>
  <si>
    <t>Puerto Asís</t>
  </si>
  <si>
    <t>Valle del Gamuez</t>
  </si>
  <si>
    <t xml:space="preserve">San Andrés y Providencia </t>
  </si>
  <si>
    <t>Tolú</t>
  </si>
  <si>
    <t xml:space="preserve">Total cultivos </t>
  </si>
  <si>
    <t xml:space="preserve">Departamento </t>
  </si>
  <si>
    <t xml:space="preserve">Municipio </t>
  </si>
  <si>
    <t xml:space="preserve">Cultivos de Coca (ha) </t>
  </si>
  <si>
    <t xml:space="preserve">Tumaco </t>
  </si>
  <si>
    <t xml:space="preserve">Tibú </t>
  </si>
  <si>
    <t xml:space="preserve">El Tambo </t>
  </si>
  <si>
    <t>Orito</t>
  </si>
  <si>
    <t xml:space="preserve">Total </t>
  </si>
  <si>
    <t xml:space="preserve">Droga </t>
  </si>
  <si>
    <t xml:space="preserve">U </t>
  </si>
  <si>
    <t>Hoja de coca</t>
  </si>
  <si>
    <t xml:space="preserve"> kg </t>
  </si>
  <si>
    <t xml:space="preserve">kg </t>
  </si>
  <si>
    <t>Pasta/base de cocaína</t>
  </si>
  <si>
    <t xml:space="preserve">Marihuana </t>
  </si>
  <si>
    <t>Departamento</t>
  </si>
  <si>
    <t xml:space="preserve">Pasta/base de
cocaína (kg)
</t>
  </si>
  <si>
    <t xml:space="preserve"> Hoja de coca (kg) </t>
  </si>
  <si>
    <t>Clorhidrato de cocaína (kg)</t>
  </si>
  <si>
    <t>Basuco (kg)</t>
  </si>
  <si>
    <t>Basuco</t>
  </si>
  <si>
    <t>RIESGO LA/FT</t>
  </si>
  <si>
    <t>AMAZONAS</t>
  </si>
  <si>
    <t>ANTIOQUIA</t>
  </si>
  <si>
    <t>ARAUCA</t>
  </si>
  <si>
    <t>CALDAS</t>
  </si>
  <si>
    <t>CAQUETÁ</t>
  </si>
  <si>
    <t>CASANARE</t>
  </si>
  <si>
    <t>CAUCA</t>
  </si>
  <si>
    <t>CESAR</t>
  </si>
  <si>
    <t>CUNDINAMARCA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</si>
  <si>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</si>
  <si>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</si>
  <si>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</si>
  <si>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</si>
  <si>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</si>
  <si>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</si>
  <si>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</si>
  <si>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</si>
  <si>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RISARALDA</t>
  </si>
  <si>
    <t>SANTANDER</t>
  </si>
  <si>
    <t>SUCRE</t>
  </si>
  <si>
    <t>TOLIMA</t>
  </si>
  <si>
    <t>VALLE DEL CAUCA</t>
  </si>
  <si>
    <t>VICHADA</t>
  </si>
  <si>
    <t>ATLANTICO</t>
  </si>
  <si>
    <t>BOGOTA D.C.</t>
  </si>
  <si>
    <t>BOLIVAR</t>
  </si>
  <si>
    <t>BOYACA</t>
  </si>
  <si>
    <t>CAQUETA</t>
  </si>
  <si>
    <t>CORDOBA</t>
  </si>
  <si>
    <t>GUAINIA</t>
  </si>
  <si>
    <t>QUINDIO</t>
  </si>
  <si>
    <t>SAN ANDRES Y PROVIDENCIA</t>
  </si>
  <si>
    <t>VAUPES</t>
  </si>
  <si>
    <t>CHOCO</t>
  </si>
  <si>
    <t xml:space="preserve">NARIÑO </t>
  </si>
  <si>
    <t xml:space="preserve">PUTUMAYO </t>
  </si>
  <si>
    <t xml:space="preserve">NORTE DE SANTANDER </t>
  </si>
  <si>
    <t xml:space="preserve">CAUCA </t>
  </si>
  <si>
    <t>AMAZONÍA</t>
  </si>
  <si>
    <t>CENTRAL</t>
  </si>
  <si>
    <t>META-GUAVIARE</t>
  </si>
  <si>
    <t>ORINOQUÍA</t>
  </si>
  <si>
    <t>PACIFICO</t>
  </si>
  <si>
    <t>SIERRA NEVADA</t>
  </si>
  <si>
    <t xml:space="preserve">TOLIMA </t>
  </si>
  <si>
    <t>CÉSAR</t>
  </si>
  <si>
    <t>Nº</t>
  </si>
  <si>
    <t>CALIFICACIÓN POR DEPARTAMENTO</t>
  </si>
  <si>
    <t xml:space="preserve">% Cambio 2016-2017 </t>
  </si>
  <si>
    <t>% del total 2017</t>
  </si>
  <si>
    <t>0,4%</t>
  </si>
  <si>
    <t>0,1%</t>
  </si>
  <si>
    <t>0,06%</t>
  </si>
  <si>
    <t>0,02%</t>
  </si>
  <si>
    <t>0,01%</t>
  </si>
  <si>
    <t>0,005%</t>
  </si>
  <si>
    <t>Actualizada</t>
  </si>
  <si>
    <t>% Total nacional</t>
  </si>
  <si>
    <t xml:space="preserve">El Charco </t>
  </si>
  <si>
    <t xml:space="preserve"> Los diez municipios con la mayor área cultivada 2017</t>
  </si>
  <si>
    <t>-</t>
  </si>
  <si>
    <t>n.d</t>
  </si>
  <si>
    <t>2,5</t>
  </si>
  <si>
    <t>1,5</t>
  </si>
  <si>
    <t>0,4</t>
  </si>
  <si>
    <t>387,4</t>
  </si>
  <si>
    <t>Marihuana prensada (kg)</t>
  </si>
  <si>
    <t>Heroína (kg)</t>
  </si>
  <si>
    <t>2CB (kg)</t>
  </si>
  <si>
    <t>Estimulante tipo éxtasis (unid.)</t>
  </si>
  <si>
    <t>Volumen de incautaciones de drogas ilícitas por tipo y departamento en 2016</t>
  </si>
  <si>
    <t>LSD (unid.)</t>
  </si>
  <si>
    <t>Sedantes no especific. (unid.)</t>
  </si>
  <si>
    <t>Popper (milil.)</t>
  </si>
  <si>
    <t>Cultivos ilícitos 2017</t>
  </si>
  <si>
    <t>Otras drogas 2016</t>
  </si>
  <si>
    <t xml:space="preserve"> Volumen de incautaciones de otras drogas ilícitas en Colombia según tipo y departamento en 2016</t>
  </si>
  <si>
    <t xml:space="preserve"> Volumen de incautaciones de drogas ilícitas 2012-2017</t>
  </si>
  <si>
    <t>Cocaína</t>
  </si>
  <si>
    <t>Abejorral</t>
  </si>
  <si>
    <t>Armenia Mantequilla</t>
  </si>
  <si>
    <t>Ciudad Bolivar</t>
  </si>
  <si>
    <t>Concordia</t>
  </si>
  <si>
    <t>Ebéjico</t>
  </si>
  <si>
    <t>El Carmen de Viboral</t>
  </si>
  <si>
    <t>El Peñol</t>
  </si>
  <si>
    <t>Giraldo</t>
  </si>
  <si>
    <t>Heliconia</t>
  </si>
  <si>
    <t xml:space="preserve">Jericó </t>
  </si>
  <si>
    <t>La Pintada</t>
  </si>
  <si>
    <t xml:space="preserve">La Unión </t>
  </si>
  <si>
    <t>Pueblorrico</t>
  </si>
  <si>
    <t>Puerto Berrio</t>
  </si>
  <si>
    <t>San Andres de Cuerquia</t>
  </si>
  <si>
    <t>San Francisco</t>
  </si>
  <si>
    <t>San Jerónimo</t>
  </si>
  <si>
    <t>San Vicente</t>
  </si>
  <si>
    <t>Santafe de Antioquía</t>
  </si>
  <si>
    <t>Sonsón</t>
  </si>
  <si>
    <t>Toledo</t>
  </si>
  <si>
    <t xml:space="preserve">Urrao </t>
  </si>
  <si>
    <t>Luruaco</t>
  </si>
  <si>
    <t>Manatí</t>
  </si>
  <si>
    <t>Palmar de Varela</t>
  </si>
  <si>
    <t xml:space="preserve">Repelón </t>
  </si>
  <si>
    <t>Sabanalarga</t>
  </si>
  <si>
    <t>Santo Tomás</t>
  </si>
  <si>
    <t>El Carmen de Bolívar</t>
  </si>
  <si>
    <t>Morales</t>
  </si>
  <si>
    <t>Pinillos</t>
  </si>
  <si>
    <t>San Jacinto del Cauca</t>
  </si>
  <si>
    <t>Turbana</t>
  </si>
  <si>
    <t>Chinchiná</t>
  </si>
  <si>
    <t>La Dorada</t>
  </si>
  <si>
    <t>Marmato</t>
  </si>
  <si>
    <t>Neira</t>
  </si>
  <si>
    <t>San José</t>
  </si>
  <si>
    <t>Supía</t>
  </si>
  <si>
    <t>Caldono</t>
  </si>
  <si>
    <t>Caloto</t>
  </si>
  <si>
    <t>Chimichagua</t>
  </si>
  <si>
    <t>Bojayá</t>
  </si>
  <si>
    <t xml:space="preserve">Condoto </t>
  </si>
  <si>
    <t>El Carmen de Atrato</t>
  </si>
  <si>
    <t xml:space="preserve">El Camen del Darién </t>
  </si>
  <si>
    <t>Novita</t>
  </si>
  <si>
    <t>Puerto Boyacá</t>
  </si>
  <si>
    <t>Facatativa</t>
  </si>
  <si>
    <t>Madrid</t>
  </si>
  <si>
    <t>Isnos</t>
  </si>
  <si>
    <t>Suaza</t>
  </si>
  <si>
    <t>San Juan del Cesar</t>
  </si>
  <si>
    <t>Fuentedeoro</t>
  </si>
  <si>
    <t>Mesetas</t>
  </si>
  <si>
    <t>Ricaurte</t>
  </si>
  <si>
    <t>Santa Barbara de Iscuandé</t>
  </si>
  <si>
    <t>Puerto Caicedo</t>
  </si>
  <si>
    <t>Puerto Guzman</t>
  </si>
  <si>
    <t xml:space="preserve">Quindío </t>
  </si>
  <si>
    <t xml:space="preserve">Apía </t>
  </si>
  <si>
    <t xml:space="preserve">La Virginia </t>
  </si>
  <si>
    <t xml:space="preserve">San Andrés </t>
  </si>
  <si>
    <t>Piedecuesta</t>
  </si>
  <si>
    <t>Puerto Parra</t>
  </si>
  <si>
    <t>Valle del Gamuéz</t>
  </si>
  <si>
    <t>Corazal</t>
  </si>
  <si>
    <t>Galeras</t>
  </si>
  <si>
    <t>Sa Onofre</t>
  </si>
  <si>
    <t>Ataco</t>
  </si>
  <si>
    <t>Chaparral</t>
  </si>
  <si>
    <t>Coyaima</t>
  </si>
  <si>
    <t>Natagaima</t>
  </si>
  <si>
    <t>Planadas</t>
  </si>
  <si>
    <t>Rioblanco</t>
  </si>
  <si>
    <t>Roncesvalles</t>
  </si>
  <si>
    <t>Rovira</t>
  </si>
  <si>
    <t>San Antonio</t>
  </si>
  <si>
    <t xml:space="preserve">Taminango </t>
  </si>
  <si>
    <t>Buga</t>
  </si>
  <si>
    <t>Guacarí</t>
  </si>
  <si>
    <t xml:space="preserve">San Pedro </t>
  </si>
  <si>
    <t xml:space="preserve">San Carlos </t>
  </si>
  <si>
    <t>Río Quito</t>
  </si>
  <si>
    <t>Municipios con actividad del Clan del Golfo 2017</t>
  </si>
  <si>
    <t>Presencia narcoparamilitar 2017</t>
  </si>
  <si>
    <t>Barranquila</t>
  </si>
  <si>
    <t xml:space="preserve">Cantagallo </t>
  </si>
  <si>
    <t>Montecristro</t>
  </si>
  <si>
    <t>La Gloría</t>
  </si>
  <si>
    <t>Certeguí</t>
  </si>
  <si>
    <t xml:space="preserve">El Carmen de Atrato </t>
  </si>
  <si>
    <t xml:space="preserve">El Carmen del Darién </t>
  </si>
  <si>
    <t xml:space="preserve">Medio San Juan </t>
  </si>
  <si>
    <t xml:space="preserve">Río Quito </t>
  </si>
  <si>
    <t xml:space="preserve">Unguía </t>
  </si>
  <si>
    <t xml:space="preserve">Montelíbano </t>
  </si>
  <si>
    <t xml:space="preserve">Moñitos </t>
  </si>
  <si>
    <t xml:space="preserve">Puerto Escondido </t>
  </si>
  <si>
    <t xml:space="preserve">Sahagún </t>
  </si>
  <si>
    <t>San Bernando del Viento</t>
  </si>
  <si>
    <t>D.C</t>
  </si>
  <si>
    <t xml:space="preserve">El Retorno </t>
  </si>
  <si>
    <t xml:space="preserve">Puerto Rico </t>
  </si>
  <si>
    <t xml:space="preserve">San Martín </t>
  </si>
  <si>
    <t xml:space="preserve">Santa Bárbara de Iscuandé </t>
  </si>
  <si>
    <t xml:space="preserve">San Calixto </t>
  </si>
  <si>
    <t>Quindio</t>
  </si>
  <si>
    <t xml:space="preserve">Guaranda </t>
  </si>
  <si>
    <t xml:space="preserve">Sampués </t>
  </si>
  <si>
    <t>Municipios con actividad de los Puntilleros 2017</t>
  </si>
  <si>
    <t>Puerto Concordía</t>
  </si>
  <si>
    <t>Municipios con actividad de las Águilas Negras 2017</t>
  </si>
  <si>
    <t xml:space="preserve">Rovira </t>
  </si>
  <si>
    <t>Municipio con actividad Los Rastrojos 2017</t>
  </si>
  <si>
    <t>Repelón</t>
  </si>
  <si>
    <t xml:space="preserve">Santo Tomás </t>
  </si>
  <si>
    <t>Puerto de Santander</t>
  </si>
  <si>
    <t>Municipios con actividad de Botalones 2017</t>
  </si>
  <si>
    <t>Municipios con actividad de Caqueteños 2017</t>
  </si>
  <si>
    <t>Municipios con actividad de Cordillera 2017</t>
  </si>
  <si>
    <t>Municipio con actividad de La Nueva generación 2017</t>
  </si>
  <si>
    <t>Municipio con actividad de La Oficina 2017</t>
  </si>
  <si>
    <t>Municipio con actividad de Los Buitragueños 2017</t>
  </si>
  <si>
    <t>Belalcazar</t>
  </si>
  <si>
    <t xml:space="preserve">Belén de Umbría </t>
  </si>
  <si>
    <t>Puerto Guzmaán</t>
  </si>
  <si>
    <t>Municipio con actividad de La Empresa 2017</t>
  </si>
  <si>
    <t>Municipio con actividad de La Constru 2017</t>
  </si>
  <si>
    <t>Municipio con actividad de Los Pachenca 2017</t>
  </si>
  <si>
    <t>CULTIVOS DE COCA POR DEPARTAMENTO 2010 - 2017</t>
  </si>
  <si>
    <t>PUTUMAYO - CAQUETÁ</t>
  </si>
  <si>
    <t>Cultivos de Coca en Colombia por región 2008 - 2017 (hectáreas)</t>
  </si>
  <si>
    <t>Cultivos de Amapola por departamento, 2007 - 2016 (hectáreas)</t>
  </si>
  <si>
    <t>FUENTES</t>
  </si>
  <si>
    <t>FUENTE: UNOCD Oficina de las Naciones Unidas Contra la Droga y el Delito - Colombia Monitoreo de Cultivos de Coca 2017</t>
  </si>
  <si>
    <t>FUENTE: OCD Observatorio de Drogas de Colombia - Reporte drogas de Colombia 2017</t>
  </si>
  <si>
    <t>Popper</t>
  </si>
  <si>
    <t>Desplazamiento 2017</t>
  </si>
  <si>
    <t>Incautaciones 2016</t>
  </si>
  <si>
    <t>FARC DICIDENCIAS</t>
  </si>
  <si>
    <t>http://www.elcolombiano.com/colombia/paz-y-derechos-humanos/el-mapa-de-las-disidencias-de-las-farc-GG8558833</t>
  </si>
  <si>
    <t>Grupor al margen de la ley</t>
  </si>
  <si>
    <t>https://elpais.com/internacional/2018/04/12/colombia/1523548514_079723.html</t>
  </si>
  <si>
    <t>https://www.elpais.com.co/judicial/en-estas-zonas-del-pais-estarian-concentradas-las-disidencias-de-las-farc.html</t>
  </si>
  <si>
    <t>https://colombia2020.elespectador.com/pais/estos-son-los-municipios-de-las-antiguas-farc-que-ocupo-el-eln</t>
  </si>
  <si>
    <t>http://www.indepaz.org.co/wp-content/uploads/2017/10/Informe-2017-narcoparas.pdf</t>
  </si>
  <si>
    <t>Grupos al margen de la Ley 2017</t>
  </si>
  <si>
    <t>Cultivos ilícitos - Otras drogas - Incautaciones</t>
  </si>
  <si>
    <t>http://www.odc.gov.co/Portals/1/publicaciones/pdf/odc-libro-blanco/reporte_drogas_colombia_2017.pdf</t>
  </si>
  <si>
    <t>https://www.unodc.org/documents/crop-monitoring/Colombia/Colombia_Monitoreo_territorios_afectados_cultivos_ilicitos_2017_Resumen.pdf</t>
  </si>
  <si>
    <t xml:space="preserve">Desplazamiento </t>
  </si>
  <si>
    <t>https://cifras.unidadvictimas.gov.co/</t>
  </si>
  <si>
    <t>Corrupción</t>
  </si>
  <si>
    <t>Terrorismo 2017</t>
  </si>
  <si>
    <t>Intervalos corrupción</t>
  </si>
  <si>
    <t>Minería ilegal 2017</t>
  </si>
  <si>
    <t>Secuestro 2017</t>
  </si>
  <si>
    <t>Extorsión 2017</t>
  </si>
  <si>
    <t>Corrupción 2017</t>
  </si>
  <si>
    <t>Evaluacion Regional del Riesgo de Lavado de activos</t>
  </si>
  <si>
    <t>https://www.policia.gov.co/grupo-informaci%C3%B3n-criminalidad/estadistica-delictiva</t>
  </si>
  <si>
    <t>Datos abiertos. Gobierno Digital Colombia https://www.datos.gov.co/Seguridad-y-Defensa/Extorsi-n-2017/tehw-fu9c/data</t>
  </si>
  <si>
    <t xml:space="preserve">Intervalos Tráfico de Migrantes </t>
  </si>
  <si>
    <t>Tráfico de migrantes 2017</t>
  </si>
  <si>
    <t xml:space="preserve">Trata de Personas 2017 </t>
  </si>
  <si>
    <t xml:space="preserve">Intervalos Trata de Personas </t>
  </si>
  <si>
    <t>Tráfico de Armas 2017</t>
  </si>
  <si>
    <t>Tráfico de Menores de Edad 2017</t>
  </si>
  <si>
    <t>Evasión Tributaria 2017</t>
  </si>
  <si>
    <t xml:space="preserve">Ganadería </t>
  </si>
  <si>
    <t xml:space="preserve">Juegos de suerte y azar </t>
  </si>
  <si>
    <t xml:space="preserve">Entidades sin ánimo de lucro </t>
  </si>
  <si>
    <t xml:space="preserve">Hoteles y restaurantes </t>
  </si>
  <si>
    <t xml:space="preserve">Actividades inmobiliarias </t>
  </si>
  <si>
    <t xml:space="preserve">Construcción y obras civiles </t>
  </si>
  <si>
    <t>total</t>
  </si>
  <si>
    <t>Agricultura, caza, silvicultura y pesca 2017</t>
  </si>
  <si>
    <t>Explotación de minas y canteras 2017</t>
  </si>
  <si>
    <t>Intervalos Tráfico de menores de edad</t>
  </si>
  <si>
    <t xml:space="preserve">Intervalos Tráfico de Armas  </t>
  </si>
  <si>
    <t xml:space="preserve">Límite superior </t>
  </si>
  <si>
    <t xml:space="preserve">Límite inferior </t>
  </si>
  <si>
    <t xml:space="preserve">Intervalos Actividades Económicas Vulnerables.   </t>
  </si>
  <si>
    <t>Intervalos Agricultura, caza, silvicultura y pesca 2017</t>
  </si>
  <si>
    <t>Intervalos Explotación de minas y canteras 2017</t>
  </si>
  <si>
    <t xml:space="preserve">Intervalos Ganadería </t>
  </si>
  <si>
    <t xml:space="preserve">Intervalos Juegos de suerte y azar </t>
  </si>
  <si>
    <t xml:space="preserve">Intervalos Entidades sin ánimo de lucro </t>
  </si>
  <si>
    <t xml:space="preserve">Intervalos Hoteles y restaurantes </t>
  </si>
  <si>
    <t xml:space="preserve">Intervalos Actividades inmobiliarias </t>
  </si>
  <si>
    <t xml:space="preserve">Intervalos Construcción y obras civiles </t>
  </si>
  <si>
    <t>MAX</t>
  </si>
  <si>
    <t xml:space="preserve">Tráfico de migrantes </t>
  </si>
  <si>
    <t>Trata de Personas</t>
  </si>
  <si>
    <t>Tráfico de Armas</t>
  </si>
  <si>
    <t xml:space="preserve">Tráfico de Menores de Edad </t>
  </si>
  <si>
    <t xml:space="preserve">Evasión Tributaria </t>
  </si>
  <si>
    <t xml:space="preserve">Actividades económicas vulnerables </t>
  </si>
  <si>
    <t xml:space="preserve">MIN </t>
  </si>
  <si>
    <t>Matriz de registro de ROS BMM- SARLAFT</t>
  </si>
  <si>
    <t xml:space="preserve">Corrupción, Tráfico de migrantes, Trata de personas, Tráfico de armas, Tráfico de menores de edad, Evasión tributaria </t>
  </si>
  <si>
    <t xml:space="preserve">Intervalos Evasión tributaria </t>
  </si>
  <si>
    <t xml:space="preserve">ROS, Número de clientes ROS </t>
  </si>
  <si>
    <t>COD_DPTO</t>
  </si>
  <si>
    <t>Nivel_Riesgo LA/FT</t>
  </si>
  <si>
    <t>MUY BAJO</t>
  </si>
  <si>
    <t>BAJO</t>
  </si>
  <si>
    <t>MEDIO</t>
  </si>
  <si>
    <t>ALTO</t>
  </si>
  <si>
    <t>MUY ATO</t>
  </si>
  <si>
    <t>0-1</t>
  </si>
  <si>
    <t>2-3</t>
  </si>
  <si>
    <t>4-5</t>
  </si>
  <si>
    <t>ATO</t>
  </si>
  <si>
    <t>N_Riesgo LA/FT</t>
  </si>
  <si>
    <t>REGIÓN</t>
  </si>
  <si>
    <t>AMAZONICA</t>
  </si>
  <si>
    <t>ANDINA</t>
  </si>
  <si>
    <t>CARIBE</t>
  </si>
  <si>
    <t>PACIFICA</t>
  </si>
  <si>
    <t>ORINOQUIA</t>
  </si>
  <si>
    <t>captaciones CDT</t>
  </si>
  <si>
    <t>Captaciones depositos de ahorro</t>
  </si>
  <si>
    <t>Captaciones totales</t>
  </si>
  <si>
    <t>Atlantico</t>
  </si>
  <si>
    <t>Bogota</t>
  </si>
  <si>
    <t>Bolivar</t>
  </si>
  <si>
    <t>Boyaca</t>
  </si>
  <si>
    <t>Caqueta</t>
  </si>
  <si>
    <t xml:space="preserve">Cordoba </t>
  </si>
  <si>
    <t>Cundanamarca</t>
  </si>
  <si>
    <t>Guajira</t>
  </si>
  <si>
    <t xml:space="preserve">Quindio </t>
  </si>
  <si>
    <t>grupos armados</t>
  </si>
  <si>
    <t>trafico de menores</t>
  </si>
  <si>
    <t>terrorismo</t>
  </si>
  <si>
    <t>desplazamiento</t>
  </si>
  <si>
    <t>trafico de migrantes</t>
  </si>
  <si>
    <t>trafico de personas</t>
  </si>
  <si>
    <t>0.06</t>
  </si>
  <si>
    <t>0.08</t>
  </si>
  <si>
    <t>cultivos ilicitos r1</t>
  </si>
  <si>
    <t>extorcion r1</t>
  </si>
  <si>
    <t>secuestros</t>
  </si>
  <si>
    <t>VARIABLES EXPLICADAS DEL MODELO</t>
  </si>
  <si>
    <t>estas dos variables son las unicas signficativas del modelo</t>
  </si>
  <si>
    <t>incautaciones</t>
  </si>
  <si>
    <t>0.13</t>
  </si>
  <si>
    <t>0.14</t>
  </si>
  <si>
    <t>0.15</t>
  </si>
  <si>
    <t>0.19</t>
  </si>
  <si>
    <t>0.04</t>
  </si>
  <si>
    <t>0.03</t>
  </si>
  <si>
    <t>0.05</t>
  </si>
  <si>
    <t>0.000112792540759213</t>
  </si>
  <si>
    <t>0.09</t>
  </si>
  <si>
    <t>0.12</t>
  </si>
  <si>
    <t>0.0000236364666873084</t>
  </si>
  <si>
    <t>0.00169329984310773</t>
  </si>
  <si>
    <t>0.000150005273622901</t>
  </si>
  <si>
    <t>0.11</t>
  </si>
  <si>
    <t>0.000194583913052245</t>
  </si>
  <si>
    <t>0.00472803108216204</t>
  </si>
  <si>
    <t>0.00107049261631106</t>
  </si>
  <si>
    <t>0.00479844467154012</t>
  </si>
  <si>
    <t>0.00120078786872019</t>
  </si>
  <si>
    <t>0.00166011358671909</t>
  </si>
  <si>
    <t>0.0000843352212840381</t>
  </si>
  <si>
    <t>0.00124350772310439</t>
  </si>
  <si>
    <t>0.000675271441349121</t>
  </si>
  <si>
    <t>0.000592040977637811</t>
  </si>
  <si>
    <t>0.00149775286977465</t>
  </si>
  <si>
    <t>0.00932731763396166</t>
  </si>
  <si>
    <t>0.00438584104785735</t>
  </si>
  <si>
    <t>0.000211637250254927</t>
  </si>
  <si>
    <t>0.00124463782389933</t>
  </si>
  <si>
    <t>0.000249406757913979</t>
  </si>
  <si>
    <t>0.00133342852339488</t>
  </si>
  <si>
    <t>0.00148150868144315</t>
  </si>
  <si>
    <t>0.00166112251187381</t>
  </si>
  <si>
    <t>departamento</t>
  </si>
  <si>
    <t>0.00</t>
  </si>
  <si>
    <t xml:space="preserve">grupos armados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</si>
</sst>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&quot;-&quot;??_);_(@_)"/>
    <numFmt numFmtId="165" formatCode="#,##0.0"/>
    <numFmt numFmtId="166" formatCode="0.0"/>
    <numFmt numFmtId="167" formatCode="0.0%"/>
    <numFmt numFmtId="168" formatCode="0.000%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20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22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12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F0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52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  <xf numFmtId="0" fontId="16" fillId="0" borderId="0"/>
    <xf numFmtId="0" fontId="19" fillId="0" borderId="0"/>
    <xf numFmtId="0" fontId="6" fillId="0" borderId="0">
      <alignment vertical="center"/>
    </xf>
    <xf numFmtId="0" fontId="1" fillId="0" borderId="0"/>
    <xf numFmtId="0" fontId="24" fillId="0" borderId="0" applyNumberFormat="0" applyFill="0" applyBorder="0" applyAlignment="0" applyProtection="0"/>
    <xf numFmtId="0" fontId="25" fillId="0" borderId="71" applyNumberFormat="0" applyFill="0" applyAlignment="0" applyProtection="0"/>
    <xf numFmtId="0" fontId="26" fillId="0" borderId="72" applyNumberFormat="0" applyFill="0" applyAlignment="0" applyProtection="0"/>
    <xf numFmtId="0" fontId="27" fillId="0" borderId="73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0" applyNumberFormat="0" applyBorder="0" applyAlignment="0" applyProtection="0"/>
    <xf numFmtId="0" fontId="29" fillId="6" borderId="0" applyNumberFormat="0" applyBorder="0" applyAlignment="0" applyProtection="0"/>
    <xf numFmtId="0" fontId="30" fillId="7" borderId="0" applyNumberFormat="0" applyBorder="0" applyAlignment="0" applyProtection="0"/>
    <xf numFmtId="0" fontId="31" fillId="8" borderId="74" applyNumberFormat="0" applyAlignment="0" applyProtection="0"/>
    <xf numFmtId="0" fontId="32" fillId="9" borderId="75" applyNumberFormat="0" applyAlignment="0" applyProtection="0"/>
    <xf numFmtId="0" fontId="33" fillId="9" borderId="74" applyNumberFormat="0" applyAlignment="0" applyProtection="0"/>
    <xf numFmtId="0" fontId="34" fillId="0" borderId="76" applyNumberFormat="0" applyFill="0" applyAlignment="0" applyProtection="0"/>
    <xf numFmtId="0" fontId="2" fillId="10" borderId="77" applyNumberFormat="0" applyAlignment="0" applyProtection="0"/>
    <xf numFmtId="0" fontId="15" fillId="0" borderId="0" applyNumberFormat="0" applyFill="0" applyBorder="0" applyAlignment="0" applyProtection="0"/>
    <xf numFmtId="0" fontId="1" fillId="11" borderId="78" applyNumberFormat="0" applyFont="0" applyAlignment="0" applyProtection="0"/>
    <xf numFmtId="0" fontId="35" fillId="0" borderId="0" applyNumberFormat="0" applyFill="0" applyBorder="0" applyAlignment="0" applyProtection="0"/>
    <xf numFmtId="0" fontId="20" fillId="0" borderId="79" applyNumberFormat="0" applyFill="0" applyAlignment="0" applyProtection="0"/>
    <xf numFmtId="0" fontId="3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" fillId="35" borderId="0" applyNumberFormat="0" applyBorder="0" applyAlignment="0" applyProtection="0"/>
    <xf numFmtId="0" fontId="21" fillId="0" borderId="0"/>
    <xf numFmtId="9" fontId="1" fillId="0" borderId="0" applyFont="0" applyFill="0" applyBorder="0" applyAlignment="0" applyProtection="0"/>
    <xf numFmtId="0" fontId="6" fillId="0" borderId="0"/>
  </cellStyleXfs>
  <cellXfs count="484">
    <xf numFmtId="0" fontId="0" fillId="0" borderId="0" xfId="0"/>
    <xf numFmtId="0" fontId="0" fillId="0" borderId="1" xfId="0" applyBorder="1" applyAlignment="1">
      <alignment horizontal="center"/>
    </xf>
    <xf numFmtId="10" fontId="0" fillId="0" borderId="0" xfId="0" applyNumberFormat="1"/>
    <xf numFmtId="1" fontId="0" fillId="0" borderId="0" xfId="0" applyNumberFormat="1"/>
    <xf numFmtId="9" fontId="0" fillId="0" borderId="0" xfId="0" applyNumberFormat="1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/>
    <xf numFmtId="1" fontId="5" fillId="0" borderId="0" xfId="0" applyNumberFormat="1" applyFont="1"/>
    <xf numFmtId="0" fontId="5" fillId="0" borderId="0" xfId="0" applyFo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2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 wrapText="1"/>
    </xf>
    <xf numFmtId="0" fontId="2" fillId="2" borderId="44" xfId="0" applyFont="1" applyFill="1" applyBorder="1"/>
    <xf numFmtId="0" fontId="2" fillId="2" borderId="39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/>
    </xf>
    <xf numFmtId="0" fontId="2" fillId="2" borderId="49" xfId="0" applyFont="1" applyFill="1" applyBorder="1" applyAlignment="1">
      <alignment horizontal="center"/>
    </xf>
    <xf numFmtId="0" fontId="3" fillId="2" borderId="35" xfId="0" applyFont="1" applyFill="1" applyBorder="1" applyAlignment="1">
      <alignment horizontal="center"/>
    </xf>
    <xf numFmtId="0" fontId="3" fillId="2" borderId="38" xfId="0" applyFont="1" applyFill="1" applyBorder="1" applyAlignment="1">
      <alignment horizontal="center"/>
    </xf>
    <xf numFmtId="0" fontId="3" fillId="2" borderId="39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0" fontId="11" fillId="0" borderId="0" xfId="0" applyNumberFormat="1" applyFont="1"/>
    <xf numFmtId="0" fontId="2" fillId="2" borderId="34" xfId="0" applyFont="1" applyFill="1" applyBorder="1"/>
    <xf numFmtId="0" fontId="0" fillId="0" borderId="45" xfId="0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0" fontId="0" fillId="0" borderId="49" xfId="0" applyBorder="1"/>
    <xf numFmtId="0" fontId="0" fillId="0" borderId="38" xfId="0" applyBorder="1"/>
    <xf numFmtId="0" fontId="0" fillId="0" borderId="39" xfId="0" applyBorder="1"/>
    <xf numFmtId="0" fontId="0" fillId="0" borderId="35" xfId="0" applyBorder="1"/>
    <xf numFmtId="0" fontId="0" fillId="0" borderId="19" xfId="0" applyBorder="1"/>
    <xf numFmtId="0" fontId="0" fillId="0" borderId="6" xfId="0" applyBorder="1"/>
    <xf numFmtId="0" fontId="0" fillId="0" borderId="20" xfId="0" applyBorder="1"/>
    <xf numFmtId="1" fontId="0" fillId="0" borderId="12" xfId="0" applyNumberFormat="1" applyBorder="1" applyAlignment="1">
      <alignment horizontal="center" vertical="center"/>
    </xf>
    <xf numFmtId="0" fontId="0" fillId="0" borderId="12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3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3" fontId="0" fillId="0" borderId="12" xfId="0" applyNumberFormat="1" applyBorder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vertical="center" wrapText="1"/>
    </xf>
    <xf numFmtId="0" fontId="0" fillId="0" borderId="42" xfId="0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24" xfId="0" applyBorder="1" applyAlignment="1">
      <alignment horizontal="center"/>
    </xf>
    <xf numFmtId="0" fontId="2" fillId="2" borderId="44" xfId="0" applyFont="1" applyFill="1" applyBorder="1" applyAlignment="1">
      <alignment horizontal="center" vertical="center"/>
    </xf>
    <xf numFmtId="1" fontId="2" fillId="2" borderId="44" xfId="0" applyNumberFormat="1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9" fontId="0" fillId="0" borderId="49" xfId="0" applyNumberFormat="1" applyBorder="1" applyAlignment="1">
      <alignment horizontal="center"/>
    </xf>
    <xf numFmtId="0" fontId="0" fillId="0" borderId="38" xfId="0" applyBorder="1" applyAlignment="1">
      <alignment horizontal="center"/>
    </xf>
    <xf numFmtId="3" fontId="0" fillId="0" borderId="38" xfId="0" applyNumberFormat="1" applyBorder="1" applyAlignment="1">
      <alignment horizontal="center"/>
    </xf>
    <xf numFmtId="3" fontId="0" fillId="0" borderId="26" xfId="0" applyNumberFormat="1" applyBorder="1" applyAlignment="1">
      <alignment horizontal="center"/>
    </xf>
    <xf numFmtId="9" fontId="0" fillId="0" borderId="60" xfId="0" applyNumberFormat="1" applyBorder="1" applyAlignment="1">
      <alignment horizontal="center"/>
    </xf>
    <xf numFmtId="9" fontId="0" fillId="0" borderId="38" xfId="0" applyNumberFormat="1" applyBorder="1" applyAlignment="1">
      <alignment horizontal="center"/>
    </xf>
    <xf numFmtId="3" fontId="0" fillId="0" borderId="38" xfId="0" applyNumberFormat="1" applyBorder="1" applyAlignment="1">
      <alignment horizontal="center" vertical="center"/>
    </xf>
    <xf numFmtId="3" fontId="0" fillId="0" borderId="26" xfId="0" applyNumberFormat="1" applyBorder="1" applyAlignment="1">
      <alignment horizontal="center" vertical="center"/>
    </xf>
    <xf numFmtId="0" fontId="0" fillId="0" borderId="63" xfId="0" applyBorder="1"/>
    <xf numFmtId="0" fontId="3" fillId="2" borderId="61" xfId="0" applyFont="1" applyFill="1" applyBorder="1" applyAlignment="1">
      <alignment horizontal="center"/>
    </xf>
    <xf numFmtId="0" fontId="0" fillId="0" borderId="54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3" fillId="2" borderId="44" xfId="0" applyFont="1" applyFill="1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58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16" fillId="0" borderId="0" xfId="4"/>
    <xf numFmtId="0" fontId="16" fillId="2" borderId="1" xfId="4" applyFill="1" applyBorder="1"/>
    <xf numFmtId="0" fontId="16" fillId="3" borderId="1" xfId="4" applyFill="1" applyBorder="1"/>
    <xf numFmtId="0" fontId="18" fillId="2" borderId="1" xfId="4" applyFont="1" applyFill="1" applyBorder="1"/>
    <xf numFmtId="0" fontId="16" fillId="2" borderId="1" xfId="4" applyFill="1" applyBorder="1" applyAlignment="1">
      <alignment wrapText="1"/>
    </xf>
    <xf numFmtId="0" fontId="18" fillId="3" borderId="1" xfId="4" applyFont="1" applyFill="1" applyBorder="1"/>
    <xf numFmtId="0" fontId="18" fillId="2" borderId="1" xfId="4" applyFont="1" applyFill="1" applyBorder="1" applyAlignment="1">
      <alignment vertical="top"/>
    </xf>
    <xf numFmtId="0" fontId="16" fillId="3" borderId="1" xfId="4" applyFill="1" applyBorder="1" applyAlignment="1">
      <alignment wrapText="1"/>
    </xf>
    <xf numFmtId="0" fontId="18" fillId="3" borderId="1" xfId="4" applyFont="1" applyFill="1" applyBorder="1" applyAlignment="1">
      <alignment vertical="top"/>
    </xf>
    <xf numFmtId="0" fontId="0" fillId="0" borderId="44" xfId="0" applyBorder="1" applyAlignment="1">
      <alignment horizontal="center"/>
    </xf>
    <xf numFmtId="0" fontId="0" fillId="0" borderId="44" xfId="0" applyBorder="1" applyAlignment="1">
      <alignment horizontal="center" vertical="center"/>
    </xf>
    <xf numFmtId="0" fontId="0" fillId="0" borderId="60" xfId="0" applyBorder="1" applyAlignment="1">
      <alignment horizontal="center"/>
    </xf>
    <xf numFmtId="0" fontId="2" fillId="2" borderId="21" xfId="0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3" fontId="0" fillId="0" borderId="49" xfId="0" applyNumberFormat="1" applyBorder="1" applyAlignment="1">
      <alignment horizontal="center"/>
    </xf>
    <xf numFmtId="3" fontId="0" fillId="0" borderId="62" xfId="0" applyNumberFormat="1" applyBorder="1" applyAlignment="1">
      <alignment horizontal="center"/>
    </xf>
    <xf numFmtId="0" fontId="0" fillId="0" borderId="1" xfId="0" applyBorder="1"/>
    <xf numFmtId="1" fontId="2" fillId="2" borderId="23" xfId="0" applyNumberFormat="1" applyFont="1" applyFill="1" applyBorder="1" applyAlignment="1">
      <alignment horizontal="center" vertical="center"/>
    </xf>
    <xf numFmtId="10" fontId="0" fillId="0" borderId="60" xfId="0" applyNumberFormat="1" applyBorder="1" applyAlignment="1">
      <alignment horizontal="center"/>
    </xf>
    <xf numFmtId="0" fontId="0" fillId="0" borderId="60" xfId="0" applyBorder="1" applyAlignment="1">
      <alignment horizontal="center" vertical="center"/>
    </xf>
    <xf numFmtId="9" fontId="0" fillId="0" borderId="38" xfId="0" applyNumberFormat="1" applyBorder="1" applyAlignment="1">
      <alignment horizontal="center" vertical="center"/>
    </xf>
    <xf numFmtId="0" fontId="2" fillId="2" borderId="65" xfId="0" applyFont="1" applyFill="1" applyBorder="1" applyAlignment="1">
      <alignment horizontal="left"/>
    </xf>
    <xf numFmtId="0" fontId="2" fillId="2" borderId="25" xfId="0" applyFont="1" applyFill="1" applyBorder="1" applyAlignment="1">
      <alignment horizontal="left"/>
    </xf>
    <xf numFmtId="0" fontId="2" fillId="2" borderId="27" xfId="0" applyFont="1" applyFill="1" applyBorder="1" applyAlignment="1">
      <alignment horizontal="left" wrapText="1"/>
    </xf>
    <xf numFmtId="0" fontId="2" fillId="2" borderId="67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68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wrapText="1"/>
    </xf>
    <xf numFmtId="0" fontId="2" fillId="2" borderId="53" xfId="0" applyFont="1" applyFill="1" applyBorder="1" applyAlignment="1">
      <alignment horizontal="center"/>
    </xf>
    <xf numFmtId="0" fontId="2" fillId="2" borderId="52" xfId="0" applyFont="1" applyFill="1" applyBorder="1" applyAlignment="1">
      <alignment horizontal="center"/>
    </xf>
    <xf numFmtId="0" fontId="2" fillId="2" borderId="69" xfId="0" applyFont="1" applyFill="1" applyBorder="1" applyAlignment="1">
      <alignment horizont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left"/>
    </xf>
    <xf numFmtId="0" fontId="2" fillId="2" borderId="19" xfId="0" applyFont="1" applyFill="1" applyBorder="1" applyAlignment="1">
      <alignment horizontal="left" vertical="center"/>
    </xf>
    <xf numFmtId="0" fontId="2" fillId="2" borderId="20" xfId="0" applyFont="1" applyFill="1" applyBorder="1" applyAlignment="1">
      <alignment horizontal="left" vertical="center"/>
    </xf>
    <xf numFmtId="0" fontId="2" fillId="2" borderId="48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2" borderId="49" xfId="0" applyFont="1" applyFill="1" applyBorder="1" applyAlignment="1">
      <alignment horizontal="center"/>
    </xf>
    <xf numFmtId="0" fontId="0" fillId="0" borderId="21" xfId="0" applyBorder="1" applyAlignment="1">
      <alignment horizontal="center" vertical="center"/>
    </xf>
    <xf numFmtId="0" fontId="2" fillId="2" borderId="34" xfId="0" applyFont="1" applyFill="1" applyBorder="1" applyAlignment="1">
      <alignment horizontal="center"/>
    </xf>
    <xf numFmtId="0" fontId="3" fillId="2" borderId="58" xfId="0" applyFont="1" applyFill="1" applyBorder="1" applyAlignment="1">
      <alignment horizontal="center"/>
    </xf>
    <xf numFmtId="0" fontId="3" fillId="2" borderId="34" xfId="0" applyFont="1" applyFill="1" applyBorder="1" applyAlignment="1">
      <alignment horizontal="center"/>
    </xf>
    <xf numFmtId="0" fontId="0" fillId="0" borderId="62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1" fontId="0" fillId="0" borderId="39" xfId="0" applyNumberFormat="1" applyBorder="1" applyAlignment="1">
      <alignment horizontal="center" vertical="center"/>
    </xf>
    <xf numFmtId="10" fontId="0" fillId="0" borderId="26" xfId="0" applyNumberFormat="1" applyBorder="1" applyAlignment="1">
      <alignment horizontal="center" vertical="center"/>
    </xf>
    <xf numFmtId="10" fontId="0" fillId="0" borderId="34" xfId="0" applyNumberFormat="1" applyBorder="1" applyAlignment="1">
      <alignment horizontal="center" vertical="center"/>
    </xf>
    <xf numFmtId="10" fontId="0" fillId="0" borderId="38" xfId="0" applyNumberFormat="1" applyBorder="1" applyAlignment="1">
      <alignment horizontal="center" vertical="center"/>
    </xf>
    <xf numFmtId="10" fontId="0" fillId="0" borderId="39" xfId="0" applyNumberFormat="1" applyBorder="1" applyAlignment="1">
      <alignment horizontal="center" vertical="center"/>
    </xf>
    <xf numFmtId="10" fontId="0" fillId="0" borderId="49" xfId="0" applyNumberFormat="1" applyBorder="1" applyAlignment="1">
      <alignment horizontal="center" vertical="center"/>
    </xf>
    <xf numFmtId="10" fontId="0" fillId="0" borderId="8" xfId="0" applyNumberFormat="1" applyBorder="1" applyAlignment="1">
      <alignment horizontal="center" vertical="center"/>
    </xf>
    <xf numFmtId="10" fontId="0" fillId="0" borderId="11" xfId="0" applyNumberFormat="1" applyBorder="1" applyAlignment="1">
      <alignment horizontal="center" vertical="center"/>
    </xf>
    <xf numFmtId="0" fontId="0" fillId="0" borderId="25" xfId="0" applyBorder="1"/>
    <xf numFmtId="0" fontId="0" fillId="0" borderId="27" xfId="0" applyBorder="1"/>
    <xf numFmtId="1" fontId="0" fillId="0" borderId="63" xfId="0" applyNumberFormat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3" fillId="2" borderId="41" xfId="0" applyFont="1" applyFill="1" applyBorder="1" applyAlignment="1">
      <alignment horizontal="left" vertical="center"/>
    </xf>
    <xf numFmtId="0" fontId="3" fillId="2" borderId="25" xfId="0" applyFont="1" applyFill="1" applyBorder="1" applyAlignment="1">
      <alignment horizontal="left" vertical="center"/>
    </xf>
    <xf numFmtId="0" fontId="3" fillId="2" borderId="27" xfId="0" applyFont="1" applyFill="1" applyBorder="1" applyAlignment="1">
      <alignment horizontal="left" vertical="center"/>
    </xf>
    <xf numFmtId="0" fontId="3" fillId="2" borderId="49" xfId="0" applyFont="1" applyFill="1" applyBorder="1" applyAlignment="1">
      <alignment wrapText="1"/>
    </xf>
    <xf numFmtId="0" fontId="3" fillId="2" borderId="38" xfId="0" applyFont="1" applyFill="1" applyBorder="1" applyAlignment="1">
      <alignment wrapText="1"/>
    </xf>
    <xf numFmtId="0" fontId="3" fillId="2" borderId="39" xfId="0" applyFont="1" applyFill="1" applyBorder="1" applyAlignment="1">
      <alignment wrapText="1"/>
    </xf>
    <xf numFmtId="10" fontId="0" fillId="0" borderId="30" xfId="0" applyNumberFormat="1" applyBorder="1" applyAlignment="1">
      <alignment horizontal="center"/>
    </xf>
    <xf numFmtId="10" fontId="0" fillId="0" borderId="70" xfId="0" applyNumberFormat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3" fontId="0" fillId="0" borderId="10" xfId="0" applyNumberForma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2" fillId="2" borderId="53" xfId="0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18" fillId="2" borderId="1" xfId="4" applyFont="1" applyFill="1" applyBorder="1" applyAlignment="1">
      <alignment wrapText="1"/>
    </xf>
    <xf numFmtId="0" fontId="18" fillId="3" borderId="1" xfId="4" applyFont="1" applyFill="1" applyBorder="1" applyAlignment="1">
      <alignment wrapText="1"/>
    </xf>
    <xf numFmtId="0" fontId="18" fillId="2" borderId="1" xfId="4" applyFont="1" applyFill="1" applyBorder="1" applyAlignment="1">
      <alignment vertical="top" wrapText="1"/>
    </xf>
    <xf numFmtId="0" fontId="17" fillId="2" borderId="43" xfId="4" applyFont="1" applyFill="1" applyBorder="1" applyAlignment="1">
      <alignment horizontal="center" vertical="center" wrapText="1"/>
    </xf>
    <xf numFmtId="0" fontId="17" fillId="2" borderId="1" xfId="4" applyFont="1" applyFill="1" applyBorder="1" applyAlignment="1">
      <alignment horizontal="center" vertical="center" wrapText="1"/>
    </xf>
    <xf numFmtId="0" fontId="17" fillId="3" borderId="1" xfId="4" applyFont="1" applyFill="1" applyBorder="1" applyAlignment="1">
      <alignment horizontal="center" vertical="center" wrapText="1"/>
    </xf>
    <xf numFmtId="0" fontId="18" fillId="3" borderId="1" xfId="4" applyFont="1" applyFill="1" applyBorder="1" applyAlignment="1">
      <alignment horizontal="left" vertical="top"/>
    </xf>
    <xf numFmtId="0" fontId="18" fillId="3" borderId="43" xfId="4" applyFont="1" applyFill="1" applyBorder="1"/>
    <xf numFmtId="0" fontId="18" fillId="2" borderId="5" xfId="4" applyFont="1" applyFill="1" applyBorder="1"/>
    <xf numFmtId="0" fontId="18" fillId="3" borderId="5" xfId="4" applyFont="1" applyFill="1" applyBorder="1"/>
    <xf numFmtId="0" fontId="16" fillId="3" borderId="0" xfId="4" applyFill="1"/>
    <xf numFmtId="0" fontId="18" fillId="3" borderId="1" xfId="4" applyFont="1" applyFill="1" applyBorder="1" applyAlignment="1">
      <alignment vertical="top" wrapText="1"/>
    </xf>
    <xf numFmtId="0" fontId="16" fillId="0" borderId="0" xfId="4" applyAlignment="1">
      <alignment horizontal="center" vertical="center"/>
    </xf>
    <xf numFmtId="0" fontId="16" fillId="2" borderId="1" xfId="4" applyFill="1" applyBorder="1" applyAlignment="1">
      <alignment horizontal="center" vertical="center"/>
    </xf>
    <xf numFmtId="0" fontId="16" fillId="0" borderId="0" xfId="4" applyAlignment="1">
      <alignment vertical="center"/>
    </xf>
    <xf numFmtId="0" fontId="16" fillId="3" borderId="1" xfId="4" applyFill="1" applyBorder="1" applyAlignment="1">
      <alignment vertical="center"/>
    </xf>
    <xf numFmtId="0" fontId="16" fillId="3" borderId="1" xfId="4" applyFill="1" applyBorder="1" applyAlignment="1">
      <alignment horizontal="center" vertical="center"/>
    </xf>
    <xf numFmtId="3" fontId="0" fillId="0" borderId="0" xfId="0" applyNumberFormat="1"/>
    <xf numFmtId="1" fontId="0" fillId="0" borderId="5" xfId="0" applyNumberFormat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10" fontId="0" fillId="0" borderId="5" xfId="0" applyNumberFormat="1" applyBorder="1" applyAlignment="1">
      <alignment horizontal="center" vertical="center"/>
    </xf>
    <xf numFmtId="0" fontId="21" fillId="0" borderId="1" xfId="49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4" fillId="2" borderId="1" xfId="4" applyFont="1" applyFill="1" applyBorder="1" applyAlignment="1">
      <alignment horizontal="center" vertical="center"/>
    </xf>
    <xf numFmtId="0" fontId="14" fillId="2" borderId="1" xfId="4" applyFont="1" applyFill="1" applyBorder="1" applyAlignment="1">
      <alignment horizontal="center"/>
    </xf>
    <xf numFmtId="0" fontId="14" fillId="0" borderId="0" xfId="4" applyFont="1"/>
    <xf numFmtId="0" fontId="14" fillId="2" borderId="1" xfId="4" applyFont="1" applyFill="1" applyBorder="1"/>
    <xf numFmtId="0" fontId="22" fillId="0" borderId="0" xfId="4" applyFont="1"/>
    <xf numFmtId="16" fontId="0" fillId="0" borderId="0" xfId="0" applyNumberFormat="1"/>
    <xf numFmtId="0" fontId="23" fillId="0" borderId="0" xfId="0" applyFont="1" applyAlignment="1">
      <alignment vertical="center" wrapText="1"/>
    </xf>
    <xf numFmtId="0" fontId="0" fillId="0" borderId="30" xfId="0" applyBorder="1"/>
    <xf numFmtId="0" fontId="0" fillId="0" borderId="33" xfId="0" applyBorder="1"/>
    <xf numFmtId="1" fontId="0" fillId="0" borderId="6" xfId="0" applyNumberFormat="1" applyBorder="1" applyAlignment="1">
      <alignment horizontal="center" vertical="center"/>
    </xf>
    <xf numFmtId="1" fontId="0" fillId="0" borderId="7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0" fillId="0" borderId="23" xfId="0" applyBorder="1"/>
    <xf numFmtId="9" fontId="0" fillId="0" borderId="0" xfId="50" applyFont="1"/>
    <xf numFmtId="9" fontId="0" fillId="0" borderId="24" xfId="50" applyFont="1" applyBorder="1" applyAlignment="1">
      <alignment horizontal="center" vertical="center"/>
    </xf>
    <xf numFmtId="9" fontId="0" fillId="0" borderId="26" xfId="50" applyFont="1" applyBorder="1" applyAlignment="1">
      <alignment horizontal="center" vertical="center"/>
    </xf>
    <xf numFmtId="9" fontId="0" fillId="0" borderId="40" xfId="50" applyFont="1" applyBorder="1" applyAlignment="1">
      <alignment horizontal="center" vertical="center"/>
    </xf>
    <xf numFmtId="9" fontId="0" fillId="0" borderId="39" xfId="0" applyNumberFormat="1" applyBorder="1" applyAlignment="1">
      <alignment horizontal="center" vertical="center"/>
    </xf>
    <xf numFmtId="9" fontId="0" fillId="0" borderId="24" xfId="0" applyNumberFormat="1" applyBorder="1" applyAlignment="1">
      <alignment horizontal="center" vertical="center"/>
    </xf>
    <xf numFmtId="9" fontId="0" fillId="0" borderId="49" xfId="0" applyNumberFormat="1" applyBorder="1" applyAlignment="1">
      <alignment horizontal="center" vertical="center"/>
    </xf>
    <xf numFmtId="9" fontId="0" fillId="0" borderId="26" xfId="0" applyNumberFormat="1" applyBorder="1" applyAlignment="1">
      <alignment horizontal="center" vertical="center"/>
    </xf>
    <xf numFmtId="9" fontId="0" fillId="0" borderId="40" xfId="0" applyNumberFormat="1" applyBorder="1" applyAlignment="1">
      <alignment horizontal="center" vertical="center"/>
    </xf>
    <xf numFmtId="9" fontId="0" fillId="0" borderId="4" xfId="0" applyNumberFormat="1" applyBorder="1" applyAlignment="1">
      <alignment horizontal="center" vertical="center"/>
    </xf>
    <xf numFmtId="9" fontId="0" fillId="0" borderId="8" xfId="0" applyNumberFormat="1" applyBorder="1" applyAlignment="1">
      <alignment horizontal="center" vertical="center"/>
    </xf>
    <xf numFmtId="0" fontId="8" fillId="0" borderId="0" xfId="3" applyAlignment="1">
      <alignment horizontal="center"/>
    </xf>
    <xf numFmtId="0" fontId="15" fillId="0" borderId="0" xfId="0" applyFont="1"/>
    <xf numFmtId="0" fontId="8" fillId="0" borderId="30" xfId="3" applyBorder="1"/>
    <xf numFmtId="0" fontId="8" fillId="0" borderId="33" xfId="3" applyBorder="1"/>
    <xf numFmtId="0" fontId="8" fillId="0" borderId="37" xfId="3" applyBorder="1"/>
    <xf numFmtId="0" fontId="8" fillId="0" borderId="44" xfId="3" applyBorder="1"/>
    <xf numFmtId="0" fontId="8" fillId="0" borderId="28" xfId="3" applyBorder="1"/>
    <xf numFmtId="9" fontId="0" fillId="0" borderId="0" xfId="50" applyFont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9" fontId="0" fillId="0" borderId="1" xfId="50" applyFont="1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2" fillId="2" borderId="65" xfId="0" applyFont="1" applyFill="1" applyBorder="1" applyAlignment="1">
      <alignment vertical="center"/>
    </xf>
    <xf numFmtId="0" fontId="2" fillId="2" borderId="25" xfId="0" applyFont="1" applyFill="1" applyBorder="1" applyAlignment="1">
      <alignment vertical="center"/>
    </xf>
    <xf numFmtId="0" fontId="2" fillId="2" borderId="7" xfId="0" applyFont="1" applyFill="1" applyBorder="1"/>
    <xf numFmtId="9" fontId="0" fillId="0" borderId="1" xfId="0" applyNumberFormat="1" applyBorder="1"/>
    <xf numFmtId="1" fontId="0" fillId="0" borderId="1" xfId="0" applyNumberFormat="1" applyBorder="1"/>
    <xf numFmtId="166" fontId="0" fillId="0" borderId="0" xfId="0" applyNumberFormat="1"/>
    <xf numFmtId="0" fontId="2" fillId="2" borderId="49" xfId="0" applyFont="1" applyFill="1" applyBorder="1" applyAlignment="1">
      <alignment horizontal="center" vertical="center"/>
    </xf>
    <xf numFmtId="0" fontId="3" fillId="2" borderId="80" xfId="0" applyFont="1" applyFill="1" applyBorder="1" applyAlignment="1">
      <alignment horizontal="left" vertical="center"/>
    </xf>
    <xf numFmtId="1" fontId="0" fillId="0" borderId="44" xfId="0" applyNumberFormat="1" applyBorder="1" applyAlignment="1">
      <alignment horizontal="center" vertical="center"/>
    </xf>
    <xf numFmtId="1" fontId="0" fillId="0" borderId="18" xfId="0" applyNumberFormat="1" applyBorder="1" applyAlignment="1">
      <alignment horizontal="center" vertical="center"/>
    </xf>
    <xf numFmtId="1" fontId="0" fillId="0" borderId="34" xfId="0" applyNumberFormat="1" applyBorder="1" applyAlignment="1">
      <alignment horizontal="center" vertical="center"/>
    </xf>
    <xf numFmtId="1" fontId="0" fillId="0" borderId="21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1" fontId="0" fillId="0" borderId="58" xfId="0" applyNumberFormat="1" applyBorder="1" applyAlignment="1">
      <alignment horizontal="center" vertical="center"/>
    </xf>
    <xf numFmtId="1" fontId="0" fillId="0" borderId="44" xfId="0" applyNumberFormat="1" applyBorder="1" applyAlignment="1">
      <alignment horizontal="center"/>
    </xf>
    <xf numFmtId="9" fontId="0" fillId="0" borderId="26" xfId="1" applyNumberFormat="1" applyFont="1" applyBorder="1" applyAlignment="1">
      <alignment horizontal="center" vertical="center"/>
    </xf>
    <xf numFmtId="0" fontId="3" fillId="2" borderId="41" xfId="0" applyFont="1" applyFill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/>
    </xf>
    <xf numFmtId="9" fontId="0" fillId="0" borderId="67" xfId="0" applyNumberFormat="1" applyBorder="1" applyAlignment="1">
      <alignment horizontal="center" vertical="center"/>
    </xf>
    <xf numFmtId="9" fontId="0" fillId="0" borderId="68" xfId="0" applyNumberFormat="1" applyBorder="1" applyAlignment="1">
      <alignment horizontal="center" vertical="center"/>
    </xf>
    <xf numFmtId="9" fontId="0" fillId="0" borderId="19" xfId="1" applyNumberFormat="1" applyFont="1" applyBorder="1" applyAlignment="1">
      <alignment horizontal="center" vertical="center"/>
    </xf>
    <xf numFmtId="9" fontId="0" fillId="0" borderId="6" xfId="1" applyNumberFormat="1" applyFont="1" applyBorder="1" applyAlignment="1">
      <alignment horizontal="center" vertical="center"/>
    </xf>
    <xf numFmtId="9" fontId="0" fillId="0" borderId="20" xfId="1" applyNumberFormat="1" applyFont="1" applyBorder="1" applyAlignment="1">
      <alignment horizontal="center" vertical="center"/>
    </xf>
    <xf numFmtId="9" fontId="0" fillId="0" borderId="9" xfId="1" applyNumberFormat="1" applyFont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/>
    </xf>
    <xf numFmtId="0" fontId="0" fillId="3" borderId="0" xfId="0" applyFill="1"/>
    <xf numFmtId="0" fontId="0" fillId="0" borderId="55" xfId="0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2" fillId="2" borderId="66" xfId="0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3" fillId="2" borderId="82" xfId="0" applyFont="1" applyFill="1" applyBorder="1" applyAlignment="1">
      <alignment horizontal="center" vertical="center"/>
    </xf>
    <xf numFmtId="9" fontId="0" fillId="0" borderId="55" xfId="0" applyNumberFormat="1" applyBorder="1" applyAlignment="1">
      <alignment horizontal="center" vertical="center"/>
    </xf>
    <xf numFmtId="9" fontId="0" fillId="0" borderId="56" xfId="50" applyFont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9" fontId="0" fillId="0" borderId="43" xfId="50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9" fontId="0" fillId="0" borderId="43" xfId="0" applyNumberFormat="1" applyBorder="1"/>
    <xf numFmtId="1" fontId="0" fillId="0" borderId="43" xfId="0" applyNumberFormat="1" applyBorder="1"/>
    <xf numFmtId="0" fontId="0" fillId="0" borderId="56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83" xfId="0" applyBorder="1" applyAlignment="1">
      <alignment horizontal="center" vertical="center"/>
    </xf>
    <xf numFmtId="0" fontId="0" fillId="3" borderId="1" xfId="0" applyFill="1" applyBorder="1"/>
    <xf numFmtId="9" fontId="0" fillId="3" borderId="1" xfId="0" applyNumberFormat="1" applyFill="1" applyBorder="1"/>
    <xf numFmtId="9" fontId="0" fillId="3" borderId="1" xfId="50" applyFont="1" applyFill="1" applyBorder="1"/>
    <xf numFmtId="166" fontId="0" fillId="3" borderId="1" xfId="0" applyNumberFormat="1" applyFill="1" applyBorder="1"/>
    <xf numFmtId="1" fontId="0" fillId="3" borderId="1" xfId="0" applyNumberFormat="1" applyFill="1" applyBorder="1"/>
    <xf numFmtId="167" fontId="0" fillId="0" borderId="39" xfId="0" applyNumberFormat="1" applyBorder="1" applyAlignment="1">
      <alignment horizontal="center" vertical="center"/>
    </xf>
    <xf numFmtId="164" fontId="0" fillId="0" borderId="0" xfId="1" applyFont="1"/>
    <xf numFmtId="1" fontId="0" fillId="0" borderId="24" xfId="1" applyNumberFormat="1" applyFon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2" borderId="51" xfId="0" applyFont="1" applyFill="1" applyBorder="1" applyAlignment="1">
      <alignment horizontal="center" vertical="center" wrapText="1"/>
    </xf>
    <xf numFmtId="0" fontId="2" fillId="2" borderId="52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2" fillId="2" borderId="8" xfId="0" applyFont="1" applyFill="1" applyBorder="1"/>
    <xf numFmtId="0" fontId="2" fillId="2" borderId="26" xfId="0" applyFont="1" applyFill="1" applyBorder="1"/>
    <xf numFmtId="0" fontId="0" fillId="0" borderId="34" xfId="0" applyBorder="1" applyAlignment="1">
      <alignment horizontal="center"/>
    </xf>
    <xf numFmtId="0" fontId="0" fillId="0" borderId="44" xfId="0" applyBorder="1"/>
    <xf numFmtId="0" fontId="0" fillId="3" borderId="1" xfId="0" applyFill="1" applyBorder="1" applyAlignment="1">
      <alignment horizontal="center"/>
    </xf>
    <xf numFmtId="168" fontId="0" fillId="0" borderId="0" xfId="0" applyNumberFormat="1"/>
    <xf numFmtId="167" fontId="0" fillId="0" borderId="0" xfId="0" applyNumberFormat="1"/>
    <xf numFmtId="0" fontId="0" fillId="0" borderId="34" xfId="0" applyBorder="1" applyAlignment="1">
      <alignment horizontal="center" vertical="center"/>
    </xf>
    <xf numFmtId="0" fontId="0" fillId="0" borderId="34" xfId="0" applyBorder="1" applyAlignment="1">
      <alignment horizont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65" xfId="0" applyFont="1" applyFill="1" applyBorder="1" applyAlignment="1">
      <alignment horizontal="center" vertical="center"/>
    </xf>
    <xf numFmtId="0" fontId="2" fillId="2" borderId="59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3" fillId="36" borderId="30" xfId="0" applyFont="1" applyFill="1" applyBorder="1" applyAlignment="1">
      <alignment wrapText="1"/>
    </xf>
    <xf numFmtId="0" fontId="0" fillId="0" borderId="3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3" fillId="37" borderId="33" xfId="0" applyFont="1" applyFill="1" applyBorder="1" applyAlignment="1">
      <alignment wrapText="1"/>
    </xf>
    <xf numFmtId="0" fontId="3" fillId="40" borderId="28" xfId="0" applyFont="1" applyFill="1" applyBorder="1" applyAlignment="1">
      <alignment wrapText="1"/>
    </xf>
    <xf numFmtId="0" fontId="3" fillId="39" borderId="33" xfId="0" applyFont="1" applyFill="1" applyBorder="1" applyAlignment="1">
      <alignment wrapText="1"/>
    </xf>
    <xf numFmtId="0" fontId="0" fillId="0" borderId="31" xfId="0" applyBorder="1" applyAlignment="1">
      <alignment horizontal="center" vertical="center"/>
    </xf>
    <xf numFmtId="0" fontId="3" fillId="37" borderId="30" xfId="0" applyFont="1" applyFill="1" applyBorder="1" applyAlignment="1">
      <alignment wrapText="1"/>
    </xf>
    <xf numFmtId="49" fontId="0" fillId="0" borderId="32" xfId="0" applyNumberFormat="1" applyBorder="1" applyAlignment="1">
      <alignment horizontal="center" vertical="center"/>
    </xf>
    <xf numFmtId="0" fontId="3" fillId="38" borderId="33" xfId="0" applyFont="1" applyFill="1" applyBorder="1" applyAlignment="1">
      <alignment wrapText="1"/>
    </xf>
    <xf numFmtId="49" fontId="0" fillId="0" borderId="18" xfId="0" applyNumberFormat="1" applyBorder="1" applyAlignment="1">
      <alignment horizontal="center" vertical="center"/>
    </xf>
    <xf numFmtId="49" fontId="0" fillId="0" borderId="31" xfId="0" applyNumberFormat="1" applyBorder="1" applyAlignment="1">
      <alignment horizontal="center" vertical="center"/>
    </xf>
    <xf numFmtId="0" fontId="2" fillId="2" borderId="84" xfId="0" applyFont="1" applyFill="1" applyBorder="1" applyAlignment="1">
      <alignment horizontal="center" vertical="center" wrapText="1"/>
    </xf>
    <xf numFmtId="0" fontId="0" fillId="4" borderId="0" xfId="0" applyFill="1"/>
    <xf numFmtId="0" fontId="0" fillId="41" borderId="0" xfId="0" applyFill="1"/>
    <xf numFmtId="2" fontId="0" fillId="0" borderId="0" xfId="0" applyNumberFormat="1"/>
    <xf numFmtId="0" fontId="0" fillId="0" borderId="43" xfId="0" applyBorder="1"/>
    <xf numFmtId="0" fontId="0" fillId="0" borderId="66" xfId="0" applyBorder="1"/>
    <xf numFmtId="0" fontId="0" fillId="0" borderId="5" xfId="0" applyBorder="1"/>
    <xf numFmtId="0" fontId="20" fillId="39" borderId="1" xfId="0" applyFont="1" applyFill="1" applyBorder="1"/>
    <xf numFmtId="1" fontId="0" fillId="0" borderId="83" xfId="0" applyNumberFormat="1" applyBorder="1"/>
    <xf numFmtId="1" fontId="0" fillId="0" borderId="85" xfId="0" applyNumberFormat="1" applyBorder="1"/>
    <xf numFmtId="1" fontId="0" fillId="0" borderId="4" xfId="0" applyNumberFormat="1" applyBorder="1"/>
    <xf numFmtId="1" fontId="0" fillId="0" borderId="24" xfId="0" applyNumberFormat="1" applyBorder="1"/>
    <xf numFmtId="1" fontId="0" fillId="0" borderId="3" xfId="0" applyNumberFormat="1" applyBorder="1"/>
    <xf numFmtId="1" fontId="20" fillId="42" borderId="55" xfId="0" applyNumberFormat="1" applyFont="1" applyFill="1" applyBorder="1"/>
    <xf numFmtId="1" fontId="20" fillId="42" borderId="56" xfId="0" applyNumberFormat="1" applyFont="1" applyFill="1" applyBorder="1"/>
    <xf numFmtId="1" fontId="20" fillId="42" borderId="54" xfId="0" applyNumberFormat="1" applyFont="1" applyFill="1" applyBorder="1"/>
    <xf numFmtId="0" fontId="20" fillId="4" borderId="1" xfId="0" applyFont="1" applyFill="1" applyBorder="1"/>
    <xf numFmtId="2" fontId="0" fillId="0" borderId="0" xfId="0" applyNumberFormat="1" applyAlignment="1">
      <alignment horizontal="left" vertical="top"/>
    </xf>
    <xf numFmtId="0" fontId="20" fillId="39" borderId="55" xfId="0" applyFont="1" applyFill="1" applyBorder="1"/>
    <xf numFmtId="0" fontId="0" fillId="0" borderId="83" xfId="0" applyBorder="1"/>
    <xf numFmtId="0" fontId="0" fillId="0" borderId="4" xfId="0" applyBorder="1"/>
    <xf numFmtId="0" fontId="4" fillId="2" borderId="18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9" fillId="2" borderId="21" xfId="3" applyFont="1" applyFill="1" applyBorder="1" applyAlignment="1">
      <alignment horizontal="center" vertical="center"/>
    </xf>
    <xf numFmtId="0" fontId="9" fillId="2" borderId="22" xfId="3" applyFont="1" applyFill="1" applyBorder="1" applyAlignment="1">
      <alignment horizontal="center" vertical="center"/>
    </xf>
    <xf numFmtId="0" fontId="9" fillId="2" borderId="23" xfId="3" applyFont="1" applyFill="1" applyBorder="1" applyAlignment="1">
      <alignment horizontal="center" vertical="center"/>
    </xf>
    <xf numFmtId="0" fontId="9" fillId="2" borderId="31" xfId="3" applyFont="1" applyFill="1" applyBorder="1" applyAlignment="1">
      <alignment horizontal="center" vertical="center"/>
    </xf>
    <xf numFmtId="0" fontId="9" fillId="2" borderId="14" xfId="3" applyFont="1" applyFill="1" applyBorder="1" applyAlignment="1">
      <alignment horizontal="center" vertical="center"/>
    </xf>
    <xf numFmtId="0" fontId="9" fillId="2" borderId="28" xfId="3" applyFont="1" applyFill="1" applyBorder="1" applyAlignment="1">
      <alignment horizontal="center" vertical="center"/>
    </xf>
    <xf numFmtId="0" fontId="12" fillId="2" borderId="21" xfId="3" applyFont="1" applyFill="1" applyBorder="1" applyAlignment="1">
      <alignment horizontal="center" vertical="center"/>
    </xf>
    <xf numFmtId="0" fontId="12" fillId="2" borderId="22" xfId="3" applyFont="1" applyFill="1" applyBorder="1" applyAlignment="1">
      <alignment horizontal="center" vertical="center"/>
    </xf>
    <xf numFmtId="0" fontId="12" fillId="2" borderId="23" xfId="3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2" borderId="34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2" fillId="2" borderId="21" xfId="0" applyFont="1" applyFill="1" applyBorder="1" applyAlignment="1">
      <alignment horizontal="center" wrapText="1"/>
    </xf>
    <xf numFmtId="0" fontId="2" fillId="2" borderId="22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23" xfId="0" applyFont="1" applyFill="1" applyBorder="1" applyAlignment="1">
      <alignment horizontal="center" wrapText="1"/>
    </xf>
    <xf numFmtId="0" fontId="2" fillId="2" borderId="15" xfId="0" applyFont="1" applyFill="1" applyBorder="1" applyAlignment="1">
      <alignment horizontal="center" wrapText="1"/>
    </xf>
    <xf numFmtId="0" fontId="2" fillId="2" borderId="16" xfId="0" applyFont="1" applyFill="1" applyBorder="1" applyAlignment="1">
      <alignment horizontal="center" wrapText="1"/>
    </xf>
    <xf numFmtId="0" fontId="2" fillId="2" borderId="46" xfId="0" applyFont="1" applyFill="1" applyBorder="1" applyAlignment="1">
      <alignment horizontal="center" wrapText="1"/>
    </xf>
    <xf numFmtId="0" fontId="2" fillId="2" borderId="4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9" fontId="2" fillId="2" borderId="1" xfId="50" applyFont="1" applyFill="1" applyBorder="1" applyAlignment="1">
      <alignment horizontal="center" vertical="center"/>
    </xf>
    <xf numFmtId="9" fontId="2" fillId="2" borderId="43" xfId="50" applyFont="1" applyFill="1" applyBorder="1" applyAlignment="1">
      <alignment horizontal="center" vertical="center"/>
    </xf>
    <xf numFmtId="9" fontId="2" fillId="2" borderId="5" xfId="5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5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 vertical="center"/>
    </xf>
    <xf numFmtId="0" fontId="2" fillId="2" borderId="55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9" fontId="2" fillId="2" borderId="26" xfId="50" applyFont="1" applyFill="1" applyBorder="1" applyAlignment="1">
      <alignment horizontal="center" vertical="center"/>
    </xf>
    <xf numFmtId="0" fontId="2" fillId="2" borderId="49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2" fillId="2" borderId="30" xfId="0" applyFont="1" applyFill="1" applyBorder="1" applyAlignment="1">
      <alignment horizontal="center"/>
    </xf>
    <xf numFmtId="0" fontId="7" fillId="2" borderId="0" xfId="0" applyFont="1" applyFill="1" applyAlignment="1">
      <alignment horizontal="center" vertical="center"/>
    </xf>
    <xf numFmtId="0" fontId="3" fillId="2" borderId="18" xfId="0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3" fillId="2" borderId="30" xfId="0" applyFont="1" applyFill="1" applyBorder="1" applyAlignment="1">
      <alignment horizontal="center"/>
    </xf>
    <xf numFmtId="0" fontId="3" fillId="2" borderId="22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" borderId="39" xfId="0" applyFont="1" applyFill="1" applyBorder="1" applyAlignment="1">
      <alignment horizontal="center" vertical="center"/>
    </xf>
    <xf numFmtId="0" fontId="14" fillId="2" borderId="53" xfId="0" applyFont="1" applyFill="1" applyBorder="1" applyAlignment="1">
      <alignment horizontal="center" vertical="center" wrapText="1"/>
    </xf>
    <xf numFmtId="0" fontId="14" fillId="2" borderId="57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43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/>
    </xf>
    <xf numFmtId="0" fontId="14" fillId="2" borderId="52" xfId="0" applyFont="1" applyFill="1" applyBorder="1" applyAlignment="1">
      <alignment horizontal="center" vertical="center" wrapText="1"/>
    </xf>
    <xf numFmtId="0" fontId="14" fillId="2" borderId="47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/>
    </xf>
    <xf numFmtId="0" fontId="13" fillId="2" borderId="29" xfId="0" applyFont="1" applyFill="1" applyBorder="1" applyAlignment="1">
      <alignment horizontal="center" vertical="center"/>
    </xf>
    <xf numFmtId="0" fontId="13" fillId="2" borderId="30" xfId="0" applyFont="1" applyFill="1" applyBorder="1" applyAlignment="1">
      <alignment horizontal="center" vertical="center"/>
    </xf>
    <xf numFmtId="0" fontId="13" fillId="2" borderId="31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3" borderId="1" xfId="4" applyFont="1" applyFill="1" applyBorder="1" applyAlignment="1">
      <alignment horizontal="center" wrapText="1"/>
    </xf>
    <xf numFmtId="0" fontId="16" fillId="3" borderId="43" xfId="4" applyFill="1" applyBorder="1" applyAlignment="1">
      <alignment horizontal="center" vertical="center"/>
    </xf>
    <xf numFmtId="0" fontId="16" fillId="3" borderId="5" xfId="4" applyFill="1" applyBorder="1" applyAlignment="1">
      <alignment horizontal="center" vertical="center"/>
    </xf>
    <xf numFmtId="0" fontId="16" fillId="3" borderId="66" xfId="4" applyFill="1" applyBorder="1" applyAlignment="1">
      <alignment horizontal="center" vertical="center"/>
    </xf>
    <xf numFmtId="0" fontId="16" fillId="2" borderId="43" xfId="4" applyFill="1" applyBorder="1" applyAlignment="1">
      <alignment horizontal="center" vertical="center"/>
    </xf>
    <xf numFmtId="0" fontId="16" fillId="2" borderId="66" xfId="4" applyFill="1" applyBorder="1" applyAlignment="1">
      <alignment horizontal="center" vertical="center"/>
    </xf>
    <xf numFmtId="0" fontId="16" fillId="2" borderId="5" xfId="4" applyFill="1" applyBorder="1" applyAlignment="1">
      <alignment horizontal="center" vertical="center"/>
    </xf>
    <xf numFmtId="0" fontId="16" fillId="3" borderId="1" xfId="4" applyFill="1" applyBorder="1" applyAlignment="1">
      <alignment horizontal="center" vertical="center"/>
    </xf>
    <xf numFmtId="0" fontId="22" fillId="3" borderId="8" xfId="4" applyFont="1" applyFill="1" applyBorder="1" applyAlignment="1">
      <alignment horizontal="center" wrapText="1"/>
    </xf>
    <xf numFmtId="0" fontId="22" fillId="3" borderId="7" xfId="4" applyFont="1" applyFill="1" applyBorder="1" applyAlignment="1">
      <alignment horizontal="center" wrapText="1"/>
    </xf>
    <xf numFmtId="0" fontId="16" fillId="0" borderId="0" xfId="4" applyAlignment="1">
      <alignment horizontal="center"/>
    </xf>
    <xf numFmtId="0" fontId="16" fillId="2" borderId="1" xfId="4" applyFill="1" applyBorder="1" applyAlignment="1">
      <alignment horizontal="center" vertical="center"/>
    </xf>
    <xf numFmtId="0" fontId="17" fillId="2" borderId="1" xfId="4" applyFont="1" applyFill="1" applyBorder="1" applyAlignment="1">
      <alignment horizontal="center" vertical="center" wrapText="1"/>
    </xf>
    <xf numFmtId="0" fontId="17" fillId="3" borderId="1" xfId="4" applyFont="1" applyFill="1" applyBorder="1" applyAlignment="1">
      <alignment horizontal="center" vertical="center" wrapText="1"/>
    </xf>
    <xf numFmtId="0" fontId="17" fillId="3" borderId="43" xfId="4" applyFont="1" applyFill="1" applyBorder="1" applyAlignment="1">
      <alignment horizontal="center" vertical="center" wrapText="1"/>
    </xf>
    <xf numFmtId="0" fontId="17" fillId="3" borderId="5" xfId="4" applyFont="1" applyFill="1" applyBorder="1" applyAlignment="1">
      <alignment horizontal="center" vertical="center" wrapText="1"/>
    </xf>
    <xf numFmtId="0" fontId="17" fillId="3" borderId="66" xfId="4" applyFont="1" applyFill="1" applyBorder="1" applyAlignment="1">
      <alignment horizontal="center" vertical="center" wrapText="1"/>
    </xf>
    <xf numFmtId="0" fontId="17" fillId="2" borderId="43" xfId="4" applyFont="1" applyFill="1" applyBorder="1" applyAlignment="1">
      <alignment horizontal="center" vertical="center" wrapText="1"/>
    </xf>
    <xf numFmtId="0" fontId="17" fillId="2" borderId="66" xfId="4" applyFont="1" applyFill="1" applyBorder="1" applyAlignment="1">
      <alignment horizontal="center" vertical="center" wrapText="1"/>
    </xf>
    <xf numFmtId="0" fontId="17" fillId="2" borderId="5" xfId="4" applyFont="1" applyFill="1" applyBorder="1" applyAlignment="1">
      <alignment horizontal="center" vertical="center" wrapText="1"/>
    </xf>
    <xf numFmtId="0" fontId="22" fillId="3" borderId="8" xfId="4" applyFont="1" applyFill="1" applyBorder="1" applyAlignment="1">
      <alignment horizontal="center" vertical="center" wrapText="1"/>
    </xf>
    <xf numFmtId="0" fontId="22" fillId="3" borderId="7" xfId="4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27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" fillId="2" borderId="31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3" fillId="2" borderId="18" xfId="0" applyFont="1" applyFill="1" applyBorder="1" applyAlignment="1">
      <alignment horizontal="center" vertical="center" wrapText="1"/>
    </xf>
    <xf numFmtId="0" fontId="23" fillId="2" borderId="30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center" vertical="center" wrapText="1"/>
    </xf>
  </cellXfs>
  <cellStyles count="52">
    <cellStyle name="20% - Énfasis1" xfId="26" builtinId="30" customBuiltin="1"/>
    <cellStyle name="20% - Énfasis2" xfId="30" builtinId="34" customBuiltin="1"/>
    <cellStyle name="20% - Énfasis3" xfId="34" builtinId="38" customBuiltin="1"/>
    <cellStyle name="20% - Énfasis4" xfId="38" builtinId="42" customBuiltin="1"/>
    <cellStyle name="20% - Énfasis5" xfId="42" builtinId="46" customBuiltin="1"/>
    <cellStyle name="20% - Énfasis6" xfId="46" builtinId="50" customBuiltin="1"/>
    <cellStyle name="40% - Énfasis1" xfId="27" builtinId="31" customBuiltin="1"/>
    <cellStyle name="40% - Énfasis2" xfId="31" builtinId="35" customBuiltin="1"/>
    <cellStyle name="40% - Énfasis3" xfId="35" builtinId="39" customBuiltin="1"/>
    <cellStyle name="40% - Énfasis4" xfId="39" builtinId="43" customBuiltin="1"/>
    <cellStyle name="40% - Énfasis5" xfId="43" builtinId="47" customBuiltin="1"/>
    <cellStyle name="40% - Énfasis6" xfId="47" builtinId="51" customBuiltin="1"/>
    <cellStyle name="60% - Énfasis1" xfId="28" builtinId="32" customBuiltin="1"/>
    <cellStyle name="60% - Énfasis2" xfId="32" builtinId="36" customBuiltin="1"/>
    <cellStyle name="60% - Énfasis3" xfId="36" builtinId="40" customBuiltin="1"/>
    <cellStyle name="60% - Énfasis4" xfId="40" builtinId="44" customBuiltin="1"/>
    <cellStyle name="60% - Énfasis5" xfId="44" builtinId="48" customBuiltin="1"/>
    <cellStyle name="60% - Énfasis6" xfId="48" builtinId="52" customBuiltin="1"/>
    <cellStyle name="Buena" xfId="13" builtinId="26" customBuiltin="1"/>
    <cellStyle name="Cálculo" xfId="18" builtinId="22" customBuiltin="1"/>
    <cellStyle name="Celda de comprobación" xfId="20" builtinId="23" customBuiltin="1"/>
    <cellStyle name="Celda vinculada" xfId="19" builtinId="24" customBuiltin="1"/>
    <cellStyle name="Encabezado 1" xfId="9" builtinId="16" customBuiltin="1"/>
    <cellStyle name="Encabezado 4" xfId="12" builtinId="19" customBuiltin="1"/>
    <cellStyle name="Énfasis1" xfId="25" builtinId="29" customBuiltin="1"/>
    <cellStyle name="Énfasis2" xfId="29" builtinId="33" customBuiltin="1"/>
    <cellStyle name="Énfasis3" xfId="33" builtinId="37" customBuiltin="1"/>
    <cellStyle name="Énfasis4" xfId="37" builtinId="41" customBuiltin="1"/>
    <cellStyle name="Énfasis5" xfId="41" builtinId="45" customBuiltin="1"/>
    <cellStyle name="Énfasis6" xfId="45" builtinId="49" customBuiltin="1"/>
    <cellStyle name="Entrada" xfId="16" builtinId="20" customBuiltin="1"/>
    <cellStyle name="Hipervínculo" xfId="3" builtinId="8"/>
    <cellStyle name="Incorrecto" xfId="14" builtinId="27" customBuiltin="1"/>
    <cellStyle name="Millares" xfId="1" builtinId="3"/>
    <cellStyle name="Neutral" xfId="15" builtinId="28" customBuiltin="1"/>
    <cellStyle name="Normal" xfId="0" builtinId="0"/>
    <cellStyle name="Normal 11" xfId="51"/>
    <cellStyle name="Normal 2" xfId="2"/>
    <cellStyle name="Normal 2 2" xfId="6"/>
    <cellStyle name="Normal 2 3" xfId="7"/>
    <cellStyle name="Normal 3" xfId="4"/>
    <cellStyle name="Normal 4" xfId="5"/>
    <cellStyle name="Normal 5" xfId="49"/>
    <cellStyle name="Notas" xfId="22" builtinId="10" customBuiltin="1"/>
    <cellStyle name="Porcentaje" xfId="50" builtinId="5"/>
    <cellStyle name="Salida" xfId="17" builtinId="21" customBuiltin="1"/>
    <cellStyle name="Texto de advertencia" xfId="21" builtinId="11" customBuiltin="1"/>
    <cellStyle name="Texto explicativo" xfId="23" builtinId="53" customBuiltin="1"/>
    <cellStyle name="Título" xfId="8" builtinId="15" customBuiltin="1"/>
    <cellStyle name="Título 2" xfId="10" builtinId="17" customBuiltin="1"/>
    <cellStyle name="Título 3" xfId="11" builtinId="18" customBuiltin="1"/>
    <cellStyle name="Total" xfId="24" builtinId="25" customBuiltin="1"/>
  </cellStyles>
  <dxfs count="7">
    <dxf>
      <fill>
        <patternFill>
          <fgColor rgb="FFC00000"/>
          <bgColor rgb="FFC00000"/>
        </patternFill>
      </fill>
    </dxf>
    <dxf>
      <fill>
        <patternFill>
          <fgColor rgb="FF00B050"/>
          <bgColor rgb="FF00B050"/>
        </patternFill>
      </fill>
    </dxf>
    <dxf>
      <fill>
        <patternFill>
          <fgColor rgb="FF92D050"/>
        </patternFill>
      </fill>
    </dxf>
    <dxf>
      <fill>
        <patternFill>
          <fgColor rgb="FF92D050"/>
          <bgColor rgb="FF92D050"/>
        </patternFill>
      </fill>
    </dxf>
    <dxf>
      <fill>
        <patternFill>
          <fgColor rgb="FFFFC000"/>
          <bgColor rgb="FFFFC000"/>
        </patternFill>
      </fill>
    </dxf>
    <dxf>
      <fill>
        <patternFill>
          <fgColor theme="9" tint="-0.24994659260841701"/>
          <bgColor theme="9" tint="-0.24994659260841701"/>
        </patternFill>
      </fill>
    </dxf>
    <dxf>
      <fill>
        <patternFill>
          <fgColor rgb="FFC00000"/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MENU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76200</xdr:colOff>
      <xdr:row>3</xdr:row>
      <xdr:rowOff>9524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00200" cy="5905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47625</xdr:colOff>
      <xdr:row>4</xdr:row>
      <xdr:rowOff>23813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21656" cy="7858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1600200</xdr:colOff>
      <xdr:row>3</xdr:row>
      <xdr:rowOff>19049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00200" cy="5905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1600200</xdr:colOff>
      <xdr:row>3</xdr:row>
      <xdr:rowOff>19049</xdr:rowOff>
    </xdr:to>
    <xdr:pic>
      <xdr:nvPicPr>
        <xdr:cNvPr id="4" name="3 Imagen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00200" cy="5905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1657350</xdr:colOff>
      <xdr:row>3</xdr:row>
      <xdr:rowOff>19049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57350" cy="5905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438150</xdr:colOff>
      <xdr:row>3</xdr:row>
      <xdr:rowOff>19049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00200" cy="5905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3171825</xdr:colOff>
          <xdr:row>13</xdr:row>
          <xdr:rowOff>47625</xdr:rowOff>
        </xdr:from>
        <xdr:to>
          <xdr:col>2</xdr:col>
          <xdr:colOff>3590925</xdr:colOff>
          <xdr:row>13</xdr:row>
          <xdr:rowOff>428625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="" xmlns:a16="http://schemas.microsoft.com/office/drawing/2014/main" id="{00000000-0008-0000-0A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3190875</xdr:colOff>
          <xdr:row>15</xdr:row>
          <xdr:rowOff>47625</xdr:rowOff>
        </xdr:from>
        <xdr:to>
          <xdr:col>2</xdr:col>
          <xdr:colOff>3609975</xdr:colOff>
          <xdr:row>15</xdr:row>
          <xdr:rowOff>428625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="" xmlns:a16="http://schemas.microsoft.com/office/drawing/2014/main" id="{00000000-0008-0000-0A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3171825</xdr:colOff>
          <xdr:row>14</xdr:row>
          <xdr:rowOff>47625</xdr:rowOff>
        </xdr:from>
        <xdr:to>
          <xdr:col>2</xdr:col>
          <xdr:colOff>3590925</xdr:colOff>
          <xdr:row>14</xdr:row>
          <xdr:rowOff>428625</xdr:rowOff>
        </xdr:to>
        <xdr:sp macro="" textlink="">
          <xdr:nvSpPr>
            <xdr:cNvPr id="9219" name="Object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="" xmlns:a16="http://schemas.microsoft.com/office/drawing/2014/main" id="{00000000-0008-0000-0A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acostal/Desktop/Datos%20jurisdicciones%20segmentaci&#243;n%202018%20-%20cop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aracterísticas"/>
      <sheetName val="Factores"/>
      <sheetName val="Datos "/>
      <sheetName val="Jurisdicciones"/>
      <sheetName val="Calificación "/>
      <sheetName val="Narcoparamilitar"/>
      <sheetName val="Cultivos "/>
      <sheetName val="Fuentes"/>
    </sheetNames>
    <sheetDataSet>
      <sheetData sheetId="0" refreshError="1"/>
      <sheetData sheetId="1" refreshError="1"/>
      <sheetData sheetId="2" refreshError="1"/>
      <sheetData sheetId="3">
        <row r="12">
          <cell r="N12">
            <v>1</v>
          </cell>
          <cell r="O12">
            <v>0</v>
          </cell>
          <cell r="P12">
            <v>5.4999999999999997E-3</v>
          </cell>
        </row>
        <row r="13">
          <cell r="N13">
            <v>2</v>
          </cell>
          <cell r="O13">
            <v>5.5999999999999999E-3</v>
          </cell>
          <cell r="P13">
            <v>1.11E-2</v>
          </cell>
        </row>
        <row r="14">
          <cell r="N14">
            <v>3</v>
          </cell>
          <cell r="O14">
            <v>1.12E-2</v>
          </cell>
          <cell r="P14">
            <v>1.6799999999999999E-2</v>
          </cell>
        </row>
        <row r="15">
          <cell r="N15">
            <v>4</v>
          </cell>
          <cell r="O15">
            <v>1.6899999999999998E-2</v>
          </cell>
          <cell r="P15">
            <v>2.2499999999999999E-2</v>
          </cell>
        </row>
        <row r="16">
          <cell r="N16">
            <v>5</v>
          </cell>
          <cell r="O16">
            <v>2.2599999999999999E-2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13" Type="http://schemas.openxmlformats.org/officeDocument/2006/relationships/oleObject" Target="../embeddings/oleObject2.bin"/><Relationship Id="rId3" Type="http://schemas.openxmlformats.org/officeDocument/2006/relationships/hyperlink" Target="https://colombia2020.elespectador.com/pais/estos-son-los-municipios-de-las-antiguas-farc-que-ocupo-el-eln" TargetMode="External"/><Relationship Id="rId7" Type="http://schemas.openxmlformats.org/officeDocument/2006/relationships/hyperlink" Target="https://cifras.unidadvictimas.gov.co/" TargetMode="External"/><Relationship Id="rId12" Type="http://schemas.openxmlformats.org/officeDocument/2006/relationships/image" Target="../media/image3.emf"/><Relationship Id="rId2" Type="http://schemas.openxmlformats.org/officeDocument/2006/relationships/hyperlink" Target="https://elpais.com/internacional/2018/04/12/colombia/1523548514_079723.html" TargetMode="External"/><Relationship Id="rId1" Type="http://schemas.openxmlformats.org/officeDocument/2006/relationships/hyperlink" Target="http://www.elcolombiano.com/colombia/paz-y-derechos-humanos/el-mapa-de-las-disidencias-de-las-farc-GG8558833" TargetMode="External"/><Relationship Id="rId6" Type="http://schemas.openxmlformats.org/officeDocument/2006/relationships/hyperlink" Target="https://www.unodc.org/documents/crop-monitoring/Colombia/Colombia_Monitoreo_territorios_afectados_cultivos_ilicitos_2017_Resumen.pdf" TargetMode="External"/><Relationship Id="rId11" Type="http://schemas.openxmlformats.org/officeDocument/2006/relationships/oleObject" Target="../embeddings/oleObject1.bin"/><Relationship Id="rId5" Type="http://schemas.openxmlformats.org/officeDocument/2006/relationships/hyperlink" Target="http://www.indepaz.org.co/wp-content/uploads/2017/10/Informe-2017-narcoparas.pdf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s://www.policia.gov.co/grupo-informaci%C3%B3n-criminalidad/estadistica-delictiva" TargetMode="External"/><Relationship Id="rId9" Type="http://schemas.openxmlformats.org/officeDocument/2006/relationships/drawing" Target="../drawings/drawing7.xml"/><Relationship Id="rId1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I12"/>
  <sheetViews>
    <sheetView tabSelected="1" workbookViewId="0">
      <selection activeCell="K8" sqref="K8"/>
    </sheetView>
  </sheetViews>
  <sheetFormatPr baseColWidth="10" defaultRowHeight="15" x14ac:dyDescent="0.25"/>
  <sheetData>
    <row r="3" spans="3:9" ht="15.75" thickBot="1" x14ac:dyDescent="0.3"/>
    <row r="4" spans="3:9" x14ac:dyDescent="0.25">
      <c r="D4" s="344" t="s">
        <v>109</v>
      </c>
      <c r="E4" s="345"/>
      <c r="F4" s="345"/>
      <c r="G4" s="345"/>
      <c r="H4" s="346"/>
    </row>
    <row r="5" spans="3:9" ht="15.75" thickBot="1" x14ac:dyDescent="0.3">
      <c r="D5" s="347"/>
      <c r="E5" s="348"/>
      <c r="F5" s="348"/>
      <c r="G5" s="348"/>
      <c r="H5" s="349"/>
    </row>
    <row r="7" spans="3:9" ht="15.75" thickBot="1" x14ac:dyDescent="0.3"/>
    <row r="8" spans="3:9" ht="27" thickBot="1" x14ac:dyDescent="0.3">
      <c r="C8" s="350" t="s">
        <v>112</v>
      </c>
      <c r="D8" s="351"/>
      <c r="E8" s="351"/>
      <c r="F8" s="351"/>
      <c r="G8" s="351"/>
      <c r="H8" s="351"/>
      <c r="I8" s="352"/>
    </row>
    <row r="9" spans="3:9" ht="29.25" thickBot="1" x14ac:dyDescent="0.3">
      <c r="C9" s="356" t="s">
        <v>132</v>
      </c>
      <c r="D9" s="357"/>
      <c r="E9" s="357"/>
      <c r="F9" s="357"/>
      <c r="G9" s="357"/>
      <c r="H9" s="357"/>
      <c r="I9" s="358"/>
    </row>
    <row r="10" spans="3:9" ht="27" thickBot="1" x14ac:dyDescent="0.3">
      <c r="C10" s="353" t="s">
        <v>133</v>
      </c>
      <c r="D10" s="354"/>
      <c r="E10" s="354"/>
      <c r="F10" s="354"/>
      <c r="G10" s="354"/>
      <c r="H10" s="354"/>
      <c r="I10" s="355"/>
    </row>
    <row r="11" spans="3:9" ht="27" thickBot="1" x14ac:dyDescent="0.3">
      <c r="C11" s="350" t="s">
        <v>110</v>
      </c>
      <c r="D11" s="351"/>
      <c r="E11" s="351"/>
      <c r="F11" s="351"/>
      <c r="G11" s="351"/>
      <c r="H11" s="351"/>
      <c r="I11" s="352"/>
    </row>
    <row r="12" spans="3:9" ht="27" thickBot="1" x14ac:dyDescent="0.3">
      <c r="C12" s="350" t="s">
        <v>111</v>
      </c>
      <c r="D12" s="351"/>
      <c r="E12" s="351"/>
      <c r="F12" s="351"/>
      <c r="G12" s="351"/>
      <c r="H12" s="351"/>
      <c r="I12" s="352"/>
    </row>
  </sheetData>
  <mergeCells count="6">
    <mergeCell ref="D4:H5"/>
    <mergeCell ref="C8:I8"/>
    <mergeCell ref="C10:I10"/>
    <mergeCell ref="C11:I11"/>
    <mergeCell ref="C12:I12"/>
    <mergeCell ref="C9:I9"/>
  </mergeCells>
  <hyperlinks>
    <hyperlink ref="C10:I10" location="Jurisdicciones!A1" display="Tabla dicotomica jurisdicciones"/>
    <hyperlink ref="C11:I11" location="Segmentos!A1" display="Segmentos Jurisdicciones"/>
    <hyperlink ref="C12:I12" location="'Datos '!A1" display="Datos "/>
    <hyperlink ref="C8:I8" location="Características!A1" display="Identificación  Jurisdicciones y Características"/>
    <hyperlink ref="C9:I9" location="Factores!A1" display="Factores de calificación"/>
  </hyperlinks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topLeftCell="A4" workbookViewId="0">
      <selection activeCell="F2" sqref="F2:F24"/>
    </sheetView>
  </sheetViews>
  <sheetFormatPr baseColWidth="10" defaultRowHeight="15" x14ac:dyDescent="0.25"/>
  <cols>
    <col min="1" max="1" width="14.42578125" bestFit="1" customWidth="1"/>
    <col min="2" max="2" width="16.42578125" bestFit="1" customWidth="1"/>
    <col min="3" max="3" width="11.5703125" bestFit="1" customWidth="1"/>
    <col min="4" max="4" width="17.28515625" bestFit="1" customWidth="1"/>
    <col min="5" max="5" width="17.28515625" customWidth="1"/>
    <col min="6" max="6" width="16.28515625" customWidth="1"/>
    <col min="7" max="7" width="30.28515625" bestFit="1" customWidth="1"/>
    <col min="8" max="8" width="18.42578125" bestFit="1" customWidth="1"/>
  </cols>
  <sheetData>
    <row r="1" spans="1:8" x14ac:dyDescent="0.25">
      <c r="A1" s="325" t="s">
        <v>375</v>
      </c>
      <c r="B1" s="339" t="s">
        <v>703</v>
      </c>
      <c r="C1" s="339" t="s">
        <v>704</v>
      </c>
      <c r="D1" s="330" t="s">
        <v>744</v>
      </c>
      <c r="E1" s="341" t="s">
        <v>708</v>
      </c>
      <c r="F1" s="336" t="s">
        <v>683</v>
      </c>
      <c r="G1" s="337" t="s">
        <v>684</v>
      </c>
      <c r="H1" s="338" t="s">
        <v>685</v>
      </c>
    </row>
    <row r="2" spans="1:8" x14ac:dyDescent="0.25">
      <c r="A2" s="327" t="s">
        <v>686</v>
      </c>
      <c r="B2" s="328">
        <v>1</v>
      </c>
      <c r="C2" s="328">
        <v>1</v>
      </c>
      <c r="D2" s="328">
        <v>1</v>
      </c>
      <c r="E2" s="342">
        <v>7035</v>
      </c>
      <c r="F2" s="331">
        <v>9670414576.1800003</v>
      </c>
      <c r="G2" s="3">
        <v>4214585741.8800001</v>
      </c>
      <c r="H2" s="332">
        <v>13885000318.060001</v>
      </c>
    </row>
    <row r="3" spans="1:8" x14ac:dyDescent="0.25">
      <c r="A3" s="328" t="s">
        <v>687</v>
      </c>
      <c r="B3" s="328">
        <v>1</v>
      </c>
      <c r="C3" s="328">
        <v>0</v>
      </c>
      <c r="D3" s="328">
        <v>1</v>
      </c>
      <c r="E3" s="342">
        <v>7753</v>
      </c>
      <c r="F3" s="331">
        <v>13176202693.440001</v>
      </c>
      <c r="G3" s="3">
        <v>5021671234.6099997</v>
      </c>
      <c r="H3" s="332">
        <v>18197873928.049999</v>
      </c>
    </row>
    <row r="4" spans="1:8" x14ac:dyDescent="0.25">
      <c r="A4" s="328" t="s">
        <v>688</v>
      </c>
      <c r="B4" s="328">
        <v>1</v>
      </c>
      <c r="C4" s="328">
        <v>1</v>
      </c>
      <c r="D4" s="328">
        <v>2</v>
      </c>
      <c r="E4" s="342">
        <v>33439</v>
      </c>
      <c r="F4" s="331">
        <v>4553218958.6800003</v>
      </c>
      <c r="G4" s="3">
        <v>2352295776.2600002</v>
      </c>
      <c r="H4" s="332">
        <v>6905514734.9400005</v>
      </c>
    </row>
    <row r="5" spans="1:8" x14ac:dyDescent="0.25">
      <c r="A5" s="328" t="s">
        <v>689</v>
      </c>
      <c r="B5" s="328">
        <v>1</v>
      </c>
      <c r="C5" s="328">
        <v>1</v>
      </c>
      <c r="D5" s="328">
        <v>2</v>
      </c>
      <c r="E5" s="342">
        <v>423</v>
      </c>
      <c r="F5" s="331">
        <v>1386154880.76</v>
      </c>
      <c r="G5" s="3">
        <v>351414363.31</v>
      </c>
      <c r="H5" s="332">
        <v>1737569244.0699999</v>
      </c>
    </row>
    <row r="6" spans="1:8" x14ac:dyDescent="0.25">
      <c r="A6" s="328" t="s">
        <v>7</v>
      </c>
      <c r="B6" s="328">
        <v>1</v>
      </c>
      <c r="C6" s="328">
        <v>1</v>
      </c>
      <c r="D6" s="328">
        <v>1</v>
      </c>
      <c r="E6" s="342">
        <v>65</v>
      </c>
      <c r="F6" s="331">
        <v>372539689.81999999</v>
      </c>
      <c r="G6" s="3">
        <v>121842939.26000001</v>
      </c>
      <c r="H6" s="332">
        <v>494382629.07999998</v>
      </c>
    </row>
    <row r="7" spans="1:8" x14ac:dyDescent="0.25">
      <c r="A7" s="328" t="s">
        <v>690</v>
      </c>
      <c r="B7" s="328">
        <v>0</v>
      </c>
      <c r="C7" s="328">
        <v>1</v>
      </c>
      <c r="D7" s="328">
        <v>2</v>
      </c>
      <c r="E7" s="342">
        <v>59511</v>
      </c>
      <c r="F7" s="331">
        <v>1011255255.89</v>
      </c>
      <c r="G7" s="3">
        <v>628398677.67999995</v>
      </c>
      <c r="H7" s="332">
        <v>1639653933.5699999</v>
      </c>
    </row>
    <row r="8" spans="1:8" x14ac:dyDescent="0.25">
      <c r="A8" s="328" t="s">
        <v>9</v>
      </c>
      <c r="B8" s="328">
        <v>1</v>
      </c>
      <c r="C8" s="328">
        <v>1</v>
      </c>
      <c r="D8" s="328">
        <v>1</v>
      </c>
      <c r="E8" s="342">
        <v>633</v>
      </c>
      <c r="F8" s="331">
        <v>1528428207.8199999</v>
      </c>
      <c r="G8" s="3">
        <v>691559938.47000003</v>
      </c>
      <c r="H8" s="332">
        <v>2219988146.29</v>
      </c>
    </row>
    <row r="9" spans="1:8" x14ac:dyDescent="0.25">
      <c r="A9" s="328" t="s">
        <v>10</v>
      </c>
      <c r="B9" s="328">
        <v>0</v>
      </c>
      <c r="C9" s="328">
        <v>0</v>
      </c>
      <c r="D9" s="328">
        <v>5</v>
      </c>
      <c r="E9" s="342">
        <v>197142</v>
      </c>
      <c r="F9" s="331">
        <v>796188297284.02002</v>
      </c>
      <c r="G9" s="3">
        <v>7564709783.8599997</v>
      </c>
      <c r="H9" s="332">
        <v>803753007067.88</v>
      </c>
    </row>
    <row r="10" spans="1:8" x14ac:dyDescent="0.25">
      <c r="A10" s="328" t="s">
        <v>11</v>
      </c>
      <c r="B10" s="328">
        <v>1</v>
      </c>
      <c r="C10" s="328">
        <v>1</v>
      </c>
      <c r="D10" s="328">
        <v>2</v>
      </c>
      <c r="E10" s="342">
        <v>595</v>
      </c>
      <c r="F10" s="331">
        <v>1446722457.8</v>
      </c>
      <c r="G10" s="3">
        <v>1263396505.28</v>
      </c>
      <c r="H10" s="332">
        <v>2710118963.0799999</v>
      </c>
    </row>
    <row r="11" spans="1:8" x14ac:dyDescent="0.25">
      <c r="A11" s="328" t="s">
        <v>691</v>
      </c>
      <c r="B11" s="328">
        <v>1</v>
      </c>
      <c r="C11" s="328">
        <v>1</v>
      </c>
      <c r="D11" s="328">
        <v>2</v>
      </c>
      <c r="E11" s="342">
        <v>7468</v>
      </c>
      <c r="F11" s="331">
        <v>2027826552.9300001</v>
      </c>
      <c r="G11" s="3">
        <v>1570149077.25</v>
      </c>
      <c r="H11" s="332">
        <v>3597975630.1800003</v>
      </c>
    </row>
    <row r="12" spans="1:8" x14ac:dyDescent="0.25">
      <c r="A12" s="328" t="s">
        <v>692</v>
      </c>
      <c r="B12" s="328">
        <v>1</v>
      </c>
      <c r="C12" s="328">
        <v>0</v>
      </c>
      <c r="D12" s="328">
        <v>1</v>
      </c>
      <c r="E12" s="342">
        <v>4176</v>
      </c>
      <c r="F12" s="331">
        <v>6911425424.5900002</v>
      </c>
      <c r="G12" s="3">
        <v>2515812766.5300002</v>
      </c>
      <c r="H12" s="332">
        <v>9427238191.1200008</v>
      </c>
    </row>
    <row r="13" spans="1:8" x14ac:dyDescent="0.25">
      <c r="A13" s="328" t="s">
        <v>693</v>
      </c>
      <c r="B13" s="328">
        <v>1</v>
      </c>
      <c r="C13" s="328">
        <v>1</v>
      </c>
      <c r="D13" s="328">
        <v>1</v>
      </c>
      <c r="E13" s="331">
        <v>969.4</v>
      </c>
      <c r="F13" s="331">
        <v>670736568.09000003</v>
      </c>
      <c r="G13" s="3">
        <v>440498336.12</v>
      </c>
      <c r="H13" s="332">
        <v>1111234904.21</v>
      </c>
    </row>
    <row r="14" spans="1:8" x14ac:dyDescent="0.25">
      <c r="A14" s="328" t="s">
        <v>17</v>
      </c>
      <c r="B14" s="328">
        <v>1</v>
      </c>
      <c r="C14" s="328">
        <v>1</v>
      </c>
      <c r="D14" s="328">
        <v>1</v>
      </c>
      <c r="E14" s="342">
        <v>16480</v>
      </c>
      <c r="F14" s="331">
        <v>4757546792.04</v>
      </c>
      <c r="G14" s="3">
        <v>3275734440.3499999</v>
      </c>
      <c r="H14" s="332">
        <v>8033281232.3899994</v>
      </c>
    </row>
    <row r="15" spans="1:8" x14ac:dyDescent="0.25">
      <c r="A15" s="328" t="s">
        <v>19</v>
      </c>
      <c r="B15" s="328">
        <v>1</v>
      </c>
      <c r="C15" s="328">
        <v>1</v>
      </c>
      <c r="D15" s="328">
        <v>3</v>
      </c>
      <c r="E15" s="342">
        <v>6488</v>
      </c>
      <c r="F15" s="331">
        <v>954099141.97000003</v>
      </c>
      <c r="G15" s="3">
        <v>940245155.37</v>
      </c>
      <c r="H15" s="332">
        <v>1894344297.3400002</v>
      </c>
    </row>
    <row r="16" spans="1:8" x14ac:dyDescent="0.25">
      <c r="A16" s="328" t="s">
        <v>345</v>
      </c>
      <c r="B16" s="328">
        <v>1</v>
      </c>
      <c r="C16" s="328">
        <v>0</v>
      </c>
      <c r="D16" s="328">
        <v>3</v>
      </c>
      <c r="E16" s="342">
        <v>133080</v>
      </c>
      <c r="F16" s="331">
        <v>11015726504.15</v>
      </c>
      <c r="G16" s="3">
        <v>3153519494.7600002</v>
      </c>
      <c r="H16" s="332">
        <v>14169245998.91</v>
      </c>
    </row>
    <row r="17" spans="1:8" x14ac:dyDescent="0.25">
      <c r="A17" s="328" t="s">
        <v>21</v>
      </c>
      <c r="B17" s="328">
        <v>0</v>
      </c>
      <c r="C17" s="328">
        <v>0</v>
      </c>
      <c r="D17" s="328">
        <v>5</v>
      </c>
      <c r="E17" s="342">
        <v>310211</v>
      </c>
      <c r="F17" s="331">
        <v>45251090890.330002</v>
      </c>
      <c r="G17" s="3">
        <v>7777739663.5299997</v>
      </c>
      <c r="H17" s="332">
        <v>53028830553.860001</v>
      </c>
    </row>
    <row r="18" spans="1:8" x14ac:dyDescent="0.25">
      <c r="A18" s="328" t="s">
        <v>23</v>
      </c>
      <c r="B18" s="328">
        <v>0</v>
      </c>
      <c r="C18" s="328">
        <v>1</v>
      </c>
      <c r="D18" s="328">
        <v>1</v>
      </c>
      <c r="E18" s="342">
        <v>165837</v>
      </c>
      <c r="F18" s="331">
        <v>819693870.27999997</v>
      </c>
      <c r="G18" s="3">
        <v>674798097.25999999</v>
      </c>
      <c r="H18" s="332">
        <v>1494491967.54</v>
      </c>
    </row>
    <row r="19" spans="1:8" x14ac:dyDescent="0.25">
      <c r="A19" s="328" t="s">
        <v>694</v>
      </c>
      <c r="B19" s="328">
        <v>1</v>
      </c>
      <c r="C19" s="328">
        <v>1</v>
      </c>
      <c r="D19" s="328">
        <v>1</v>
      </c>
      <c r="E19" s="342">
        <v>329</v>
      </c>
      <c r="F19" s="331">
        <v>8511237455.0299997</v>
      </c>
      <c r="G19" s="3">
        <v>1433252313.71</v>
      </c>
      <c r="H19" s="332">
        <v>9944489768.7399998</v>
      </c>
    </row>
    <row r="20" spans="1:8" x14ac:dyDescent="0.25">
      <c r="A20" s="328" t="s">
        <v>25</v>
      </c>
      <c r="B20" s="328">
        <v>1</v>
      </c>
      <c r="C20" s="328">
        <v>1</v>
      </c>
      <c r="D20" s="328">
        <v>1</v>
      </c>
      <c r="E20" s="342">
        <v>303</v>
      </c>
      <c r="F20" s="331">
        <v>6216493278.6400003</v>
      </c>
      <c r="G20" s="3">
        <v>1655227755.6800001</v>
      </c>
      <c r="H20" s="332">
        <v>7871721034.3200006</v>
      </c>
    </row>
    <row r="21" spans="1:8" x14ac:dyDescent="0.25">
      <c r="A21" s="328" t="s">
        <v>27</v>
      </c>
      <c r="B21" s="328">
        <v>1</v>
      </c>
      <c r="C21" s="328">
        <v>1</v>
      </c>
      <c r="D21" s="328">
        <v>2</v>
      </c>
      <c r="E21" s="342">
        <v>7602</v>
      </c>
      <c r="F21" s="331">
        <v>1635272753.53</v>
      </c>
      <c r="G21" s="3">
        <v>1092217528.24</v>
      </c>
      <c r="H21" s="332">
        <v>2727490281.77</v>
      </c>
    </row>
    <row r="22" spans="1:8" x14ac:dyDescent="0.25">
      <c r="A22" s="328" t="s">
        <v>28</v>
      </c>
      <c r="B22" s="328">
        <v>1</v>
      </c>
      <c r="C22" s="328">
        <v>1</v>
      </c>
      <c r="D22" s="328">
        <v>1</v>
      </c>
      <c r="E22" s="342">
        <v>346</v>
      </c>
      <c r="F22" s="331">
        <v>2117399343.71</v>
      </c>
      <c r="G22" s="3">
        <v>1274145522.79</v>
      </c>
      <c r="H22" s="332">
        <v>3391544866.5</v>
      </c>
    </row>
    <row r="23" spans="1:8" x14ac:dyDescent="0.25">
      <c r="A23" s="328" t="s">
        <v>29</v>
      </c>
      <c r="B23" s="328">
        <v>1</v>
      </c>
      <c r="C23" s="328">
        <v>1</v>
      </c>
      <c r="D23" s="328">
        <v>1</v>
      </c>
      <c r="E23" s="342">
        <v>9415</v>
      </c>
      <c r="F23" s="331">
        <v>11871289306.040001</v>
      </c>
      <c r="G23" s="3">
        <v>4164526665.3499999</v>
      </c>
      <c r="H23" s="332">
        <v>16035815971.390001</v>
      </c>
    </row>
    <row r="24" spans="1:8" x14ac:dyDescent="0.25">
      <c r="A24" s="329" t="s">
        <v>30</v>
      </c>
      <c r="B24" s="329">
        <v>1</v>
      </c>
      <c r="C24" s="329">
        <v>0</v>
      </c>
      <c r="D24" s="329">
        <v>2</v>
      </c>
      <c r="E24" s="343">
        <v>41096</v>
      </c>
      <c r="F24" s="333">
        <v>17286242343.849998</v>
      </c>
      <c r="G24" s="334">
        <v>5149045307.4499998</v>
      </c>
      <c r="H24" s="335">
        <v>22435287651.299999</v>
      </c>
    </row>
    <row r="25" spans="1:8" x14ac:dyDescent="0.25">
      <c r="B25" s="324" t="s">
        <v>707</v>
      </c>
      <c r="G25" t="s">
        <v>706</v>
      </c>
    </row>
  </sheetData>
  <pageMargins left="0.7" right="0.7" top="0.75" bottom="0.75" header="0.3" footer="0.3"/>
  <pageSetup paperSize="9" orientation="portrait" horizontalDpi="4294967292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topLeftCell="A12" workbookViewId="0">
      <selection activeCell="L13" sqref="L13"/>
    </sheetView>
  </sheetViews>
  <sheetFormatPr baseColWidth="10" defaultRowHeight="15" x14ac:dyDescent="0.25"/>
  <cols>
    <col min="1" max="1" width="26.85546875" bestFit="1" customWidth="1"/>
    <col min="5" max="5" width="15" bestFit="1" customWidth="1"/>
  </cols>
  <sheetData>
    <row r="1" spans="1:9" x14ac:dyDescent="0.25">
      <c r="A1" s="326"/>
      <c r="B1" t="s">
        <v>695</v>
      </c>
      <c r="C1" t="s">
        <v>705</v>
      </c>
      <c r="D1" t="s">
        <v>696</v>
      </c>
      <c r="E1" t="s">
        <v>697</v>
      </c>
      <c r="F1" t="s">
        <v>698</v>
      </c>
      <c r="G1" t="s">
        <v>699</v>
      </c>
      <c r="H1" t="s">
        <v>700</v>
      </c>
      <c r="I1" t="s">
        <v>697</v>
      </c>
    </row>
    <row r="2" spans="1:9" x14ac:dyDescent="0.25">
      <c r="A2" t="s">
        <v>382</v>
      </c>
      <c r="B2">
        <v>1</v>
      </c>
      <c r="C2">
        <v>0</v>
      </c>
      <c r="D2" s="326">
        <v>0</v>
      </c>
      <c r="E2">
        <v>0</v>
      </c>
      <c r="F2" s="326">
        <v>9.3652178375327143E-4</v>
      </c>
      <c r="G2" s="326">
        <v>0.04</v>
      </c>
      <c r="H2" s="326">
        <v>0.06</v>
      </c>
      <c r="I2">
        <v>0</v>
      </c>
    </row>
    <row r="3" spans="1:9" x14ac:dyDescent="0.25">
      <c r="A3" t="s">
        <v>383</v>
      </c>
      <c r="B3">
        <v>11</v>
      </c>
      <c r="C3">
        <v>3</v>
      </c>
      <c r="D3" s="326">
        <v>0.13</v>
      </c>
      <c r="E3">
        <v>15</v>
      </c>
      <c r="F3" s="326">
        <v>1.4120419445108948E-3</v>
      </c>
      <c r="G3" s="326">
        <v>0.14000000000000001</v>
      </c>
      <c r="H3" s="326">
        <v>0.19</v>
      </c>
      <c r="I3">
        <v>15</v>
      </c>
    </row>
    <row r="4" spans="1:9" x14ac:dyDescent="0.25">
      <c r="A4" t="s">
        <v>384</v>
      </c>
      <c r="B4">
        <v>5</v>
      </c>
      <c r="C4">
        <v>7</v>
      </c>
      <c r="D4" s="326">
        <v>0.04</v>
      </c>
      <c r="E4">
        <v>9</v>
      </c>
      <c r="F4" s="326">
        <v>5.8098749216394519E-3</v>
      </c>
      <c r="G4" s="326">
        <v>0.03</v>
      </c>
      <c r="H4" s="326">
        <v>0.05</v>
      </c>
      <c r="I4">
        <v>9</v>
      </c>
    </row>
    <row r="5" spans="1:9" x14ac:dyDescent="0.25">
      <c r="A5" t="s">
        <v>405</v>
      </c>
      <c r="B5">
        <v>1</v>
      </c>
      <c r="C5">
        <v>0</v>
      </c>
      <c r="D5" s="326">
        <v>0.08</v>
      </c>
      <c r="E5">
        <v>0</v>
      </c>
      <c r="F5" s="326">
        <v>1.1279254075921295E-4</v>
      </c>
      <c r="G5" s="326">
        <v>0.09</v>
      </c>
      <c r="H5" s="326">
        <v>0.12</v>
      </c>
      <c r="I5">
        <v>0</v>
      </c>
    </row>
    <row r="6" spans="1:9" x14ac:dyDescent="0.25">
      <c r="A6" t="s">
        <v>406</v>
      </c>
      <c r="B6">
        <v>1</v>
      </c>
      <c r="C6">
        <v>0</v>
      </c>
      <c r="D6" s="326">
        <v>0.12</v>
      </c>
      <c r="E6">
        <v>5</v>
      </c>
      <c r="F6" s="326">
        <v>2.3636466687308354E-5</v>
      </c>
      <c r="G6" s="326">
        <v>0.08</v>
      </c>
      <c r="H6" s="326">
        <v>0.15</v>
      </c>
      <c r="I6">
        <v>5</v>
      </c>
    </row>
    <row r="7" spans="1:9" x14ac:dyDescent="0.25">
      <c r="A7" t="s">
        <v>407</v>
      </c>
      <c r="B7">
        <v>4</v>
      </c>
      <c r="C7">
        <v>8</v>
      </c>
      <c r="D7" s="326">
        <v>0.08</v>
      </c>
      <c r="E7">
        <v>0</v>
      </c>
      <c r="F7" s="326">
        <v>1.6932998431077339E-3</v>
      </c>
      <c r="G7" s="326">
        <v>0.09</v>
      </c>
      <c r="H7" s="326">
        <v>0.12</v>
      </c>
      <c r="I7">
        <v>0</v>
      </c>
    </row>
    <row r="8" spans="1:9" x14ac:dyDescent="0.25">
      <c r="A8" t="s">
        <v>408</v>
      </c>
      <c r="B8">
        <v>4</v>
      </c>
      <c r="C8">
        <v>0</v>
      </c>
      <c r="D8" s="326">
        <v>0.04</v>
      </c>
      <c r="E8">
        <v>0</v>
      </c>
      <c r="F8" s="326">
        <v>1.500052736229008E-4</v>
      </c>
      <c r="G8" s="326">
        <v>0.11</v>
      </c>
      <c r="H8" s="326">
        <v>0.08</v>
      </c>
      <c r="I8">
        <v>0</v>
      </c>
    </row>
    <row r="9" spans="1:9" x14ac:dyDescent="0.25">
      <c r="A9" t="s">
        <v>385</v>
      </c>
      <c r="B9">
        <v>1</v>
      </c>
      <c r="C9">
        <v>0</v>
      </c>
      <c r="D9" s="326">
        <v>0.13</v>
      </c>
      <c r="E9">
        <v>0</v>
      </c>
      <c r="F9" s="326">
        <v>1.9458391305224526E-4</v>
      </c>
      <c r="G9" s="326">
        <v>0.14000000000000001</v>
      </c>
      <c r="H9" s="326">
        <v>0.19</v>
      </c>
      <c r="I9">
        <v>0</v>
      </c>
    </row>
    <row r="10" spans="1:9" x14ac:dyDescent="0.25">
      <c r="A10" t="s">
        <v>409</v>
      </c>
      <c r="B10">
        <v>3</v>
      </c>
      <c r="C10">
        <v>7</v>
      </c>
      <c r="D10" s="326">
        <v>0</v>
      </c>
      <c r="E10">
        <v>2</v>
      </c>
      <c r="F10" s="326">
        <v>4.7280310821620391E-3</v>
      </c>
      <c r="G10" s="326">
        <v>0.04</v>
      </c>
      <c r="H10" s="326">
        <v>0.06</v>
      </c>
      <c r="I10">
        <v>2</v>
      </c>
    </row>
    <row r="11" spans="1:9" x14ac:dyDescent="0.25">
      <c r="A11" t="s">
        <v>387</v>
      </c>
      <c r="B11">
        <v>2</v>
      </c>
      <c r="C11">
        <v>4</v>
      </c>
      <c r="D11" s="326">
        <v>0.04</v>
      </c>
      <c r="E11">
        <v>0</v>
      </c>
      <c r="F11" s="326">
        <v>1.0704926163110553E-3</v>
      </c>
      <c r="G11" s="326">
        <v>0.03</v>
      </c>
      <c r="H11" s="326">
        <v>0.05</v>
      </c>
      <c r="I11">
        <v>0</v>
      </c>
    </row>
    <row r="12" spans="1:9" x14ac:dyDescent="0.25">
      <c r="A12" t="s">
        <v>388</v>
      </c>
      <c r="B12">
        <v>10</v>
      </c>
      <c r="C12">
        <v>6</v>
      </c>
      <c r="D12" s="326">
        <v>0.08</v>
      </c>
      <c r="E12">
        <v>6</v>
      </c>
      <c r="F12" s="326">
        <v>4.7984446715401245E-3</v>
      </c>
      <c r="G12" s="326">
        <v>0.11</v>
      </c>
      <c r="H12" s="326">
        <v>0.13</v>
      </c>
      <c r="I12">
        <v>6</v>
      </c>
    </row>
    <row r="13" spans="1:9" x14ac:dyDescent="0.25">
      <c r="A13" t="s">
        <v>389</v>
      </c>
      <c r="B13">
        <v>3</v>
      </c>
      <c r="C13">
        <v>0</v>
      </c>
      <c r="D13" s="326">
        <v>0.08</v>
      </c>
      <c r="E13">
        <v>5</v>
      </c>
      <c r="F13" s="326">
        <v>1.2007878687201881E-3</v>
      </c>
      <c r="G13" s="326">
        <v>0.09</v>
      </c>
      <c r="H13" s="326">
        <v>0.12</v>
      </c>
      <c r="I13">
        <v>5</v>
      </c>
    </row>
    <row r="14" spans="1:9" x14ac:dyDescent="0.25">
      <c r="A14" t="s">
        <v>415</v>
      </c>
      <c r="B14">
        <v>7</v>
      </c>
      <c r="C14">
        <v>5</v>
      </c>
      <c r="D14" s="326">
        <v>0.08</v>
      </c>
      <c r="E14">
        <v>1</v>
      </c>
      <c r="F14" s="326">
        <v>2.8175834776010839E-2</v>
      </c>
      <c r="G14" s="326">
        <v>0.11</v>
      </c>
      <c r="H14" s="326">
        <v>0.13</v>
      </c>
      <c r="I14">
        <v>1</v>
      </c>
    </row>
    <row r="15" spans="1:9" x14ac:dyDescent="0.25">
      <c r="A15" t="s">
        <v>410</v>
      </c>
      <c r="B15">
        <v>3</v>
      </c>
      <c r="C15">
        <v>1</v>
      </c>
      <c r="D15" s="326">
        <v>0.08</v>
      </c>
      <c r="E15">
        <v>0</v>
      </c>
      <c r="F15" s="326">
        <v>1.6601135867190912E-3</v>
      </c>
      <c r="G15" s="326">
        <v>0.09</v>
      </c>
      <c r="H15" s="326">
        <v>0.12</v>
      </c>
      <c r="I15">
        <v>0</v>
      </c>
    </row>
    <row r="16" spans="1:9" x14ac:dyDescent="0.25">
      <c r="A16" t="s">
        <v>390</v>
      </c>
      <c r="B16">
        <v>1</v>
      </c>
      <c r="C16">
        <v>0</v>
      </c>
      <c r="D16" s="326">
        <v>0.04</v>
      </c>
      <c r="E16">
        <v>0</v>
      </c>
      <c r="F16" s="326">
        <v>8.4335221284038129E-5</v>
      </c>
      <c r="G16" s="326">
        <v>0.11</v>
      </c>
      <c r="H16" s="326">
        <v>0.08</v>
      </c>
      <c r="I16">
        <v>0</v>
      </c>
    </row>
    <row r="17" spans="1:9" x14ac:dyDescent="0.25">
      <c r="A17" t="s">
        <v>411</v>
      </c>
      <c r="B17">
        <v>1</v>
      </c>
      <c r="C17">
        <v>0</v>
      </c>
      <c r="D17" s="326">
        <v>0.04</v>
      </c>
      <c r="E17">
        <v>0</v>
      </c>
      <c r="F17" s="326">
        <v>3.9507211819435678E-3</v>
      </c>
      <c r="G17" s="326">
        <v>0.03</v>
      </c>
      <c r="H17" s="326">
        <v>0.05</v>
      </c>
      <c r="I17">
        <v>0</v>
      </c>
    </row>
    <row r="18" spans="1:9" x14ac:dyDescent="0.25">
      <c r="A18" t="s">
        <v>391</v>
      </c>
      <c r="B18">
        <v>6</v>
      </c>
      <c r="C18">
        <v>1</v>
      </c>
      <c r="D18" s="326">
        <v>0.04</v>
      </c>
      <c r="E18">
        <v>10</v>
      </c>
      <c r="F18" s="326">
        <v>5.64763981192046E-3</v>
      </c>
      <c r="G18" s="326">
        <v>0.03</v>
      </c>
      <c r="H18" s="326">
        <v>0.05</v>
      </c>
      <c r="I18">
        <v>10</v>
      </c>
    </row>
    <row r="19" spans="1:9" x14ac:dyDescent="0.25">
      <c r="A19" t="s">
        <v>392</v>
      </c>
      <c r="B19">
        <v>1</v>
      </c>
      <c r="C19">
        <v>1</v>
      </c>
      <c r="D19" s="326">
        <v>0</v>
      </c>
      <c r="E19">
        <v>3</v>
      </c>
      <c r="F19" s="326">
        <v>1.2435077231043904E-3</v>
      </c>
      <c r="G19" s="326">
        <v>0.04</v>
      </c>
      <c r="H19" s="326">
        <v>0.06</v>
      </c>
      <c r="I19">
        <v>3</v>
      </c>
    </row>
    <row r="20" spans="1:9" x14ac:dyDescent="0.25">
      <c r="A20" t="s">
        <v>393</v>
      </c>
      <c r="B20">
        <v>1</v>
      </c>
      <c r="C20">
        <v>2</v>
      </c>
      <c r="D20" s="326">
        <v>0.08</v>
      </c>
      <c r="E20">
        <v>1</v>
      </c>
      <c r="F20" s="326">
        <v>6.7527144134912128E-4</v>
      </c>
      <c r="G20" s="326">
        <v>0.09</v>
      </c>
      <c r="H20" s="326">
        <v>0.12</v>
      </c>
      <c r="I20">
        <v>1</v>
      </c>
    </row>
    <row r="21" spans="1:9" x14ac:dyDescent="0.25">
      <c r="A21" t="s">
        <v>394</v>
      </c>
      <c r="B21">
        <v>6</v>
      </c>
      <c r="C21">
        <v>1</v>
      </c>
      <c r="D21" s="326">
        <v>0.08</v>
      </c>
      <c r="E21">
        <v>1</v>
      </c>
      <c r="F21" s="326">
        <v>5.9204097763781093E-4</v>
      </c>
      <c r="G21" s="326">
        <v>0.09</v>
      </c>
      <c r="H21" s="326">
        <v>0.12</v>
      </c>
      <c r="I21">
        <v>1</v>
      </c>
    </row>
    <row r="22" spans="1:9" x14ac:dyDescent="0.25">
      <c r="A22" t="s">
        <v>395</v>
      </c>
      <c r="B22">
        <v>6</v>
      </c>
      <c r="C22">
        <v>1</v>
      </c>
      <c r="D22" s="326">
        <v>0.04</v>
      </c>
      <c r="E22">
        <v>8</v>
      </c>
      <c r="F22" s="326">
        <v>1.4977528697746457E-3</v>
      </c>
      <c r="G22" s="326">
        <v>0.03</v>
      </c>
      <c r="H22" s="326">
        <v>0.05</v>
      </c>
      <c r="I22">
        <v>8</v>
      </c>
    </row>
    <row r="23" spans="1:9" x14ac:dyDescent="0.25">
      <c r="A23" t="s">
        <v>396</v>
      </c>
      <c r="B23">
        <v>9</v>
      </c>
      <c r="C23">
        <v>5</v>
      </c>
      <c r="D23" s="326">
        <v>0.08</v>
      </c>
      <c r="E23">
        <v>5</v>
      </c>
      <c r="F23" s="326">
        <v>9.3273176339616626E-3</v>
      </c>
      <c r="G23" s="326">
        <v>0.11</v>
      </c>
      <c r="H23" s="326">
        <v>0.13</v>
      </c>
      <c r="I23">
        <v>5</v>
      </c>
    </row>
    <row r="24" spans="1:9" x14ac:dyDescent="0.25">
      <c r="A24" t="s">
        <v>397</v>
      </c>
      <c r="B24">
        <v>4</v>
      </c>
      <c r="C24">
        <v>22</v>
      </c>
      <c r="D24" s="326">
        <v>0.04</v>
      </c>
      <c r="E24">
        <v>2</v>
      </c>
      <c r="F24" s="326">
        <v>4.9922691229568267E-3</v>
      </c>
      <c r="G24" s="326">
        <v>0.11</v>
      </c>
      <c r="H24" s="326">
        <v>0.08</v>
      </c>
      <c r="I24">
        <v>2</v>
      </c>
    </row>
    <row r="25" spans="1:9" x14ac:dyDescent="0.25">
      <c r="A25" t="s">
        <v>398</v>
      </c>
      <c r="B25">
        <v>1</v>
      </c>
      <c r="C25">
        <v>0</v>
      </c>
      <c r="D25" s="326">
        <v>0</v>
      </c>
      <c r="E25">
        <v>0</v>
      </c>
      <c r="F25" s="326">
        <v>4.3858410478573489E-3</v>
      </c>
      <c r="G25" s="326">
        <v>0.04</v>
      </c>
      <c r="H25" s="326">
        <v>0.06</v>
      </c>
      <c r="I25">
        <v>0</v>
      </c>
    </row>
    <row r="26" spans="1:9" x14ac:dyDescent="0.25">
      <c r="A26" t="s">
        <v>412</v>
      </c>
      <c r="B26">
        <v>1</v>
      </c>
      <c r="C26">
        <v>0</v>
      </c>
      <c r="D26" s="326">
        <v>0.13</v>
      </c>
      <c r="E26">
        <v>0</v>
      </c>
      <c r="F26" s="326">
        <v>2.1163725025492668E-4</v>
      </c>
      <c r="G26" s="326">
        <v>0.14000000000000001</v>
      </c>
      <c r="H26" s="326">
        <v>0.19</v>
      </c>
      <c r="I26">
        <v>0</v>
      </c>
    </row>
    <row r="27" spans="1:9" x14ac:dyDescent="0.25">
      <c r="A27" t="s">
        <v>399</v>
      </c>
      <c r="B27">
        <v>2</v>
      </c>
      <c r="C27">
        <v>0</v>
      </c>
      <c r="D27" s="326">
        <v>0.13</v>
      </c>
      <c r="E27">
        <v>0</v>
      </c>
      <c r="F27" s="326">
        <v>1.2446378238993318E-3</v>
      </c>
      <c r="G27" s="326">
        <v>0.14000000000000001</v>
      </c>
      <c r="H27" s="326">
        <v>0.19</v>
      </c>
      <c r="I27">
        <v>0</v>
      </c>
    </row>
    <row r="28" spans="1:9" x14ac:dyDescent="0.25">
      <c r="A28" t="s">
        <v>413</v>
      </c>
      <c r="B28">
        <v>1</v>
      </c>
      <c r="C28">
        <v>0</v>
      </c>
      <c r="D28" s="326">
        <v>0.08</v>
      </c>
      <c r="E28">
        <v>0</v>
      </c>
      <c r="F28" s="326">
        <v>0</v>
      </c>
      <c r="G28" s="326">
        <v>0.09</v>
      </c>
      <c r="H28" s="326">
        <v>0.12</v>
      </c>
      <c r="I28">
        <v>0</v>
      </c>
    </row>
    <row r="29" spans="1:9" x14ac:dyDescent="0.25">
      <c r="A29" t="s">
        <v>400</v>
      </c>
      <c r="B29">
        <v>3</v>
      </c>
      <c r="C29">
        <v>0</v>
      </c>
      <c r="D29" s="326">
        <v>0.04</v>
      </c>
      <c r="E29">
        <v>1</v>
      </c>
      <c r="F29" s="326">
        <v>2.4940675791397917E-4</v>
      </c>
      <c r="G29" s="326">
        <v>0.11</v>
      </c>
      <c r="H29" s="326">
        <v>0.08</v>
      </c>
      <c r="I29">
        <v>1</v>
      </c>
    </row>
    <row r="30" spans="1:9" x14ac:dyDescent="0.25">
      <c r="A30" t="s">
        <v>401</v>
      </c>
      <c r="B30">
        <v>1</v>
      </c>
      <c r="C30">
        <v>0</v>
      </c>
      <c r="D30" s="326">
        <v>0.08</v>
      </c>
      <c r="E30">
        <v>0</v>
      </c>
      <c r="F30" s="326">
        <v>1.3334285233948767E-3</v>
      </c>
      <c r="G30" s="326">
        <v>0.09</v>
      </c>
      <c r="H30" s="326">
        <v>0.12</v>
      </c>
      <c r="I30">
        <v>0</v>
      </c>
    </row>
    <row r="31" spans="1:9" x14ac:dyDescent="0.25">
      <c r="A31" t="s">
        <v>402</v>
      </c>
      <c r="B31">
        <v>2</v>
      </c>
      <c r="C31">
        <v>0</v>
      </c>
      <c r="D31" s="326">
        <v>0</v>
      </c>
      <c r="E31">
        <v>1</v>
      </c>
      <c r="F31" s="326">
        <v>1.4815086814431505E-3</v>
      </c>
      <c r="G31" s="326">
        <v>0.04</v>
      </c>
      <c r="H31" s="326">
        <v>0.06</v>
      </c>
      <c r="I31">
        <v>1</v>
      </c>
    </row>
    <row r="32" spans="1:9" x14ac:dyDescent="0.25">
      <c r="A32" t="s">
        <v>403</v>
      </c>
      <c r="B32">
        <v>3</v>
      </c>
      <c r="C32">
        <v>5</v>
      </c>
      <c r="D32" s="326">
        <v>0.08</v>
      </c>
      <c r="E32">
        <v>2</v>
      </c>
      <c r="F32" s="326">
        <v>1.6611225118738082E-3</v>
      </c>
      <c r="G32" s="326">
        <v>0.11</v>
      </c>
      <c r="H32" s="326">
        <v>0.13</v>
      </c>
      <c r="I32">
        <v>2</v>
      </c>
    </row>
    <row r="33" spans="1:9" x14ac:dyDescent="0.25">
      <c r="A33" t="s">
        <v>414</v>
      </c>
      <c r="B33">
        <v>1</v>
      </c>
      <c r="C33">
        <v>1</v>
      </c>
      <c r="D33" s="326">
        <v>0.04</v>
      </c>
      <c r="E33">
        <v>0</v>
      </c>
      <c r="F33" s="326">
        <v>2.0449438202247189E-3</v>
      </c>
      <c r="G33" s="326">
        <v>0.03</v>
      </c>
      <c r="H33" s="326">
        <v>0.05</v>
      </c>
      <c r="I33">
        <v>0</v>
      </c>
    </row>
    <row r="34" spans="1:9" x14ac:dyDescent="0.25">
      <c r="A34" t="s">
        <v>404</v>
      </c>
      <c r="B34">
        <v>3</v>
      </c>
      <c r="C34">
        <v>3</v>
      </c>
      <c r="D34" s="326">
        <v>0.04</v>
      </c>
      <c r="E34">
        <v>0</v>
      </c>
      <c r="F34" s="326">
        <v>3.816186993162665E-3</v>
      </c>
      <c r="G34" s="326">
        <v>0.03</v>
      </c>
      <c r="H34" s="326">
        <v>0.05</v>
      </c>
      <c r="I34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activeCell="K11" sqref="K11"/>
    </sheetView>
  </sheetViews>
  <sheetFormatPr baseColWidth="10" defaultRowHeight="15" x14ac:dyDescent="0.25"/>
  <sheetData>
    <row r="1" spans="1:9" x14ac:dyDescent="0.25">
      <c r="A1" t="s">
        <v>742</v>
      </c>
      <c r="B1" t="s">
        <v>696</v>
      </c>
      <c r="C1" t="s">
        <v>698</v>
      </c>
      <c r="D1" t="s">
        <v>699</v>
      </c>
      <c r="E1" t="s">
        <v>700</v>
      </c>
      <c r="F1" t="s">
        <v>695</v>
      </c>
      <c r="G1" t="s">
        <v>705</v>
      </c>
      <c r="H1" t="s">
        <v>697</v>
      </c>
      <c r="I1" t="s">
        <v>697</v>
      </c>
    </row>
    <row r="2" spans="1:9" x14ac:dyDescent="0.25">
      <c r="A2" t="s">
        <v>405</v>
      </c>
      <c r="B2" s="340" t="s">
        <v>702</v>
      </c>
      <c r="C2" s="340" t="s">
        <v>716</v>
      </c>
      <c r="D2" s="340" t="s">
        <v>717</v>
      </c>
      <c r="E2" s="340" t="s">
        <v>718</v>
      </c>
      <c r="F2">
        <v>1</v>
      </c>
      <c r="G2">
        <v>0</v>
      </c>
      <c r="H2">
        <v>0</v>
      </c>
      <c r="I2">
        <v>0</v>
      </c>
    </row>
    <row r="3" spans="1:9" x14ac:dyDescent="0.25">
      <c r="A3" t="s">
        <v>406</v>
      </c>
      <c r="B3" s="340" t="s">
        <v>718</v>
      </c>
      <c r="C3" s="340" t="s">
        <v>719</v>
      </c>
      <c r="D3" s="340" t="s">
        <v>702</v>
      </c>
      <c r="E3" s="340" t="s">
        <v>711</v>
      </c>
      <c r="F3">
        <v>1</v>
      </c>
      <c r="G3">
        <v>0</v>
      </c>
      <c r="H3">
        <v>5</v>
      </c>
      <c r="I3">
        <v>5</v>
      </c>
    </row>
    <row r="4" spans="1:9" x14ac:dyDescent="0.25">
      <c r="A4" t="s">
        <v>407</v>
      </c>
      <c r="B4" s="340" t="s">
        <v>702</v>
      </c>
      <c r="C4" s="340" t="s">
        <v>720</v>
      </c>
      <c r="D4" s="340" t="s">
        <v>717</v>
      </c>
      <c r="E4" s="340" t="s">
        <v>718</v>
      </c>
      <c r="F4">
        <v>4</v>
      </c>
      <c r="G4">
        <v>8</v>
      </c>
      <c r="H4">
        <v>0</v>
      </c>
      <c r="I4">
        <v>0</v>
      </c>
    </row>
    <row r="5" spans="1:9" x14ac:dyDescent="0.25">
      <c r="A5" t="s">
        <v>408</v>
      </c>
      <c r="B5" s="340" t="s">
        <v>713</v>
      </c>
      <c r="C5" s="340" t="s">
        <v>721</v>
      </c>
      <c r="D5" s="340" t="s">
        <v>722</v>
      </c>
      <c r="E5" s="340" t="s">
        <v>702</v>
      </c>
      <c r="F5">
        <v>4</v>
      </c>
      <c r="G5">
        <v>0</v>
      </c>
      <c r="H5">
        <v>0</v>
      </c>
      <c r="I5">
        <v>0</v>
      </c>
    </row>
    <row r="6" spans="1:9" x14ac:dyDescent="0.25">
      <c r="A6" t="s">
        <v>385</v>
      </c>
      <c r="B6" s="340" t="s">
        <v>709</v>
      </c>
      <c r="C6" s="340" t="s">
        <v>723</v>
      </c>
      <c r="D6" s="340" t="s">
        <v>710</v>
      </c>
      <c r="E6" s="340" t="s">
        <v>712</v>
      </c>
      <c r="F6">
        <v>1</v>
      </c>
      <c r="G6">
        <v>0</v>
      </c>
      <c r="H6">
        <v>0</v>
      </c>
      <c r="I6">
        <v>0</v>
      </c>
    </row>
    <row r="7" spans="1:9" x14ac:dyDescent="0.25">
      <c r="A7" t="s">
        <v>409</v>
      </c>
      <c r="B7" s="340" t="s">
        <v>743</v>
      </c>
      <c r="C7" s="340" t="s">
        <v>724</v>
      </c>
      <c r="D7" s="340" t="s">
        <v>713</v>
      </c>
      <c r="E7" s="340" t="s">
        <v>701</v>
      </c>
      <c r="F7">
        <v>3</v>
      </c>
      <c r="G7">
        <v>7</v>
      </c>
      <c r="H7">
        <v>2</v>
      </c>
      <c r="I7">
        <v>2</v>
      </c>
    </row>
    <row r="8" spans="1:9" x14ac:dyDescent="0.25">
      <c r="A8" t="s">
        <v>387</v>
      </c>
      <c r="B8" s="340" t="s">
        <v>713</v>
      </c>
      <c r="C8" s="340" t="s">
        <v>725</v>
      </c>
      <c r="D8" s="340" t="s">
        <v>714</v>
      </c>
      <c r="E8" s="340" t="s">
        <v>715</v>
      </c>
      <c r="F8">
        <v>2</v>
      </c>
      <c r="G8">
        <v>4</v>
      </c>
      <c r="H8">
        <v>0</v>
      </c>
      <c r="I8">
        <v>0</v>
      </c>
    </row>
    <row r="9" spans="1:9" x14ac:dyDescent="0.25">
      <c r="A9" t="s">
        <v>388</v>
      </c>
      <c r="B9" s="340" t="s">
        <v>702</v>
      </c>
      <c r="C9" s="340" t="s">
        <v>726</v>
      </c>
      <c r="D9" s="340" t="s">
        <v>722</v>
      </c>
      <c r="E9" s="340" t="s">
        <v>709</v>
      </c>
      <c r="F9">
        <v>10</v>
      </c>
      <c r="G9">
        <v>6</v>
      </c>
      <c r="H9">
        <v>6</v>
      </c>
      <c r="I9">
        <v>6</v>
      </c>
    </row>
    <row r="10" spans="1:9" x14ac:dyDescent="0.25">
      <c r="A10" t="s">
        <v>389</v>
      </c>
      <c r="B10" s="340" t="s">
        <v>702</v>
      </c>
      <c r="C10" s="340" t="s">
        <v>727</v>
      </c>
      <c r="D10" s="340" t="s">
        <v>717</v>
      </c>
      <c r="E10" s="340" t="s">
        <v>718</v>
      </c>
      <c r="F10">
        <v>3</v>
      </c>
      <c r="G10">
        <v>0</v>
      </c>
      <c r="H10">
        <v>5</v>
      </c>
      <c r="I10">
        <v>5</v>
      </c>
    </row>
    <row r="11" spans="1:9" x14ac:dyDescent="0.25">
      <c r="A11" t="s">
        <v>410</v>
      </c>
      <c r="B11" s="340" t="s">
        <v>702</v>
      </c>
      <c r="C11" s="340" t="s">
        <v>728</v>
      </c>
      <c r="D11" s="340" t="s">
        <v>717</v>
      </c>
      <c r="E11" s="340" t="s">
        <v>718</v>
      </c>
      <c r="F11">
        <v>3</v>
      </c>
      <c r="G11">
        <v>1</v>
      </c>
      <c r="H11">
        <v>0</v>
      </c>
      <c r="I11">
        <v>0</v>
      </c>
    </row>
    <row r="12" spans="1:9" x14ac:dyDescent="0.25">
      <c r="A12" t="s">
        <v>390</v>
      </c>
      <c r="B12" s="340" t="s">
        <v>713</v>
      </c>
      <c r="C12" s="340" t="s">
        <v>729</v>
      </c>
      <c r="D12" s="340" t="s">
        <v>722</v>
      </c>
      <c r="E12" s="340" t="s">
        <v>702</v>
      </c>
      <c r="F12">
        <v>1</v>
      </c>
      <c r="G12">
        <v>0</v>
      </c>
      <c r="H12">
        <v>0</v>
      </c>
      <c r="I12">
        <v>0</v>
      </c>
    </row>
    <row r="13" spans="1:9" x14ac:dyDescent="0.25">
      <c r="A13" t="s">
        <v>392</v>
      </c>
      <c r="B13" s="340" t="s">
        <v>743</v>
      </c>
      <c r="C13" s="340" t="s">
        <v>730</v>
      </c>
      <c r="D13" s="340" t="s">
        <v>713</v>
      </c>
      <c r="E13" s="340" t="s">
        <v>701</v>
      </c>
      <c r="F13">
        <v>1</v>
      </c>
      <c r="G13">
        <v>1</v>
      </c>
      <c r="H13">
        <v>3</v>
      </c>
      <c r="I13">
        <v>3</v>
      </c>
    </row>
    <row r="14" spans="1:9" x14ac:dyDescent="0.25">
      <c r="A14" t="s">
        <v>393</v>
      </c>
      <c r="B14" s="340" t="s">
        <v>702</v>
      </c>
      <c r="C14" s="340" t="s">
        <v>731</v>
      </c>
      <c r="D14" s="340" t="s">
        <v>717</v>
      </c>
      <c r="E14" s="340" t="s">
        <v>718</v>
      </c>
      <c r="F14">
        <v>1</v>
      </c>
      <c r="G14">
        <v>2</v>
      </c>
      <c r="H14">
        <v>1</v>
      </c>
      <c r="I14">
        <v>1</v>
      </c>
    </row>
    <row r="15" spans="1:9" x14ac:dyDescent="0.25">
      <c r="A15" t="s">
        <v>394</v>
      </c>
      <c r="B15" s="340" t="s">
        <v>702</v>
      </c>
      <c r="C15" s="340" t="s">
        <v>732</v>
      </c>
      <c r="D15" s="340" t="s">
        <v>717</v>
      </c>
      <c r="E15" s="340" t="s">
        <v>718</v>
      </c>
      <c r="F15">
        <v>6</v>
      </c>
      <c r="G15">
        <v>1</v>
      </c>
      <c r="H15">
        <v>1</v>
      </c>
      <c r="I15">
        <v>1</v>
      </c>
    </row>
    <row r="16" spans="1:9" x14ac:dyDescent="0.25">
      <c r="A16" t="s">
        <v>395</v>
      </c>
      <c r="B16" s="340" t="s">
        <v>713</v>
      </c>
      <c r="C16" s="340" t="s">
        <v>733</v>
      </c>
      <c r="D16" s="340" t="s">
        <v>714</v>
      </c>
      <c r="E16" s="340" t="s">
        <v>715</v>
      </c>
      <c r="F16">
        <v>6</v>
      </c>
      <c r="G16">
        <v>1</v>
      </c>
      <c r="H16">
        <v>8</v>
      </c>
      <c r="I16">
        <v>8</v>
      </c>
    </row>
    <row r="17" spans="1:9" x14ac:dyDescent="0.25">
      <c r="A17" t="s">
        <v>396</v>
      </c>
      <c r="B17" s="340" t="s">
        <v>702</v>
      </c>
      <c r="C17" s="340" t="s">
        <v>734</v>
      </c>
      <c r="D17" s="340" t="s">
        <v>722</v>
      </c>
      <c r="E17" s="340" t="s">
        <v>709</v>
      </c>
      <c r="F17">
        <v>9</v>
      </c>
      <c r="G17">
        <v>5</v>
      </c>
      <c r="H17">
        <v>5</v>
      </c>
      <c r="I17">
        <v>5</v>
      </c>
    </row>
    <row r="18" spans="1:9" x14ac:dyDescent="0.25">
      <c r="A18" t="s">
        <v>398</v>
      </c>
      <c r="B18" s="340" t="s">
        <v>743</v>
      </c>
      <c r="C18" s="340" t="s">
        <v>735</v>
      </c>
      <c r="D18" s="340" t="s">
        <v>713</v>
      </c>
      <c r="E18" s="340" t="s">
        <v>701</v>
      </c>
      <c r="F18">
        <v>1</v>
      </c>
      <c r="G18">
        <v>0</v>
      </c>
      <c r="H18">
        <v>0</v>
      </c>
      <c r="I18">
        <v>0</v>
      </c>
    </row>
    <row r="19" spans="1:9" x14ac:dyDescent="0.25">
      <c r="A19" t="s">
        <v>412</v>
      </c>
      <c r="B19" s="340" t="s">
        <v>709</v>
      </c>
      <c r="C19" s="340" t="s">
        <v>736</v>
      </c>
      <c r="D19" s="340" t="s">
        <v>710</v>
      </c>
      <c r="E19" s="340" t="s">
        <v>712</v>
      </c>
      <c r="F19">
        <v>1</v>
      </c>
      <c r="G19">
        <v>0</v>
      </c>
      <c r="H19">
        <v>0</v>
      </c>
      <c r="I19">
        <v>0</v>
      </c>
    </row>
    <row r="20" spans="1:9" x14ac:dyDescent="0.25">
      <c r="A20" t="s">
        <v>399</v>
      </c>
      <c r="B20" s="340" t="s">
        <v>709</v>
      </c>
      <c r="C20" s="340" t="s">
        <v>737</v>
      </c>
      <c r="D20" s="340" t="s">
        <v>710</v>
      </c>
      <c r="E20" s="340" t="s">
        <v>712</v>
      </c>
      <c r="F20">
        <v>2</v>
      </c>
      <c r="G20">
        <v>0</v>
      </c>
      <c r="H20">
        <v>0</v>
      </c>
      <c r="I20">
        <v>0</v>
      </c>
    </row>
    <row r="21" spans="1:9" x14ac:dyDescent="0.25">
      <c r="A21" t="s">
        <v>400</v>
      </c>
      <c r="B21" s="340" t="s">
        <v>713</v>
      </c>
      <c r="C21" s="340" t="s">
        <v>738</v>
      </c>
      <c r="D21" s="340" t="s">
        <v>722</v>
      </c>
      <c r="E21" s="340" t="s">
        <v>702</v>
      </c>
      <c r="F21">
        <v>3</v>
      </c>
      <c r="G21">
        <v>0</v>
      </c>
      <c r="H21">
        <v>1</v>
      </c>
      <c r="I21">
        <v>1</v>
      </c>
    </row>
    <row r="22" spans="1:9" x14ac:dyDescent="0.25">
      <c r="A22" t="s">
        <v>401</v>
      </c>
      <c r="B22" s="340" t="s">
        <v>702</v>
      </c>
      <c r="C22" s="340" t="s">
        <v>739</v>
      </c>
      <c r="D22" s="340" t="s">
        <v>717</v>
      </c>
      <c r="E22" s="340" t="s">
        <v>718</v>
      </c>
      <c r="F22">
        <v>1</v>
      </c>
      <c r="G22">
        <v>0</v>
      </c>
      <c r="H22">
        <v>0</v>
      </c>
      <c r="I22">
        <v>0</v>
      </c>
    </row>
    <row r="23" spans="1:9" x14ac:dyDescent="0.25">
      <c r="A23" t="s">
        <v>402</v>
      </c>
      <c r="B23" s="340" t="s">
        <v>743</v>
      </c>
      <c r="C23" s="340" t="s">
        <v>740</v>
      </c>
      <c r="D23" s="340" t="s">
        <v>713</v>
      </c>
      <c r="E23" s="340" t="s">
        <v>701</v>
      </c>
      <c r="F23">
        <v>2</v>
      </c>
      <c r="G23">
        <v>0</v>
      </c>
      <c r="H23">
        <v>1</v>
      </c>
      <c r="I23">
        <v>1</v>
      </c>
    </row>
    <row r="24" spans="1:9" x14ac:dyDescent="0.25">
      <c r="A24" t="s">
        <v>403</v>
      </c>
      <c r="B24" s="340" t="s">
        <v>702</v>
      </c>
      <c r="C24" s="340" t="s">
        <v>741</v>
      </c>
      <c r="D24" s="340" t="s">
        <v>722</v>
      </c>
      <c r="E24" s="340" t="s">
        <v>709</v>
      </c>
      <c r="F24">
        <v>3</v>
      </c>
      <c r="G24">
        <v>5</v>
      </c>
      <c r="H24">
        <v>2</v>
      </c>
      <c r="I24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I63"/>
  <sheetViews>
    <sheetView zoomScaleNormal="100" workbookViewId="0"/>
  </sheetViews>
  <sheetFormatPr baseColWidth="10" defaultRowHeight="15" x14ac:dyDescent="0.25"/>
  <cols>
    <col min="1" max="1" width="26.5703125" customWidth="1"/>
    <col min="2" max="2" width="8.42578125" bestFit="1" customWidth="1"/>
    <col min="3" max="3" width="27" style="8" customWidth="1"/>
    <col min="4" max="4" width="23.42578125" style="8" customWidth="1"/>
    <col min="5" max="5" width="10.28515625" customWidth="1"/>
    <col min="6" max="6" width="11" customWidth="1"/>
    <col min="7" max="7" width="13.28515625" customWidth="1"/>
    <col min="8" max="8" width="11.42578125" bestFit="1" customWidth="1"/>
    <col min="9" max="9" width="6.5703125" customWidth="1"/>
    <col min="10" max="10" width="6.28515625" bestFit="1" customWidth="1"/>
    <col min="11" max="11" width="10.85546875" bestFit="1" customWidth="1"/>
    <col min="12" max="12" width="8.42578125" bestFit="1" customWidth="1"/>
    <col min="13" max="13" width="13" bestFit="1" customWidth="1"/>
    <col min="14" max="14" width="12.42578125" customWidth="1"/>
    <col min="15" max="15" width="9.42578125" bestFit="1" customWidth="1"/>
    <col min="16" max="16" width="10.28515625" customWidth="1"/>
    <col min="17" max="17" width="13.42578125" bestFit="1" customWidth="1"/>
    <col min="18" max="18" width="10.85546875" bestFit="1" customWidth="1"/>
    <col min="19" max="19" width="10.140625" bestFit="1" customWidth="1"/>
    <col min="20" max="20" width="14.85546875" style="10" customWidth="1"/>
    <col min="21" max="21" width="15.28515625" style="10" customWidth="1"/>
    <col min="22" max="22" width="12" style="10" customWidth="1"/>
    <col min="23" max="23" width="10.140625" style="10" customWidth="1"/>
    <col min="24" max="24" width="13.85546875" style="10" customWidth="1"/>
    <col min="25" max="25" width="10.140625" style="10" customWidth="1"/>
    <col min="26" max="26" width="10.85546875" customWidth="1"/>
    <col min="27" max="27" width="11.5703125" bestFit="1" customWidth="1"/>
    <col min="28" max="28" width="9.5703125" bestFit="1" customWidth="1"/>
    <col min="29" max="29" width="16.5703125" customWidth="1"/>
    <col min="30" max="30" width="8.140625" bestFit="1" customWidth="1"/>
    <col min="31" max="31" width="5.140625" bestFit="1" customWidth="1"/>
    <col min="32" max="32" width="6.28515625" bestFit="1" customWidth="1"/>
    <col min="33" max="33" width="10.42578125" bestFit="1" customWidth="1"/>
    <col min="34" max="34" width="8.42578125" bestFit="1" customWidth="1"/>
    <col min="35" max="35" width="10.28515625" customWidth="1"/>
    <col min="36" max="36" width="9.7109375" bestFit="1" customWidth="1"/>
    <col min="37" max="37" width="7.28515625" bestFit="1" customWidth="1"/>
    <col min="38" max="38" width="9.140625" bestFit="1" customWidth="1"/>
    <col min="39" max="40" width="7.42578125" customWidth="1"/>
    <col min="41" max="41" width="7.7109375" bestFit="1" customWidth="1"/>
    <col min="42" max="42" width="7" bestFit="1" customWidth="1"/>
    <col min="43" max="43" width="8.42578125" bestFit="1" customWidth="1"/>
    <col min="44" max="44" width="9.28515625" bestFit="1" customWidth="1"/>
    <col min="45" max="45" width="6.42578125" bestFit="1" customWidth="1"/>
    <col min="46" max="46" width="6" customWidth="1"/>
    <col min="47" max="47" width="6.42578125" bestFit="1" customWidth="1"/>
    <col min="48" max="48" width="8.42578125" bestFit="1" customWidth="1"/>
    <col min="49" max="49" width="13.7109375" bestFit="1" customWidth="1"/>
    <col min="50" max="50" width="8" bestFit="1" customWidth="1"/>
    <col min="51" max="51" width="9.28515625" bestFit="1" customWidth="1"/>
    <col min="52" max="52" width="5.85546875" bestFit="1" customWidth="1"/>
    <col min="53" max="53" width="10.140625" bestFit="1" customWidth="1"/>
    <col min="54" max="54" width="11" customWidth="1"/>
    <col min="55" max="55" width="5.85546875" bestFit="1" customWidth="1"/>
    <col min="56" max="56" width="7.140625" bestFit="1" customWidth="1"/>
    <col min="57" max="58" width="10.140625" bestFit="1" customWidth="1"/>
    <col min="59" max="59" width="8.140625" bestFit="1" customWidth="1"/>
    <col min="60" max="60" width="9.42578125" bestFit="1" customWidth="1"/>
    <col min="61" max="61" width="12.7109375" bestFit="1" customWidth="1"/>
    <col min="62" max="62" width="10.140625" bestFit="1" customWidth="1"/>
    <col min="63" max="63" width="6" bestFit="1" customWidth="1"/>
    <col min="64" max="64" width="7.28515625" bestFit="1" customWidth="1"/>
    <col min="65" max="65" width="11.28515625" customWidth="1"/>
    <col min="66" max="66" width="7.7109375" bestFit="1" customWidth="1"/>
    <col min="67" max="67" width="8.140625" bestFit="1" customWidth="1"/>
    <col min="68" max="68" width="9.42578125" bestFit="1" customWidth="1"/>
    <col min="69" max="69" width="12.28515625" bestFit="1" customWidth="1"/>
    <col min="70" max="70" width="7.140625" bestFit="1" customWidth="1"/>
    <col min="71" max="71" width="13" bestFit="1" customWidth="1"/>
    <col min="72" max="72" width="4.5703125" bestFit="1" customWidth="1"/>
    <col min="73" max="73" width="5.42578125" bestFit="1" customWidth="1"/>
    <col min="74" max="74" width="8.28515625" bestFit="1" customWidth="1"/>
    <col min="75" max="75" width="9.28515625" bestFit="1" customWidth="1"/>
    <col min="76" max="76" width="6" bestFit="1" customWidth="1"/>
    <col min="77" max="77" width="9.28515625" bestFit="1" customWidth="1"/>
    <col min="78" max="78" width="6.85546875" bestFit="1" customWidth="1"/>
    <col min="79" max="79" width="9" bestFit="1" customWidth="1"/>
    <col min="80" max="80" width="14.7109375" bestFit="1" customWidth="1"/>
    <col min="81" max="82" width="8.140625" bestFit="1" customWidth="1"/>
    <col min="83" max="83" width="8.85546875" bestFit="1" customWidth="1"/>
    <col min="84" max="84" width="9.42578125" bestFit="1" customWidth="1"/>
    <col min="85" max="85" width="8.85546875" bestFit="1" customWidth="1"/>
    <col min="86" max="86" width="8.85546875" customWidth="1"/>
  </cols>
  <sheetData>
    <row r="4" spans="2:87" ht="15" customHeight="1" x14ac:dyDescent="0.25"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</row>
    <row r="5" spans="2:87" ht="15.75" customHeight="1" x14ac:dyDescent="0.25"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</row>
    <row r="8" spans="2:87" ht="15.75" thickBot="1" x14ac:dyDescent="0.3">
      <c r="AA8" s="10"/>
      <c r="AC8" s="10"/>
      <c r="AE8" s="10"/>
    </row>
    <row r="9" spans="2:87" ht="15.75" customHeight="1" thickBot="1" x14ac:dyDescent="0.3">
      <c r="B9" s="359" t="s">
        <v>119</v>
      </c>
      <c r="C9" s="364" t="s">
        <v>60</v>
      </c>
      <c r="D9" s="359" t="s">
        <v>120</v>
      </c>
      <c r="E9" s="368" t="s">
        <v>61</v>
      </c>
      <c r="F9" s="368"/>
      <c r="G9" s="370"/>
      <c r="H9" s="368" t="s">
        <v>57</v>
      </c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7" t="s">
        <v>48</v>
      </c>
      <c r="U9" s="368"/>
      <c r="V9" s="368"/>
      <c r="W9" s="368"/>
      <c r="X9" s="368"/>
      <c r="Y9" s="368"/>
      <c r="Z9" s="371" t="s">
        <v>62</v>
      </c>
      <c r="AA9" s="372"/>
      <c r="AB9" s="373"/>
      <c r="AC9" s="362" t="s">
        <v>59</v>
      </c>
      <c r="AD9" s="367" t="s">
        <v>58</v>
      </c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8"/>
      <c r="AQ9" s="368"/>
      <c r="AR9" s="368"/>
      <c r="AS9" s="368"/>
      <c r="AT9" s="368"/>
      <c r="AU9" s="368"/>
      <c r="AV9" s="368"/>
      <c r="AW9" s="368"/>
      <c r="AX9" s="368"/>
      <c r="AY9" s="368"/>
      <c r="AZ9" s="368"/>
      <c r="BA9" s="368"/>
      <c r="BB9" s="368"/>
      <c r="BC9" s="368"/>
      <c r="BD9" s="368"/>
      <c r="BE9" s="368"/>
      <c r="BF9" s="368"/>
      <c r="BG9" s="368"/>
      <c r="BH9" s="368"/>
      <c r="BI9" s="368"/>
      <c r="BJ9" s="368"/>
      <c r="BK9" s="368"/>
      <c r="BL9" s="368"/>
      <c r="BM9" s="368"/>
      <c r="BN9" s="368"/>
      <c r="BO9" s="368"/>
      <c r="BP9" s="368"/>
      <c r="BQ9" s="369" t="s">
        <v>47</v>
      </c>
      <c r="BR9" s="369"/>
      <c r="BS9" s="369"/>
      <c r="BT9" s="369"/>
      <c r="BU9" s="369"/>
      <c r="BV9" s="369"/>
      <c r="BW9" s="369"/>
      <c r="BX9" s="369"/>
      <c r="BY9" s="369"/>
      <c r="BZ9" s="369"/>
      <c r="CA9" s="369"/>
      <c r="CB9" s="369"/>
      <c r="CC9" s="369"/>
      <c r="CD9" s="369"/>
      <c r="CE9" s="369"/>
      <c r="CF9" s="369"/>
      <c r="CG9" s="369"/>
    </row>
    <row r="10" spans="2:87" s="5" customFormat="1" ht="30.75" thickBot="1" x14ac:dyDescent="0.3">
      <c r="B10" s="360"/>
      <c r="C10" s="365"/>
      <c r="D10" s="360"/>
      <c r="E10" s="294" t="s">
        <v>33</v>
      </c>
      <c r="F10" s="295" t="s">
        <v>34</v>
      </c>
      <c r="G10" s="297" t="s">
        <v>113</v>
      </c>
      <c r="H10" s="174" t="s">
        <v>35</v>
      </c>
      <c r="I10" s="295" t="s">
        <v>36</v>
      </c>
      <c r="J10" s="295" t="s">
        <v>37</v>
      </c>
      <c r="K10" s="295" t="s">
        <v>38</v>
      </c>
      <c r="L10" s="295" t="s">
        <v>39</v>
      </c>
      <c r="M10" s="295" t="s">
        <v>40</v>
      </c>
      <c r="N10" s="295" t="s">
        <v>41</v>
      </c>
      <c r="O10" s="295" t="s">
        <v>42</v>
      </c>
      <c r="P10" s="295" t="s">
        <v>43</v>
      </c>
      <c r="Q10" s="295" t="s">
        <v>44</v>
      </c>
      <c r="R10" s="295" t="s">
        <v>45</v>
      </c>
      <c r="S10" s="296" t="s">
        <v>46</v>
      </c>
      <c r="T10" s="37" t="s">
        <v>380</v>
      </c>
      <c r="U10" s="25" t="s">
        <v>63</v>
      </c>
      <c r="V10" s="25" t="s">
        <v>64</v>
      </c>
      <c r="W10" s="25" t="s">
        <v>65</v>
      </c>
      <c r="X10" s="25" t="s">
        <v>598</v>
      </c>
      <c r="Y10" s="25" t="s">
        <v>66</v>
      </c>
      <c r="Z10" s="45" t="s">
        <v>69</v>
      </c>
      <c r="AA10" s="25" t="s">
        <v>68</v>
      </c>
      <c r="AB10" s="45" t="s">
        <v>67</v>
      </c>
      <c r="AC10" s="363"/>
      <c r="AD10" s="139" t="s">
        <v>52</v>
      </c>
      <c r="AE10" s="43" t="s">
        <v>53</v>
      </c>
      <c r="AF10" s="43" t="s">
        <v>54</v>
      </c>
      <c r="AG10" s="43" t="s">
        <v>55</v>
      </c>
      <c r="AH10" s="43" t="s">
        <v>56</v>
      </c>
      <c r="AI10" s="43" t="s">
        <v>1</v>
      </c>
      <c r="AJ10" s="43" t="s">
        <v>2</v>
      </c>
      <c r="AK10" s="43" t="s">
        <v>3</v>
      </c>
      <c r="AL10" s="43" t="s">
        <v>4</v>
      </c>
      <c r="AM10" s="43" t="s">
        <v>70</v>
      </c>
      <c r="AN10" s="43" t="s">
        <v>5</v>
      </c>
      <c r="AO10" s="43" t="s">
        <v>6</v>
      </c>
      <c r="AP10" s="43" t="s">
        <v>7</v>
      </c>
      <c r="AQ10" s="43" t="s">
        <v>8</v>
      </c>
      <c r="AR10" s="43" t="s">
        <v>9</v>
      </c>
      <c r="AS10" s="43" t="s">
        <v>10</v>
      </c>
      <c r="AT10" s="43" t="s">
        <v>11</v>
      </c>
      <c r="AU10" s="43" t="s">
        <v>12</v>
      </c>
      <c r="AV10" s="43" t="s">
        <v>13</v>
      </c>
      <c r="AW10" s="43" t="s">
        <v>14</v>
      </c>
      <c r="AX10" s="43" t="s">
        <v>15</v>
      </c>
      <c r="AY10" s="43" t="s">
        <v>16</v>
      </c>
      <c r="AZ10" s="43" t="s">
        <v>17</v>
      </c>
      <c r="BA10" s="43" t="s">
        <v>18</v>
      </c>
      <c r="BB10" s="43" t="s">
        <v>19</v>
      </c>
      <c r="BC10" s="43" t="s">
        <v>20</v>
      </c>
      <c r="BD10" s="43" t="s">
        <v>21</v>
      </c>
      <c r="BE10" s="43" t="s">
        <v>22</v>
      </c>
      <c r="BF10" s="43" t="s">
        <v>23</v>
      </c>
      <c r="BG10" s="43" t="s">
        <v>24</v>
      </c>
      <c r="BH10" s="43" t="s">
        <v>25</v>
      </c>
      <c r="BI10" s="43" t="s">
        <v>26</v>
      </c>
      <c r="BJ10" s="43" t="s">
        <v>27</v>
      </c>
      <c r="BK10" s="43" t="s">
        <v>28</v>
      </c>
      <c r="BL10" s="43" t="s">
        <v>29</v>
      </c>
      <c r="BM10" s="43" t="s">
        <v>30</v>
      </c>
      <c r="BN10" s="43" t="s">
        <v>31</v>
      </c>
      <c r="BO10" s="43" t="s">
        <v>32</v>
      </c>
      <c r="BP10" s="323" t="s">
        <v>71</v>
      </c>
      <c r="BQ10" s="98" t="s">
        <v>72</v>
      </c>
      <c r="BR10" s="98" t="s">
        <v>73</v>
      </c>
      <c r="BS10" s="98" t="s">
        <v>74</v>
      </c>
      <c r="BT10" s="98" t="s">
        <v>75</v>
      </c>
      <c r="BU10" s="98" t="s">
        <v>76</v>
      </c>
      <c r="BV10" s="98" t="s">
        <v>77</v>
      </c>
      <c r="BW10" s="98" t="s">
        <v>78</v>
      </c>
      <c r="BX10" s="98" t="s">
        <v>79</v>
      </c>
      <c r="BY10" s="98" t="s">
        <v>80</v>
      </c>
      <c r="BZ10" s="98" t="s">
        <v>81</v>
      </c>
      <c r="CA10" s="98" t="s">
        <v>82</v>
      </c>
      <c r="CB10" s="98" t="s">
        <v>83</v>
      </c>
      <c r="CC10" s="98" t="s">
        <v>84</v>
      </c>
      <c r="CD10" s="98" t="s">
        <v>85</v>
      </c>
      <c r="CE10" s="98" t="s">
        <v>86</v>
      </c>
      <c r="CF10" s="98" t="s">
        <v>87</v>
      </c>
      <c r="CG10" s="98" t="s">
        <v>88</v>
      </c>
      <c r="CH10"/>
      <c r="CI10"/>
    </row>
    <row r="11" spans="2:87" x14ac:dyDescent="0.25">
      <c r="B11" s="34">
        <v>1</v>
      </c>
      <c r="C11" s="163" t="s">
        <v>382</v>
      </c>
      <c r="D11" s="26" t="s">
        <v>114</v>
      </c>
      <c r="E11" s="39" t="str">
        <f>IF(Factores!C8&gt;=1,"1","0")</f>
        <v>1</v>
      </c>
      <c r="F11" s="39" t="str">
        <f>IF(Factores!D8&gt;=1,"1","0")</f>
        <v>0</v>
      </c>
      <c r="G11" s="14" t="str">
        <f>IF(Factores!E8&gt;=1,"1","0")</f>
        <v>0</v>
      </c>
      <c r="H11" s="31" t="str">
        <f>IF(Factores!BD8&gt;=1,"1","0")</f>
        <v>1</v>
      </c>
      <c r="I11" s="39" t="str">
        <f>IF(Factores!BE8&gt;=1,"1","0")</f>
        <v>1</v>
      </c>
      <c r="J11" s="39" t="str">
        <f>IF(Factores!BF8&gt;=1,"1","0")</f>
        <v>1</v>
      </c>
      <c r="K11" s="39" t="str">
        <f>IF(Factores!BG8&gt;=1,"1","0")</f>
        <v>1</v>
      </c>
      <c r="L11" s="39" t="str">
        <f>IF(Factores!BH8&gt;=1,"1","0")</f>
        <v>1</v>
      </c>
      <c r="M11" s="39" t="str">
        <f>IF(Factores!BI8&gt;=1,"1","0")</f>
        <v>0</v>
      </c>
      <c r="N11" s="39" t="str">
        <f>IF(Factores!BJ8&gt;=1,"1","0")</f>
        <v>0</v>
      </c>
      <c r="O11" s="39" t="str">
        <f>IF(Factores!BK8&gt;=1,"1","0")</f>
        <v>1</v>
      </c>
      <c r="P11" s="39" t="str">
        <f>IF(Factores!BL8&gt;=1,"1","0")</f>
        <v>0</v>
      </c>
      <c r="Q11" s="39" t="str">
        <f>IF(Factores!BM8&gt;=1,"1","0")</f>
        <v>0</v>
      </c>
      <c r="R11" s="39" t="str">
        <f>IF(Factores!BN8&gt;=1,"1","0")</f>
        <v>0</v>
      </c>
      <c r="S11" s="32" t="str">
        <f>IF('Cultivos '!P63&gt;=1,"1","0")</f>
        <v>1</v>
      </c>
      <c r="T11" s="293" t="str">
        <f>IF('Cultivos '!P63&gt;=1,"1","0")</f>
        <v>1</v>
      </c>
      <c r="U11" s="24" t="str">
        <f>IF('Cultivos '!Q63&gt;=1,"1","0")</f>
        <v>1</v>
      </c>
      <c r="V11" s="24" t="str">
        <f>IF('Cultivos '!R63&gt;=1,"1","0")</f>
        <v>0</v>
      </c>
      <c r="W11" s="24" t="str">
        <f>IF('Cultivos '!S63&gt;=1,"1","0")</f>
        <v>0</v>
      </c>
      <c r="X11" s="24" t="str">
        <f>IF('Cultivos '!T63&gt;=1,"1","0")</f>
        <v>0</v>
      </c>
      <c r="Y11" s="24" t="str">
        <f>IF('Cultivos '!T63&gt;=1,"1","0")</f>
        <v>0</v>
      </c>
      <c r="Z11" s="23" t="str">
        <f>IF('Cultivos '!C63&gt;=1,"1","0")</f>
        <v>1</v>
      </c>
      <c r="AA11" s="23" t="str">
        <f>IF('Cultivos '!D63&gt;=1,"1","0")</f>
        <v>1</v>
      </c>
      <c r="AB11" s="23" t="str">
        <f>IF('Cultivos '!E63&gt;=1,"1","0")</f>
        <v>0</v>
      </c>
      <c r="AC11" s="34" t="str">
        <f>IF(Factores!N8&gt;=1,"1","0")</f>
        <v>1</v>
      </c>
      <c r="AD11" s="26" t="str">
        <f>IF(Factores!BR8&gt;=1,"1","0")</f>
        <v>0</v>
      </c>
      <c r="AE11" s="26" t="str">
        <f>IF(Factores!BS8&gt;=1,"1","0")</f>
        <v>1</v>
      </c>
      <c r="AF11" s="26" t="str">
        <f>IF(Factores!BT8&gt;=1,"1","0")</f>
        <v>1</v>
      </c>
      <c r="AG11" s="26" t="str">
        <f>IF(Factores!BU8&gt;=1,"1","0")</f>
        <v>0</v>
      </c>
      <c r="AH11" s="26" t="str">
        <f>IF(Factores!BV8&gt;=1,"1","0")</f>
        <v>0</v>
      </c>
      <c r="AI11" s="26" t="str">
        <f>IF(Factores!BW8&gt;=1,"1","0")</f>
        <v>0</v>
      </c>
      <c r="AJ11" s="26" t="str">
        <f>IF(Factores!BX8&gt;=1,"1","0")</f>
        <v>0</v>
      </c>
      <c r="AK11" s="26" t="str">
        <f>IF(Factores!BY8&gt;=1,"1","0")</f>
        <v>0</v>
      </c>
      <c r="AL11" s="26" t="str">
        <f>IF(Factores!BZ8&gt;=1,"1","0")</f>
        <v>0</v>
      </c>
      <c r="AM11" s="26" t="str">
        <f>IF(Factores!CA8&gt;=1,"1","0")</f>
        <v>0</v>
      </c>
      <c r="AN11" s="26" t="str">
        <f>IF(Factores!CB8&gt;=1,"1","0")</f>
        <v>0</v>
      </c>
      <c r="AO11" s="26" t="str">
        <f>IF(Factores!CC8&gt;=1,"1","0")</f>
        <v>0</v>
      </c>
      <c r="AP11" s="26" t="str">
        <f>IF(Factores!CD8&gt;=1,"1","0")</f>
        <v>0</v>
      </c>
      <c r="AQ11" s="26" t="str">
        <f>IF(Factores!CE8&gt;=1,"1","0")</f>
        <v>1</v>
      </c>
      <c r="AR11" s="26" t="str">
        <f>IF(Factores!CF8&gt;=1,"1","0")</f>
        <v>0</v>
      </c>
      <c r="AS11" s="26" t="str">
        <f>IF(Factores!CG8&gt;=1,"1","0")</f>
        <v>0</v>
      </c>
      <c r="AT11" s="26" t="str">
        <f>IF(Factores!CH8&gt;=1,"1","0")</f>
        <v>0</v>
      </c>
      <c r="AU11" s="26" t="str">
        <f>IF(Factores!CI8&gt;=1,"1","0")</f>
        <v>0</v>
      </c>
      <c r="AV11" s="26" t="str">
        <f>IF(Factores!CJ8&gt;=1,"1","0")</f>
        <v>0</v>
      </c>
      <c r="AW11" s="26" t="str">
        <f>IF(Factores!CK8&gt;=1,"1","0")</f>
        <v>0</v>
      </c>
      <c r="AX11" s="26" t="str">
        <f>IF(Factores!CL8&gt;=1,"1","0")</f>
        <v>0</v>
      </c>
      <c r="AY11" s="26" t="str">
        <f>IF(Factores!CM8&gt;=1,"1","0")</f>
        <v>0</v>
      </c>
      <c r="AZ11" s="26" t="str">
        <f>IF(Factores!CN8&gt;=1,"1","0")</f>
        <v>0</v>
      </c>
      <c r="BA11" s="26" t="str">
        <f>IF(Factores!CO8&gt;=1,"1","0")</f>
        <v>0</v>
      </c>
      <c r="BB11" s="26" t="str">
        <f>IF(Factores!CP8&gt;=1,"1","0")</f>
        <v>0</v>
      </c>
      <c r="BC11" s="26" t="str">
        <f>IF(Factores!CQ8&gt;=1,"1","0")</f>
        <v>0</v>
      </c>
      <c r="BD11" s="26" t="str">
        <f>IF(Factores!CR8&gt;=1,"1","0")</f>
        <v>0</v>
      </c>
      <c r="BE11" s="26" t="str">
        <f>IF(Factores!CS8&gt;=1,"1","0")</f>
        <v>0</v>
      </c>
      <c r="BF11" s="26" t="str">
        <f>IF(Factores!CT8&gt;=1,"1","0")</f>
        <v>1</v>
      </c>
      <c r="BG11" s="26" t="str">
        <f>IF(Factores!CU8&gt;=1,"1","0")</f>
        <v>0</v>
      </c>
      <c r="BH11" s="26" t="str">
        <f>IF(Factores!CV8&gt;=1,"1","0")</f>
        <v>0</v>
      </c>
      <c r="BI11" s="26" t="str">
        <f>IF(Factores!CW8&gt;=1,"1","0")</f>
        <v>0</v>
      </c>
      <c r="BJ11" s="26" t="str">
        <f>IF(Factores!CX8&gt;=1,"1","0")</f>
        <v>0</v>
      </c>
      <c r="BK11" s="26" t="str">
        <f>IF(Factores!CY8&gt;=1,"1","0")</f>
        <v>0</v>
      </c>
      <c r="BL11" s="26" t="str">
        <f>IF(Factores!CZ8&gt;=1,"1","0")</f>
        <v>0</v>
      </c>
      <c r="BM11" s="26" t="str">
        <f>IF(Factores!DA8&gt;=1,"1","0")</f>
        <v>0</v>
      </c>
      <c r="BN11" s="26" t="str">
        <f>IF(Factores!DB8&gt;=1,"1","0")</f>
        <v>1</v>
      </c>
      <c r="BO11" s="26" t="str">
        <f>IF(Factores!DC8&gt;=1,"1","0")</f>
        <v>0</v>
      </c>
      <c r="BP11" s="26" t="str">
        <f>IF(Factores!DD8&gt;=1,"1","0")</f>
        <v>0</v>
      </c>
      <c r="BQ11" s="39" t="str">
        <f>IF(Factores!DG8&gt;=1,"1","0")</f>
        <v>0</v>
      </c>
      <c r="BR11" s="39" t="str">
        <f>IF(Factores!DH8&gt;=1,"1","0")</f>
        <v>0</v>
      </c>
      <c r="BS11" s="39" t="str">
        <f>IF(Factores!DI8&gt;=1,"1","0")</f>
        <v>0</v>
      </c>
      <c r="BT11" s="39" t="str">
        <f>IF(Factores!DJ8&gt;=1,"1","0")</f>
        <v>0</v>
      </c>
      <c r="BU11" s="39" t="str">
        <f>IF(Factores!DK8&gt;=1,"1","0")</f>
        <v>1</v>
      </c>
      <c r="BV11" s="39" t="str">
        <f>IF(Factores!DL8&gt;=1,"1","0")</f>
        <v>0</v>
      </c>
      <c r="BW11" s="39" t="str">
        <f>IF(Factores!DM8&gt;=1,"1","0")</f>
        <v>1</v>
      </c>
      <c r="BX11" s="39" t="str">
        <f>IF(Factores!DN8&gt;=1,"1","0")</f>
        <v>0</v>
      </c>
      <c r="BY11" s="39" t="str">
        <f>IF(Factores!DO8&gt;=1,"1","0")</f>
        <v>0</v>
      </c>
      <c r="BZ11" s="39" t="str">
        <f>IF(Factores!DP8&gt;=1,"1","0")</f>
        <v>0</v>
      </c>
      <c r="CA11" s="39" t="str">
        <f>IF(Factores!DQ8&gt;=1,"1","0")</f>
        <v>0</v>
      </c>
      <c r="CB11" s="39" t="str">
        <f>IF(Factores!DR8&gt;=1,"1","0")</f>
        <v>1</v>
      </c>
      <c r="CC11" s="39" t="str">
        <f>IF(Factores!DS8&gt;=1,"1","0")</f>
        <v>0</v>
      </c>
      <c r="CD11" s="39" t="str">
        <f>IF(Factores!DT8&gt;=1,"1","0")</f>
        <v>0</v>
      </c>
      <c r="CE11" s="39" t="str">
        <f>IF(Factores!DU8&gt;=1,"1","0")</f>
        <v>1</v>
      </c>
      <c r="CF11" s="39" t="str">
        <f>IF(Factores!DV8&gt;=1,"1","0")</f>
        <v>1</v>
      </c>
      <c r="CG11" s="39" t="str">
        <f>IF(Factores!DW8&gt;=1,"1","0")</f>
        <v>1</v>
      </c>
    </row>
    <row r="12" spans="2:87" x14ac:dyDescent="0.25">
      <c r="B12" s="35">
        <v>2</v>
      </c>
      <c r="C12" s="164" t="s">
        <v>383</v>
      </c>
      <c r="D12" s="16" t="s">
        <v>115</v>
      </c>
      <c r="E12" s="39" t="str">
        <f>IF(Factores!C9&gt;=1,"1","0")</f>
        <v>1</v>
      </c>
      <c r="F12" s="39" t="str">
        <f>IF(Factores!D9&gt;=1,"1","0")</f>
        <v>1</v>
      </c>
      <c r="G12" s="14" t="str">
        <f>IF(Factores!E9&gt;=1,"1","0")</f>
        <v>1</v>
      </c>
      <c r="H12" s="31" t="str">
        <f>IF(Factores!BD9&gt;=1,"1","0")</f>
        <v>0</v>
      </c>
      <c r="I12" s="39" t="str">
        <f>IF(Factores!BE9&gt;=1,"1","0")</f>
        <v>0</v>
      </c>
      <c r="J12" s="39" t="str">
        <f>IF(Factores!BF9&gt;=1,"1","0")</f>
        <v>0</v>
      </c>
      <c r="K12" s="39" t="str">
        <f>IF(Factores!BG9&gt;=1,"1","0")</f>
        <v>1</v>
      </c>
      <c r="L12" s="39" t="str">
        <f>IF(Factores!BH9&gt;=1,"1","0")</f>
        <v>1</v>
      </c>
      <c r="M12" s="39" t="str">
        <f>IF(Factores!BI9&gt;=1,"1","0")</f>
        <v>1</v>
      </c>
      <c r="N12" s="39" t="str">
        <f>IF(Factores!BJ9&gt;=1,"1","0")</f>
        <v>1</v>
      </c>
      <c r="O12" s="39" t="str">
        <f>IF(Factores!BK9&gt;=1,"1","0")</f>
        <v>1</v>
      </c>
      <c r="P12" s="39" t="str">
        <f>IF(Factores!BL9&gt;=1,"1","0")</f>
        <v>1</v>
      </c>
      <c r="Q12" s="39" t="str">
        <f>IF(Factores!BM9&gt;=1,"1","0")</f>
        <v>1</v>
      </c>
      <c r="R12" s="39" t="str">
        <f>IF(Factores!BN9&gt;=1,"1","0")</f>
        <v>0</v>
      </c>
      <c r="S12" s="32" t="str">
        <f>IF(Factores!BO9&gt;=1,"1","0")</f>
        <v>1</v>
      </c>
      <c r="T12" s="293" t="str">
        <f>IF('Cultivos '!P64&gt;=1,"1","0")</f>
        <v>1</v>
      </c>
      <c r="U12" s="24" t="str">
        <f>IF('Cultivos '!Q64&gt;=1,"1","0")</f>
        <v>1</v>
      </c>
      <c r="V12" s="24" t="str">
        <f>IF('Cultivos '!R64&gt;=1,"1","0")</f>
        <v>1</v>
      </c>
      <c r="W12" s="24" t="str">
        <f>IF('Cultivos '!S64&gt;=1,"1","0")</f>
        <v>0</v>
      </c>
      <c r="X12" s="24" t="str">
        <f>IF('Cultivos '!W64&gt;=1,"1","0")</f>
        <v>1</v>
      </c>
      <c r="Y12" s="24" t="str">
        <f>IF('Cultivos '!T64&gt;=1,"1","0")</f>
        <v>1</v>
      </c>
      <c r="Z12" s="23" t="str">
        <f>IF('Cultivos '!C64&gt;=1,"1","0")</f>
        <v>1</v>
      </c>
      <c r="AA12" s="23" t="str">
        <f>IF('Cultivos '!D64&gt;=1,"1","0")</f>
        <v>1</v>
      </c>
      <c r="AB12" s="23" t="str">
        <f>IF('Cultivos '!E64&gt;=1,"1","0")</f>
        <v>1</v>
      </c>
      <c r="AC12" s="34" t="str">
        <f>IF(Factores!N9&gt;=1,"1","0")</f>
        <v>1</v>
      </c>
      <c r="AD12" s="26" t="str">
        <f>IF(Factores!BR9&gt;=1,"1","0")</f>
        <v>0</v>
      </c>
      <c r="AE12" s="26" t="str">
        <f>IF(Factores!BS9&gt;=1,"1","0")</f>
        <v>0</v>
      </c>
      <c r="AF12" s="26" t="str">
        <f>IF(Factores!BT9&gt;=1,"1","0")</f>
        <v>0</v>
      </c>
      <c r="AG12" s="26" t="str">
        <f>IF(Factores!BU9&gt;=1,"1","0")</f>
        <v>0</v>
      </c>
      <c r="AH12" s="26" t="str">
        <f>IF(Factores!BV9&gt;=1,"1","0")</f>
        <v>0</v>
      </c>
      <c r="AI12" s="26" t="str">
        <f>IF(Factores!BW9&gt;=1,"1","0")</f>
        <v>0</v>
      </c>
      <c r="AJ12" s="26" t="str">
        <f>IF(Factores!BX9&gt;=1,"1","0")</f>
        <v>0</v>
      </c>
      <c r="AK12" s="26" t="str">
        <f>IF(Factores!BY9&gt;=1,"1","0")</f>
        <v>0</v>
      </c>
      <c r="AL12" s="26" t="str">
        <f>IF(Factores!BZ9&gt;=1,"1","0")</f>
        <v>0</v>
      </c>
      <c r="AM12" s="26" t="str">
        <f>IF(Factores!CA9&gt;=1,"1","0")</f>
        <v>0</v>
      </c>
      <c r="AN12" s="26" t="str">
        <f>IF(Factores!CB9&gt;=1,"1","0")</f>
        <v>1</v>
      </c>
      <c r="AO12" s="26" t="str">
        <f>IF(Factores!CC9&gt;=1,"1","0")</f>
        <v>1</v>
      </c>
      <c r="AP12" s="26" t="str">
        <f>IF(Factores!CD9&gt;=1,"1","0")</f>
        <v>1</v>
      </c>
      <c r="AQ12" s="26" t="str">
        <f>IF(Factores!CE9&gt;=1,"1","0")</f>
        <v>0</v>
      </c>
      <c r="AR12" s="26" t="str">
        <f>IF(Factores!CF9&gt;=1,"1","0")</f>
        <v>0</v>
      </c>
      <c r="AS12" s="26" t="str">
        <f>IF(Factores!CG9&gt;=1,"1","0")</f>
        <v>0</v>
      </c>
      <c r="AT12" s="26" t="str">
        <f>IF(Factores!CH9&gt;=1,"1","0")</f>
        <v>0</v>
      </c>
      <c r="AU12" s="26" t="str">
        <f>IF(Factores!CI9&gt;=1,"1","0")</f>
        <v>1</v>
      </c>
      <c r="AV12" s="26" t="str">
        <f>IF(Factores!CJ9&gt;=1,"1","0")</f>
        <v>1</v>
      </c>
      <c r="AW12" s="26" t="str">
        <f>IF(Factores!CK9&gt;=1,"1","0")</f>
        <v>0</v>
      </c>
      <c r="AX12" s="26" t="str">
        <f>IF(Factores!CL9&gt;=1,"1","0")</f>
        <v>0</v>
      </c>
      <c r="AY12" s="26" t="str">
        <f>IF(Factores!CM9&gt;=1,"1","0")</f>
        <v>0</v>
      </c>
      <c r="AZ12" s="26" t="str">
        <f>IF(Factores!CN9&gt;=1,"1","0")</f>
        <v>0</v>
      </c>
      <c r="BA12" s="26" t="str">
        <f>IF(Factores!CO9&gt;=1,"1","0")</f>
        <v>0</v>
      </c>
      <c r="BB12" s="26" t="str">
        <f>IF(Factores!CP9&gt;=1,"1","0")</f>
        <v>0</v>
      </c>
      <c r="BC12" s="26" t="str">
        <f>IF(Factores!CQ9&gt;=1,"1","0")</f>
        <v>0</v>
      </c>
      <c r="BD12" s="26" t="str">
        <f>IF(Factores!CR9&gt;=1,"1","0")</f>
        <v>0</v>
      </c>
      <c r="BE12" s="26" t="str">
        <f>IF(Factores!CS9&gt;=1,"1","0")</f>
        <v>0</v>
      </c>
      <c r="BF12" s="26" t="str">
        <f>IF(Factores!CT9&gt;=1,"1","0")</f>
        <v>0</v>
      </c>
      <c r="BG12" s="26" t="str">
        <f>IF(Factores!CU9&gt;=1,"1","0")</f>
        <v>0</v>
      </c>
      <c r="BH12" s="26" t="str">
        <f>IF(Factores!CV9&gt;=1,"1","0")</f>
        <v>1</v>
      </c>
      <c r="BI12" s="26" t="str">
        <f>IF(Factores!CW9&gt;=1,"1","0")</f>
        <v>0</v>
      </c>
      <c r="BJ12" s="26" t="str">
        <f>IF(Factores!CX9&gt;=1,"1","0")</f>
        <v>1</v>
      </c>
      <c r="BK12" s="26" t="str">
        <f>IF(Factores!CY9&gt;=1,"1","0")</f>
        <v>1</v>
      </c>
      <c r="BL12" s="26" t="str">
        <f>IF(Factores!CZ9&gt;=1,"1","0")</f>
        <v>0</v>
      </c>
      <c r="BM12" s="26" t="str">
        <f>IF(Factores!DA9&gt;=1,"1","0")</f>
        <v>0</v>
      </c>
      <c r="BN12" s="26" t="str">
        <f>IF(Factores!DB9&gt;=1,"1","0")</f>
        <v>0</v>
      </c>
      <c r="BO12" s="26" t="str">
        <f>IF(Factores!DC9&gt;=1,"1","0")</f>
        <v>0</v>
      </c>
      <c r="BP12" s="26" t="str">
        <f>IF(Factores!DD9&gt;=1,"1","0")</f>
        <v>1</v>
      </c>
      <c r="BQ12" s="39" t="str">
        <f>IF(Factores!DG9&gt;=1,"1","0")</f>
        <v>0</v>
      </c>
      <c r="BR12" s="39" t="str">
        <f>IF(Factores!DH9&gt;=1,"1","0")</f>
        <v>0</v>
      </c>
      <c r="BS12" s="39" t="str">
        <f>IF(Factores!DI9&gt;=1,"1","0")</f>
        <v>1</v>
      </c>
      <c r="BT12" s="39" t="str">
        <f>IF(Factores!DJ9&gt;=1,"1","0")</f>
        <v>1</v>
      </c>
      <c r="BU12" s="39" t="str">
        <f>IF(Factores!DK9&gt;=1,"1","0")</f>
        <v>1</v>
      </c>
      <c r="BV12" s="39" t="str">
        <f>IF(Factores!DL9&gt;=1,"1","0")</f>
        <v>1</v>
      </c>
      <c r="BW12" s="39" t="str">
        <f>IF(Factores!DM9&gt;=1,"1","0")</f>
        <v>1</v>
      </c>
      <c r="BX12" s="39" t="str">
        <f>IF(Factores!DN9&gt;=1,"1","0")</f>
        <v>0</v>
      </c>
      <c r="BY12" s="39" t="str">
        <f>IF(Factores!DO9&gt;=1,"1","0")</f>
        <v>0</v>
      </c>
      <c r="BZ12" s="39" t="str">
        <f>IF(Factores!DP9&gt;=1,"1","0")</f>
        <v>0</v>
      </c>
      <c r="CA12" s="39" t="str">
        <f>IF(Factores!DQ9&gt;=1,"1","0")</f>
        <v>0</v>
      </c>
      <c r="CB12" s="39" t="str">
        <f>IF(Factores!DR9&gt;=1,"1","0")</f>
        <v>1</v>
      </c>
      <c r="CC12" s="39" t="str">
        <f>IF(Factores!DS9&gt;=1,"1","0")</f>
        <v>0</v>
      </c>
      <c r="CD12" s="39" t="str">
        <f>IF(Factores!DT9&gt;=1,"1","0")</f>
        <v>1</v>
      </c>
      <c r="CE12" s="39" t="str">
        <f>IF(Factores!DU9&gt;=1,"1","0")</f>
        <v>0</v>
      </c>
      <c r="CF12" s="39" t="str">
        <f>IF(Factores!DV9&gt;=1,"1","0")</f>
        <v>1</v>
      </c>
      <c r="CG12" s="39" t="str">
        <f>IF(Factores!DW9&gt;=1,"1","0")</f>
        <v>1</v>
      </c>
    </row>
    <row r="13" spans="2:87" ht="15" customHeight="1" x14ac:dyDescent="0.25">
      <c r="B13" s="35">
        <v>3</v>
      </c>
      <c r="C13" s="164" t="s">
        <v>384</v>
      </c>
      <c r="D13" s="16" t="s">
        <v>116</v>
      </c>
      <c r="E13" s="39" t="str">
        <f>IF(Factores!C10&gt;=1,"1","0")</f>
        <v>1</v>
      </c>
      <c r="F13" s="39" t="str">
        <f>IF(Factores!D10&gt;=1,"1","0")</f>
        <v>1</v>
      </c>
      <c r="G13" s="14" t="str">
        <f>IF(Factores!E10&gt;=1,"1","0")</f>
        <v>1</v>
      </c>
      <c r="H13" s="31" t="str">
        <f>IF(Factores!BD10&gt;=1,"1","0")</f>
        <v>0</v>
      </c>
      <c r="I13" s="39" t="str">
        <f>IF(Factores!BE10&gt;=1,"1","0")</f>
        <v>0</v>
      </c>
      <c r="J13" s="39" t="str">
        <f>IF(Factores!BF10&gt;=1,"1","0")</f>
        <v>0</v>
      </c>
      <c r="K13" s="39" t="str">
        <f>IF(Factores!BG10&gt;=1,"1","0")</f>
        <v>1</v>
      </c>
      <c r="L13" s="39" t="str">
        <f>IF(Factores!BH10&gt;=1,"1","0")</f>
        <v>0</v>
      </c>
      <c r="M13" s="39" t="str">
        <f>IF(Factores!BI10&gt;=1,"1","0")</f>
        <v>1</v>
      </c>
      <c r="N13" s="39" t="str">
        <f>IF(Factores!BJ10&gt;=1,"1","0")</f>
        <v>0</v>
      </c>
      <c r="O13" s="39" t="str">
        <f>IF(Factores!BK10&gt;=1,"1","0")</f>
        <v>1</v>
      </c>
      <c r="P13" s="39" t="str">
        <f>IF(Factores!BL10&gt;=1,"1","0")</f>
        <v>1</v>
      </c>
      <c r="Q13" s="39" t="str">
        <f>IF(Factores!BM10&gt;=1,"1","0")</f>
        <v>1</v>
      </c>
      <c r="R13" s="39" t="str">
        <f>IF(Factores!BN10&gt;=1,"1","0")</f>
        <v>0</v>
      </c>
      <c r="S13" s="32" t="str">
        <f>IF(Factores!BO10&gt;=1,"1","0")</f>
        <v>0</v>
      </c>
      <c r="T13" s="293" t="str">
        <f>IF('Cultivos '!P65&gt;=1,"1","0")</f>
        <v>1</v>
      </c>
      <c r="U13" s="24" t="str">
        <f>IF('Cultivos '!Q65&gt;=1,"1","0")</f>
        <v>1</v>
      </c>
      <c r="V13" s="24" t="str">
        <f>IF('Cultivos '!R65&gt;=1,"1","0")</f>
        <v>0</v>
      </c>
      <c r="W13" s="24" t="str">
        <f>IF('Cultivos '!S65&gt;=1,"1","0")</f>
        <v>0</v>
      </c>
      <c r="X13" s="24" t="str">
        <f>IF('Cultivos '!W65&gt;=1,"1","0")</f>
        <v>0</v>
      </c>
      <c r="Y13" s="24" t="str">
        <f>IF('Cultivos '!T65&gt;=1,"1","0")</f>
        <v>1</v>
      </c>
      <c r="Z13" s="23" t="str">
        <f>IF('Cultivos '!C65&gt;=1,"1","0")</f>
        <v>1</v>
      </c>
      <c r="AA13" s="23" t="str">
        <f>IF('Cultivos '!D65&gt;=1,"1","0")</f>
        <v>1</v>
      </c>
      <c r="AB13" s="23" t="str">
        <f>IF('Cultivos '!E65&gt;=1,"1","0")</f>
        <v>1</v>
      </c>
      <c r="AC13" s="34" t="str">
        <f>IF(Factores!N10&gt;=1,"1","0")</f>
        <v>1</v>
      </c>
      <c r="AD13" s="26" t="str">
        <f>IF(Factores!BR10&gt;=1,"1","0")</f>
        <v>0</v>
      </c>
      <c r="AE13" s="26" t="str">
        <f>IF(Factores!BS10&gt;=1,"1","0")</f>
        <v>0</v>
      </c>
      <c r="AF13" s="26" t="str">
        <f>IF(Factores!BT10&gt;=1,"1","0")</f>
        <v>0</v>
      </c>
      <c r="AG13" s="26" t="str">
        <f>IF(Factores!BU10&gt;=1,"1","0")</f>
        <v>1</v>
      </c>
      <c r="AH13" s="26" t="str">
        <f>IF(Factores!BV10&gt;=1,"1","0")</f>
        <v>0</v>
      </c>
      <c r="AI13" s="26" t="str">
        <f>IF(Factores!BW10&gt;=1,"1","0")</f>
        <v>0</v>
      </c>
      <c r="AJ13" s="26" t="str">
        <f>IF(Factores!BX10&gt;=1,"1","0")</f>
        <v>0</v>
      </c>
      <c r="AK13" s="26" t="str">
        <f>IF(Factores!BY10&gt;=1,"1","0")</f>
        <v>0</v>
      </c>
      <c r="AL13" s="26" t="str">
        <f>IF(Factores!BZ10&gt;=1,"1","0")</f>
        <v>0</v>
      </c>
      <c r="AM13" s="26" t="str">
        <f>IF(Factores!CA10&gt;=1,"1","0")</f>
        <v>0</v>
      </c>
      <c r="AN13" s="26" t="str">
        <f>IF(Factores!CB10&gt;=1,"1","0")</f>
        <v>0</v>
      </c>
      <c r="AO13" s="26" t="str">
        <f>IF(Factores!CC10&gt;=1,"1","0")</f>
        <v>1</v>
      </c>
      <c r="AP13" s="26" t="str">
        <f>IF(Factores!CD10&gt;=1,"1","0")</f>
        <v>0</v>
      </c>
      <c r="AQ13" s="26" t="str">
        <f>IF(Factores!CE10&gt;=1,"1","0")</f>
        <v>0</v>
      </c>
      <c r="AR13" s="26" t="str">
        <f>IF(Factores!CF10&gt;=1,"1","0")</f>
        <v>1</v>
      </c>
      <c r="AS13" s="26" t="str">
        <f>IF(Factores!CG10&gt;=1,"1","0")</f>
        <v>0</v>
      </c>
      <c r="AT13" s="26" t="str">
        <f>IF(Factores!CH10&gt;=1,"1","0")</f>
        <v>0</v>
      </c>
      <c r="AU13" s="26" t="str">
        <f>IF(Factores!CI10&gt;=1,"1","0")</f>
        <v>0</v>
      </c>
      <c r="AV13" s="26" t="str">
        <f>IF(Factores!CJ10&gt;=1,"1","0")</f>
        <v>0</v>
      </c>
      <c r="AW13" s="26" t="str">
        <f>IF(Factores!CK10&gt;=1,"1","0")</f>
        <v>0</v>
      </c>
      <c r="AX13" s="26" t="str">
        <f>IF(Factores!CL10&gt;=1,"1","0")</f>
        <v>0</v>
      </c>
      <c r="AY13" s="26" t="str">
        <f>IF(Factores!CM10&gt;=1,"1","0")</f>
        <v>0</v>
      </c>
      <c r="AZ13" s="26" t="str">
        <f>IF(Factores!CN10&gt;=1,"1","0")</f>
        <v>0</v>
      </c>
      <c r="BA13" s="26" t="str">
        <f>IF(Factores!CO10&gt;=1,"1","0")</f>
        <v>0</v>
      </c>
      <c r="BB13" s="26" t="str">
        <f>IF(Factores!CP10&gt;=1,"1","0")</f>
        <v>0</v>
      </c>
      <c r="BC13" s="26" t="str">
        <f>IF(Factores!CQ10&gt;=1,"1","0")</f>
        <v>0</v>
      </c>
      <c r="BD13" s="26" t="str">
        <f>IF(Factores!CR10&gt;=1,"1","0")</f>
        <v>0</v>
      </c>
      <c r="BE13" s="26" t="str">
        <f>IF(Factores!CS10&gt;=1,"1","0")</f>
        <v>0</v>
      </c>
      <c r="BF13" s="26" t="str">
        <f>IF(Factores!CT10&gt;=1,"1","0")</f>
        <v>0</v>
      </c>
      <c r="BG13" s="26" t="str">
        <f>IF(Factores!CU10&gt;=1,"1","0")</f>
        <v>0</v>
      </c>
      <c r="BH13" s="26" t="str">
        <f>IF(Factores!CV10&gt;=1,"1","0")</f>
        <v>0</v>
      </c>
      <c r="BI13" s="26" t="str">
        <f>IF(Factores!CW10&gt;=1,"1","0")</f>
        <v>0</v>
      </c>
      <c r="BJ13" s="26" t="str">
        <f>IF(Factores!CX10&gt;=1,"1","0")</f>
        <v>0</v>
      </c>
      <c r="BK13" s="26" t="str">
        <f>IF(Factores!CY10&gt;=1,"1","0")</f>
        <v>0</v>
      </c>
      <c r="BL13" s="26" t="str">
        <f>IF(Factores!CZ10&gt;=1,"1","0")</f>
        <v>0</v>
      </c>
      <c r="BM13" s="26" t="str">
        <f>IF(Factores!DA10&gt;=1,"1","0")</f>
        <v>0</v>
      </c>
      <c r="BN13" s="26" t="str">
        <f>IF(Factores!DB10&gt;=1,"1","0")</f>
        <v>0</v>
      </c>
      <c r="BO13" s="26" t="str">
        <f>IF(Factores!DC10&gt;=1,"1","0")</f>
        <v>1</v>
      </c>
      <c r="BP13" s="26" t="str">
        <f>IF(Factores!DD10&gt;=1,"1","0")</f>
        <v>0</v>
      </c>
      <c r="BQ13" s="39" t="str">
        <f>IF(Factores!DG10&gt;=1,"1","0")</f>
        <v>1</v>
      </c>
      <c r="BR13" s="39" t="str">
        <f>IF(Factores!DH10&gt;=1,"1","0")</f>
        <v>0</v>
      </c>
      <c r="BS13" s="39" t="str">
        <f>IF(Factores!DI10&gt;=1,"1","0")</f>
        <v>0</v>
      </c>
      <c r="BT13" s="39" t="str">
        <f>IF(Factores!DJ10&gt;=1,"1","0")</f>
        <v>0</v>
      </c>
      <c r="BU13" s="39" t="str">
        <f>IF(Factores!DK10&gt;=1,"1","0")</f>
        <v>1</v>
      </c>
      <c r="BV13" s="39" t="str">
        <f>IF(Factores!DL10&gt;=1,"1","0")</f>
        <v>0</v>
      </c>
      <c r="BW13" s="39" t="str">
        <f>IF(Factores!DM10&gt;=1,"1","0")</f>
        <v>1</v>
      </c>
      <c r="BX13" s="39" t="str">
        <f>IF(Factores!DN10&gt;=1,"1","0")</f>
        <v>0</v>
      </c>
      <c r="BY13" s="39" t="str">
        <f>IF(Factores!DO10&gt;=1,"1","0")</f>
        <v>0</v>
      </c>
      <c r="BZ13" s="39" t="str">
        <f>IF(Factores!DP10&gt;=1,"1","0")</f>
        <v>0</v>
      </c>
      <c r="CA13" s="39" t="str">
        <f>IF(Factores!DQ10&gt;=1,"1","0")</f>
        <v>1</v>
      </c>
      <c r="CB13" s="39" t="str">
        <f>IF(Factores!DR10&gt;=1,"1","0")</f>
        <v>1</v>
      </c>
      <c r="CC13" s="39" t="str">
        <f>IF(Factores!DS10&gt;=1,"1","0")</f>
        <v>1</v>
      </c>
      <c r="CD13" s="39" t="str">
        <f>IF(Factores!DT10&gt;=1,"1","0")</f>
        <v>0</v>
      </c>
      <c r="CE13" s="39" t="str">
        <f>IF(Factores!DU10&gt;=1,"1","0")</f>
        <v>0</v>
      </c>
      <c r="CF13" s="39" t="str">
        <f>IF(Factores!DV10&gt;=1,"1","0")</f>
        <v>1</v>
      </c>
      <c r="CG13" s="39" t="str">
        <f>IF(Factores!DW10&gt;=1,"1","0")</f>
        <v>1</v>
      </c>
    </row>
    <row r="14" spans="2:87" x14ac:dyDescent="0.25">
      <c r="B14" s="35">
        <v>4</v>
      </c>
      <c r="C14" s="164" t="s">
        <v>405</v>
      </c>
      <c r="D14" s="16" t="s">
        <v>117</v>
      </c>
      <c r="E14" s="39" t="str">
        <f>IF(Factores!C11&gt;=1,"1","0")</f>
        <v>0</v>
      </c>
      <c r="F14" s="39" t="str">
        <f>IF(Factores!D11&gt;=1,"1","0")</f>
        <v>0</v>
      </c>
      <c r="G14" s="14" t="str">
        <f>IF(Factores!E11&gt;=1,"1","0")</f>
        <v>1</v>
      </c>
      <c r="H14" s="31" t="str">
        <f>IF(Factores!BD11&gt;=1,"1","0")</f>
        <v>0</v>
      </c>
      <c r="I14" s="39" t="str">
        <f>IF(Factores!BE11&gt;=1,"1","0")</f>
        <v>0</v>
      </c>
      <c r="J14" s="39" t="str">
        <f>IF(Factores!BF11&gt;=1,"1","0")</f>
        <v>1</v>
      </c>
      <c r="K14" s="39" t="str">
        <f>IF(Factores!BG11&gt;=1,"1","0")</f>
        <v>1</v>
      </c>
      <c r="L14" s="39" t="str">
        <f>IF(Factores!BH11&gt;=1,"1","0")</f>
        <v>1</v>
      </c>
      <c r="M14" s="39" t="str">
        <f>IF(Factores!BI11&gt;=1,"1","0")</f>
        <v>1</v>
      </c>
      <c r="N14" s="39" t="str">
        <f>IF(Factores!BJ11&gt;=1,"1","0")</f>
        <v>1</v>
      </c>
      <c r="O14" s="39" t="str">
        <f>IF(Factores!BK11&gt;=1,"1","0")</f>
        <v>1</v>
      </c>
      <c r="P14" s="39" t="str">
        <f>IF(Factores!BL11&gt;=1,"1","0")</f>
        <v>1</v>
      </c>
      <c r="Q14" s="39" t="str">
        <f>IF(Factores!BM11&gt;=1,"1","0")</f>
        <v>0</v>
      </c>
      <c r="R14" s="39" t="str">
        <f>IF(Factores!BN11&gt;=1,"1","0")</f>
        <v>0</v>
      </c>
      <c r="S14" s="32" t="str">
        <f>IF(Factores!BO11&gt;=1,"1","0")</f>
        <v>1</v>
      </c>
      <c r="T14" s="293" t="str">
        <f>IF('Cultivos '!P66&gt;=1,"1","0")</f>
        <v>1</v>
      </c>
      <c r="U14" s="24" t="str">
        <f>IF('Cultivos '!Q66&gt;=1,"1","0")</f>
        <v>1</v>
      </c>
      <c r="V14" s="24" t="str">
        <f>IF('Cultivos '!R66&gt;=1,"1","0")</f>
        <v>1</v>
      </c>
      <c r="W14" s="24" t="str">
        <f>IF('Cultivos '!S66&gt;=1,"1","0")</f>
        <v>0</v>
      </c>
      <c r="X14" s="24" t="str">
        <f>IF('Cultivos '!W66&gt;=1,"1","0")</f>
        <v>1</v>
      </c>
      <c r="Y14" s="24" t="str">
        <f>IF('Cultivos '!T66&gt;=1,"1","0")</f>
        <v>1</v>
      </c>
      <c r="Z14" s="23" t="str">
        <f>IF('Cultivos '!C66&gt;=1,"1","0")</f>
        <v>1</v>
      </c>
      <c r="AA14" s="23" t="str">
        <f>IF('Cultivos '!D66&gt;=1,"1","0")</f>
        <v>1</v>
      </c>
      <c r="AB14" s="23" t="str">
        <f>IF('Cultivos '!E66&gt;=1,"1","0")</f>
        <v>0</v>
      </c>
      <c r="AC14" s="34" t="str">
        <f>IF(Factores!N11&gt;=1,"1","0")</f>
        <v>1</v>
      </c>
      <c r="AD14" s="26" t="str">
        <f>IF(Factores!BR11&gt;=1,"1","0")</f>
        <v>0</v>
      </c>
      <c r="AE14" s="26" t="str">
        <f>IF(Factores!BS11&gt;=1,"1","0")</f>
        <v>0</v>
      </c>
      <c r="AF14" s="26" t="str">
        <f>IF(Factores!BT11&gt;=1,"1","0")</f>
        <v>0</v>
      </c>
      <c r="AG14" s="26" t="str">
        <f>IF(Factores!BU11&gt;=1,"1","0")</f>
        <v>0</v>
      </c>
      <c r="AH14" s="26" t="str">
        <f>IF(Factores!BV11&gt;=1,"1","0")</f>
        <v>0</v>
      </c>
      <c r="AI14" s="26" t="str">
        <f>IF(Factores!BW11&gt;=1,"1","0")</f>
        <v>0</v>
      </c>
      <c r="AJ14" s="26" t="str">
        <f>IF(Factores!BX11&gt;=1,"1","0")</f>
        <v>0</v>
      </c>
      <c r="AK14" s="26" t="str">
        <f>IF(Factores!BY11&gt;=1,"1","0")</f>
        <v>0</v>
      </c>
      <c r="AL14" s="26" t="str">
        <f>IF(Factores!BZ11&gt;=1,"1","0")</f>
        <v>0</v>
      </c>
      <c r="AM14" s="26" t="str">
        <f>IF(Factores!CA11&gt;=1,"1","0")</f>
        <v>0</v>
      </c>
      <c r="AN14" s="26" t="str">
        <f>IF(Factores!CB11&gt;=1,"1","0")</f>
        <v>1</v>
      </c>
      <c r="AO14" s="26" t="str">
        <f>IF(Factores!CC11&gt;=1,"1","0")</f>
        <v>0</v>
      </c>
      <c r="AP14" s="26" t="str">
        <f>IF(Factores!CD11&gt;=1,"1","0")</f>
        <v>0</v>
      </c>
      <c r="AQ14" s="26" t="str">
        <f>IF(Factores!CE11&gt;=1,"1","0")</f>
        <v>0</v>
      </c>
      <c r="AR14" s="26" t="str">
        <f>IF(Factores!CF11&gt;=1,"1","0")</f>
        <v>0</v>
      </c>
      <c r="AS14" s="26" t="str">
        <f>IF(Factores!CG11&gt;=1,"1","0")</f>
        <v>0</v>
      </c>
      <c r="AT14" s="26" t="str">
        <f>IF(Factores!CH11&gt;=1,"1","0")</f>
        <v>0</v>
      </c>
      <c r="AU14" s="26" t="str">
        <f>IF(Factores!CI11&gt;=1,"1","0")</f>
        <v>0</v>
      </c>
      <c r="AV14" s="26" t="str">
        <f>IF(Factores!CJ11&gt;=1,"1","0")</f>
        <v>0</v>
      </c>
      <c r="AW14" s="26" t="str">
        <f>IF(Factores!CK11&gt;=1,"1","0")</f>
        <v>0</v>
      </c>
      <c r="AX14" s="26" t="str">
        <f>IF(Factores!CL11&gt;=1,"1","0")</f>
        <v>0</v>
      </c>
      <c r="AY14" s="26" t="str">
        <f>IF(Factores!CM11&gt;=1,"1","0")</f>
        <v>0</v>
      </c>
      <c r="AZ14" s="26" t="str">
        <f>IF(Factores!CN11&gt;=1,"1","0")</f>
        <v>0</v>
      </c>
      <c r="BA14" s="26" t="str">
        <f>IF(Factores!CO11&gt;=1,"1","0")</f>
        <v>0</v>
      </c>
      <c r="BB14" s="26" t="str">
        <f>IF(Factores!CP11&gt;=1,"1","0")</f>
        <v>1</v>
      </c>
      <c r="BC14" s="26" t="str">
        <f>IF(Factores!CQ11&gt;=1,"1","0")</f>
        <v>0</v>
      </c>
      <c r="BD14" s="26" t="str">
        <f>IF(Factores!CR11&gt;=1,"1","0")</f>
        <v>0</v>
      </c>
      <c r="BE14" s="26" t="str">
        <f>IF(Factores!CS11&gt;=1,"1","0")</f>
        <v>0</v>
      </c>
      <c r="BF14" s="26" t="str">
        <f>IF(Factores!CT11&gt;=1,"1","0")</f>
        <v>0</v>
      </c>
      <c r="BG14" s="26" t="str">
        <f>IF(Factores!CU11&gt;=1,"1","0")</f>
        <v>0</v>
      </c>
      <c r="BH14" s="26" t="str">
        <f>IF(Factores!CV11&gt;=1,"1","0")</f>
        <v>0</v>
      </c>
      <c r="BI14" s="26" t="str">
        <f>IF(Factores!CW11&gt;=1,"1","0")</f>
        <v>0</v>
      </c>
      <c r="BJ14" s="26" t="str">
        <f>IF(Factores!CX11&gt;=1,"1","0")</f>
        <v>0</v>
      </c>
      <c r="BK14" s="26" t="str">
        <f>IF(Factores!CY11&gt;=1,"1","0")</f>
        <v>0</v>
      </c>
      <c r="BL14" s="26" t="str">
        <f>IF(Factores!CZ11&gt;=1,"1","0")</f>
        <v>0</v>
      </c>
      <c r="BM14" s="26" t="str">
        <f>IF(Factores!DA11&gt;=1,"1","0")</f>
        <v>0</v>
      </c>
      <c r="BN14" s="26" t="str">
        <f>IF(Factores!DB11&gt;=1,"1","0")</f>
        <v>0</v>
      </c>
      <c r="BO14" s="26" t="str">
        <f>IF(Factores!DC11&gt;=1,"1","0")</f>
        <v>0</v>
      </c>
      <c r="BP14" s="26" t="str">
        <f>IF(Factores!DD11&gt;=1,"1","0")</f>
        <v>1</v>
      </c>
      <c r="BQ14" s="39" t="str">
        <f>IF(Factores!DG11&gt;=1,"1","0")</f>
        <v>0</v>
      </c>
      <c r="BR14" s="39" t="str">
        <f>IF(Factores!DH11&gt;=1,"1","0")</f>
        <v>0</v>
      </c>
      <c r="BS14" s="39" t="str">
        <f>IF(Factores!DI11&gt;=1,"1","0")</f>
        <v>0</v>
      </c>
      <c r="BT14" s="39" t="str">
        <f>IF(Factores!DJ11&gt;=1,"1","0")</f>
        <v>0</v>
      </c>
      <c r="BU14" s="39" t="str">
        <f>IF(Factores!DK11&gt;=1,"1","0")</f>
        <v>1</v>
      </c>
      <c r="BV14" s="39" t="str">
        <f>IF(Factores!DL11&gt;=1,"1","0")</f>
        <v>0</v>
      </c>
      <c r="BW14" s="39" t="str">
        <f>IF(Factores!DM11&gt;=1,"1","0")</f>
        <v>1</v>
      </c>
      <c r="BX14" s="39" t="str">
        <f>IF(Factores!DN11&gt;=1,"1","0")</f>
        <v>0</v>
      </c>
      <c r="BY14" s="39" t="str">
        <f>IF(Factores!DO11&gt;=1,"1","0")</f>
        <v>0</v>
      </c>
      <c r="BZ14" s="39" t="str">
        <f>IF(Factores!DP11&gt;=1,"1","0")</f>
        <v>0</v>
      </c>
      <c r="CA14" s="39" t="str">
        <f>IF(Factores!DQ11&gt;=1,"1","0")</f>
        <v>0</v>
      </c>
      <c r="CB14" s="39" t="str">
        <f>IF(Factores!DR11&gt;=1,"1","0")</f>
        <v>1</v>
      </c>
      <c r="CC14" s="39" t="str">
        <f>IF(Factores!DS11&gt;=1,"1","0")</f>
        <v>0</v>
      </c>
      <c r="CD14" s="39" t="str">
        <f>IF(Factores!DT11&gt;=1,"1","0")</f>
        <v>0</v>
      </c>
      <c r="CE14" s="39" t="str">
        <f>IF(Factores!DU11&gt;=1,"1","0")</f>
        <v>0</v>
      </c>
      <c r="CF14" s="39" t="str">
        <f>IF(Factores!DV11&gt;=1,"1","0")</f>
        <v>1</v>
      </c>
      <c r="CG14" s="39" t="str">
        <f>IF(Factores!DW11&gt;=1,"1","0")</f>
        <v>1</v>
      </c>
    </row>
    <row r="15" spans="2:87" x14ac:dyDescent="0.25">
      <c r="B15" s="35">
        <v>5</v>
      </c>
      <c r="C15" s="164" t="s">
        <v>406</v>
      </c>
      <c r="D15" s="16" t="s">
        <v>115</v>
      </c>
      <c r="E15" s="39" t="str">
        <f>IF(Factores!C12&gt;=1,"1","0")</f>
        <v>0</v>
      </c>
      <c r="F15" s="39" t="str">
        <f>IF(Factores!D12&gt;=1,"1","0")</f>
        <v>0</v>
      </c>
      <c r="G15" s="14" t="str">
        <f>IF(Factores!E12&gt;=1,"1","0")</f>
        <v>1</v>
      </c>
      <c r="H15" s="31" t="str">
        <f>IF(Factores!BD12&gt;=1,"1","0")</f>
        <v>0</v>
      </c>
      <c r="I15" s="39" t="str">
        <f>IF(Factores!BE12&gt;=1,"1","0")</f>
        <v>0</v>
      </c>
      <c r="J15" s="39" t="str">
        <f>IF(Factores!BF12&gt;=1,"1","0")</f>
        <v>0</v>
      </c>
      <c r="K15" s="39" t="str">
        <f>IF(Factores!BG12&gt;=1,"1","0")</f>
        <v>0</v>
      </c>
      <c r="L15" s="39" t="str">
        <f>IF(Factores!BH12&gt;=1,"1","0")</f>
        <v>1</v>
      </c>
      <c r="M15" s="39" t="str">
        <f>IF(Factores!BI12&gt;=1,"1","0")</f>
        <v>1</v>
      </c>
      <c r="N15" s="39" t="str">
        <f>IF(Factores!BJ12&gt;=1,"1","0")</f>
        <v>1</v>
      </c>
      <c r="O15" s="39" t="str">
        <f>IF(Factores!BK12&gt;=1,"1","0")</f>
        <v>1</v>
      </c>
      <c r="P15" s="39" t="str">
        <f>IF(Factores!BL12&gt;=1,"1","0")</f>
        <v>0</v>
      </c>
      <c r="Q15" s="39" t="str">
        <f>IF(Factores!BM12&gt;=1,"1","0")</f>
        <v>0</v>
      </c>
      <c r="R15" s="39" t="str">
        <f>IF(Factores!BN12&gt;=1,"1","0")</f>
        <v>0</v>
      </c>
      <c r="S15" s="32" t="str">
        <f>IF(Factores!BO12&gt;=1,"1","0")</f>
        <v>0</v>
      </c>
      <c r="T15" s="293" t="str">
        <f>IF('Cultivos '!P67&gt;=1,"1","0")</f>
        <v>1</v>
      </c>
      <c r="U15" s="24" t="str">
        <f>IF('Cultivos '!Q67&gt;=1,"1","0")</f>
        <v>1</v>
      </c>
      <c r="V15" s="24" t="str">
        <f>IF('Cultivos '!R67&gt;=1,"1","0")</f>
        <v>1</v>
      </c>
      <c r="W15" s="24" t="str">
        <f>IF('Cultivos '!S67&gt;=1,"1","0")</f>
        <v>1</v>
      </c>
      <c r="X15" s="24" t="str">
        <f>IF('Cultivos '!W67&gt;=1,"1","0")</f>
        <v>1</v>
      </c>
      <c r="Y15" s="24" t="str">
        <f>IF('Cultivos '!T67&gt;=1,"1","0")</f>
        <v>1</v>
      </c>
      <c r="Z15" s="23" t="str">
        <f>IF('Cultivos '!C67&gt;=1,"1","0")</f>
        <v>1</v>
      </c>
      <c r="AA15" s="23" t="str">
        <f>IF('Cultivos '!D67&gt;=1,"1","0")</f>
        <v>1</v>
      </c>
      <c r="AB15" s="23" t="str">
        <f>IF('Cultivos '!E67&gt;=1,"1","0")</f>
        <v>0</v>
      </c>
      <c r="AC15" s="34" t="str">
        <f>IF(Factores!N12&gt;=1,"1","0")</f>
        <v>1</v>
      </c>
      <c r="AD15" s="26" t="str">
        <f>IF(Factores!BR12&gt;=1,"1","0")</f>
        <v>0</v>
      </c>
      <c r="AE15" s="26" t="str">
        <f>IF(Factores!BS12&gt;=1,"1","0")</f>
        <v>0</v>
      </c>
      <c r="AF15" s="26" t="str">
        <f>IF(Factores!BT12&gt;=1,"1","0")</f>
        <v>0</v>
      </c>
      <c r="AG15" s="26" t="str">
        <f>IF(Factores!BU12&gt;=1,"1","0")</f>
        <v>0</v>
      </c>
      <c r="AH15" s="26" t="str">
        <f>IF(Factores!BV12&gt;=1,"1","0")</f>
        <v>0</v>
      </c>
      <c r="AI15" s="26" t="str">
        <f>IF(Factores!BW12&gt;=1,"1","0")</f>
        <v>0</v>
      </c>
      <c r="AJ15" s="26" t="str">
        <f>IF(Factores!BX12&gt;=1,"1","0")</f>
        <v>0</v>
      </c>
      <c r="AK15" s="26" t="str">
        <f>IF(Factores!BY12&gt;=1,"1","0")</f>
        <v>0</v>
      </c>
      <c r="AL15" s="26" t="str">
        <f>IF(Factores!BZ12&gt;=1,"1","0")</f>
        <v>0</v>
      </c>
      <c r="AM15" s="26" t="str">
        <f>IF(Factores!CA12&gt;=1,"1","0")</f>
        <v>0</v>
      </c>
      <c r="AN15" s="26" t="str">
        <f>IF(Factores!CB12&gt;=1,"1","0")</f>
        <v>0</v>
      </c>
      <c r="AO15" s="26" t="str">
        <f>IF(Factores!CC12&gt;=1,"1","0")</f>
        <v>0</v>
      </c>
      <c r="AP15" s="26" t="str">
        <f>IF(Factores!CD12&gt;=1,"1","0")</f>
        <v>0</v>
      </c>
      <c r="AQ15" s="26" t="str">
        <f>IF(Factores!CE12&gt;=1,"1","0")</f>
        <v>0</v>
      </c>
      <c r="AR15" s="26" t="str">
        <f>IF(Factores!CF12&gt;=1,"1","0")</f>
        <v>0</v>
      </c>
      <c r="AS15" s="26" t="str">
        <f>IF(Factores!CG12&gt;=1,"1","0")</f>
        <v>0</v>
      </c>
      <c r="AT15" s="26" t="str">
        <f>IF(Factores!CH12&gt;=1,"1","0")</f>
        <v>0</v>
      </c>
      <c r="AU15" s="26" t="str">
        <f>IF(Factores!CI12&gt;=1,"1","0")</f>
        <v>0</v>
      </c>
      <c r="AV15" s="26" t="str">
        <f>IF(Factores!CJ12&gt;=1,"1","0")</f>
        <v>0</v>
      </c>
      <c r="AW15" s="26" t="str">
        <f>IF(Factores!CK12&gt;=1,"1","0")</f>
        <v>1</v>
      </c>
      <c r="AX15" s="26" t="str">
        <f>IF(Factores!CL12&gt;=1,"1","0")</f>
        <v>0</v>
      </c>
      <c r="AY15" s="26" t="str">
        <f>IF(Factores!CM12&gt;=1,"1","0")</f>
        <v>0</v>
      </c>
      <c r="AZ15" s="26" t="str">
        <f>IF(Factores!CN12&gt;=1,"1","0")</f>
        <v>1</v>
      </c>
      <c r="BA15" s="26" t="str">
        <f>IF(Factores!CO12&gt;=1,"1","0")</f>
        <v>0</v>
      </c>
      <c r="BB15" s="26" t="str">
        <f>IF(Factores!CP12&gt;=1,"1","0")</f>
        <v>0</v>
      </c>
      <c r="BC15" s="26" t="str">
        <f>IF(Factores!CQ12&gt;=1,"1","0")</f>
        <v>1</v>
      </c>
      <c r="BD15" s="26" t="str">
        <f>IF(Factores!CR12&gt;=1,"1","0")</f>
        <v>0</v>
      </c>
      <c r="BE15" s="26" t="str">
        <f>IF(Factores!CS12&gt;=1,"1","0")</f>
        <v>0</v>
      </c>
      <c r="BF15" s="26" t="str">
        <f>IF(Factores!CT12&gt;=1,"1","0")</f>
        <v>0</v>
      </c>
      <c r="BG15" s="26" t="str">
        <f>IF(Factores!CU12&gt;=1,"1","0")</f>
        <v>0</v>
      </c>
      <c r="BH15" s="26" t="str">
        <f>IF(Factores!CV12&gt;=1,"1","0")</f>
        <v>0</v>
      </c>
      <c r="BI15" s="26" t="str">
        <f>IF(Factores!CW12&gt;=1,"1","0")</f>
        <v>0</v>
      </c>
      <c r="BJ15" s="26" t="str">
        <f>IF(Factores!CX12&gt;=1,"1","0")</f>
        <v>0</v>
      </c>
      <c r="BK15" s="26" t="str">
        <f>IF(Factores!CY12&gt;=1,"1","0")</f>
        <v>0</v>
      </c>
      <c r="BL15" s="26" t="str">
        <f>IF(Factores!CZ12&gt;=1,"1","0")</f>
        <v>1</v>
      </c>
      <c r="BM15" s="26" t="str">
        <f>IF(Factores!DA12&gt;=1,"1","0")</f>
        <v>0</v>
      </c>
      <c r="BN15" s="26" t="str">
        <f>IF(Factores!DB12&gt;=1,"1","0")</f>
        <v>0</v>
      </c>
      <c r="BO15" s="26" t="str">
        <f>IF(Factores!DC12&gt;=1,"1","0")</f>
        <v>0</v>
      </c>
      <c r="BP15" s="26" t="str">
        <f>IF(Factores!DD12&gt;=1,"1","0")</f>
        <v>0</v>
      </c>
      <c r="BQ15" s="39" t="str">
        <f>IF(Factores!DG12&gt;=1,"1","0")</f>
        <v>0</v>
      </c>
      <c r="BR15" s="39" t="str">
        <f>IF(Factores!DH12&gt;=1,"1","0")</f>
        <v>0</v>
      </c>
      <c r="BS15" s="39" t="str">
        <f>IF(Factores!DI12&gt;=1,"1","0")</f>
        <v>1</v>
      </c>
      <c r="BT15" s="39" t="str">
        <f>IF(Factores!DJ12&gt;=1,"1","0")</f>
        <v>1</v>
      </c>
      <c r="BU15" s="39" t="str">
        <f>IF(Factores!DK12&gt;=1,"1","0")</f>
        <v>1</v>
      </c>
      <c r="BV15" s="39" t="str">
        <f>IF(Factores!DL12&gt;=1,"1","0")</f>
        <v>1</v>
      </c>
      <c r="BW15" s="39" t="str">
        <f>IF(Factores!DM12&gt;=1,"1","0")</f>
        <v>1</v>
      </c>
      <c r="BX15" s="39" t="str">
        <f>IF(Factores!DN12&gt;=1,"1","0")</f>
        <v>0</v>
      </c>
      <c r="BY15" s="39" t="str">
        <f>IF(Factores!DO12&gt;=1,"1","0")</f>
        <v>0</v>
      </c>
      <c r="BZ15" s="39" t="str">
        <f>IF(Factores!DP12&gt;=1,"1","0")</f>
        <v>0</v>
      </c>
      <c r="CA15" s="39" t="str">
        <f>IF(Factores!DQ12&gt;=1,"1","0")</f>
        <v>0</v>
      </c>
      <c r="CB15" s="39" t="str">
        <f>IF(Factores!DR12&gt;=1,"1","0")</f>
        <v>1</v>
      </c>
      <c r="CC15" s="39" t="str">
        <f>IF(Factores!DS12&gt;=1,"1","0")</f>
        <v>0</v>
      </c>
      <c r="CD15" s="39" t="str">
        <f>IF(Factores!DT12&gt;=1,"1","0")</f>
        <v>0</v>
      </c>
      <c r="CE15" s="39" t="str">
        <f>IF(Factores!DU12&gt;=1,"1","0")</f>
        <v>0</v>
      </c>
      <c r="CF15" s="39" t="str">
        <f>IF(Factores!DV12&gt;=1,"1","0")</f>
        <v>1</v>
      </c>
      <c r="CG15" s="39" t="str">
        <f>IF(Factores!DW12&gt;=1,"1","0")</f>
        <v>1</v>
      </c>
    </row>
    <row r="16" spans="2:87" x14ac:dyDescent="0.25">
      <c r="B16" s="35">
        <v>6</v>
      </c>
      <c r="C16" s="164" t="s">
        <v>407</v>
      </c>
      <c r="D16" s="16" t="s">
        <v>117</v>
      </c>
      <c r="E16" s="39" t="str">
        <f>IF(Factores!C13&gt;=1,"1","0")</f>
        <v>0</v>
      </c>
      <c r="F16" s="39" t="str">
        <f>IF(Factores!D13&gt;=1,"1","0")</f>
        <v>1</v>
      </c>
      <c r="G16" s="14" t="str">
        <f>IF(Factores!E13&gt;=1,"1","0")</f>
        <v>1</v>
      </c>
      <c r="H16" s="31" t="str">
        <f>IF(Factores!BD13&gt;=1,"1","0")</f>
        <v>1</v>
      </c>
      <c r="I16" s="39" t="str">
        <f>IF(Factores!BE13&gt;=1,"1","0")</f>
        <v>0</v>
      </c>
      <c r="J16" s="39" t="str">
        <f>IF(Factores!BF13&gt;=1,"1","0")</f>
        <v>1</v>
      </c>
      <c r="K16" s="39" t="str">
        <f>IF(Factores!BG13&gt;=1,"1","0")</f>
        <v>1</v>
      </c>
      <c r="L16" s="39" t="str">
        <f>IF(Factores!BH13&gt;=1,"1","0")</f>
        <v>0</v>
      </c>
      <c r="M16" s="39" t="str">
        <f>IF(Factores!BI13&gt;=1,"1","0")</f>
        <v>1</v>
      </c>
      <c r="N16" s="39" t="str">
        <f>IF(Factores!BJ13&gt;=1,"1","0")</f>
        <v>1</v>
      </c>
      <c r="O16" s="39" t="str">
        <f>IF(Factores!BK13&gt;=1,"1","0")</f>
        <v>0</v>
      </c>
      <c r="P16" s="39" t="str">
        <f>IF(Factores!BL13&gt;=1,"1","0")</f>
        <v>0</v>
      </c>
      <c r="Q16" s="39" t="str">
        <f>IF(Factores!BM13&gt;=1,"1","0")</f>
        <v>0</v>
      </c>
      <c r="R16" s="39" t="str">
        <f>IF(Factores!BN13&gt;=1,"1","0")</f>
        <v>0</v>
      </c>
      <c r="S16" s="32" t="str">
        <f>IF(Factores!BO13&gt;=1,"1","0")</f>
        <v>0</v>
      </c>
      <c r="T16" s="293" t="str">
        <f>IF('Cultivos '!P68&gt;=1,"1","0")</f>
        <v>1</v>
      </c>
      <c r="U16" s="24" t="str">
        <f>IF('Cultivos '!Q68&gt;=1,"1","0")</f>
        <v>1</v>
      </c>
      <c r="V16" s="24" t="str">
        <f>IF('Cultivos '!R68&gt;=1,"1","0")</f>
        <v>1</v>
      </c>
      <c r="W16" s="24" t="str">
        <f>IF('Cultivos '!S68&gt;=1,"1","0")</f>
        <v>0</v>
      </c>
      <c r="X16" s="24" t="str">
        <f>IF('Cultivos '!W68&gt;=1,"1","0")</f>
        <v>1</v>
      </c>
      <c r="Y16" s="24" t="str">
        <f>IF('Cultivos '!T68&gt;=1,"1","0")</f>
        <v>1</v>
      </c>
      <c r="Z16" s="23" t="str">
        <f>IF('Cultivos '!C68&gt;=1,"1","0")</f>
        <v>1</v>
      </c>
      <c r="AA16" s="23" t="str">
        <f>IF('Cultivos '!D68&gt;=1,"1","0")</f>
        <v>1</v>
      </c>
      <c r="AB16" s="23" t="str">
        <f>IF('Cultivos '!E68&gt;=1,"1","0")</f>
        <v>1</v>
      </c>
      <c r="AC16" s="34" t="str">
        <f>IF(Factores!N13&gt;=1,"1","0")</f>
        <v>1</v>
      </c>
      <c r="AD16" s="26" t="str">
        <f>IF(Factores!BR13&gt;=1,"1","0")</f>
        <v>0</v>
      </c>
      <c r="AE16" s="26" t="str">
        <f>IF(Factores!BS13&gt;=1,"1","0")</f>
        <v>0</v>
      </c>
      <c r="AF16" s="26" t="str">
        <f>IF(Factores!BT13&gt;=1,"1","0")</f>
        <v>0</v>
      </c>
      <c r="AG16" s="26" t="str">
        <f>IF(Factores!BU13&gt;=1,"1","0")</f>
        <v>0</v>
      </c>
      <c r="AH16" s="26" t="str">
        <f>IF(Factores!BV13&gt;=1,"1","0")</f>
        <v>0</v>
      </c>
      <c r="AI16" s="26" t="str">
        <f>IF(Factores!BW13&gt;=1,"1","0")</f>
        <v>0</v>
      </c>
      <c r="AJ16" s="26" t="str">
        <f>IF(Factores!BX13&gt;=1,"1","0")</f>
        <v>1</v>
      </c>
      <c r="AK16" s="26" t="str">
        <f>IF(Factores!BY13&gt;=1,"1","0")</f>
        <v>0</v>
      </c>
      <c r="AL16" s="26" t="str">
        <f>IF(Factores!BZ13&gt;=1,"1","0")</f>
        <v>1</v>
      </c>
      <c r="AM16" s="26" t="str">
        <f>IF(Factores!CA13&gt;=1,"1","0")</f>
        <v>0</v>
      </c>
      <c r="AN16" s="26" t="str">
        <f>IF(Factores!CB13&gt;=1,"1","0")</f>
        <v>0</v>
      </c>
      <c r="AO16" s="26" t="str">
        <f>IF(Factores!CC13&gt;=1,"1","0")</f>
        <v>0</v>
      </c>
      <c r="AP16" s="26" t="str">
        <f>IF(Factores!CD13&gt;=1,"1","0")</f>
        <v>0</v>
      </c>
      <c r="AQ16" s="26" t="str">
        <f>IF(Factores!CE13&gt;=1,"1","0")</f>
        <v>0</v>
      </c>
      <c r="AR16" s="26" t="str">
        <f>IF(Factores!CF13&gt;=1,"1","0")</f>
        <v>0</v>
      </c>
      <c r="AS16" s="26" t="str">
        <f>IF(Factores!CG13&gt;=1,"1","0")</f>
        <v>0</v>
      </c>
      <c r="AT16" s="26" t="str">
        <f>IF(Factores!CH13&gt;=1,"1","0")</f>
        <v>1</v>
      </c>
      <c r="AU16" s="26" t="str">
        <f>IF(Factores!CI13&gt;=1,"1","0")</f>
        <v>0</v>
      </c>
      <c r="AV16" s="26" t="str">
        <f>IF(Factores!CJ13&gt;=1,"1","0")</f>
        <v>1</v>
      </c>
      <c r="AW16" s="26" t="str">
        <f>IF(Factores!CK13&gt;=1,"1","0")</f>
        <v>0</v>
      </c>
      <c r="AX16" s="26" t="str">
        <f>IF(Factores!CL13&gt;=1,"1","0")</f>
        <v>0</v>
      </c>
      <c r="AY16" s="26" t="str">
        <f>IF(Factores!CM13&gt;=1,"1","0")</f>
        <v>0</v>
      </c>
      <c r="AZ16" s="26" t="str">
        <f>IF(Factores!CN13&gt;=1,"1","0")</f>
        <v>0</v>
      </c>
      <c r="BA16" s="26" t="str">
        <f>IF(Factores!CO13&gt;=1,"1","0")</f>
        <v>0</v>
      </c>
      <c r="BB16" s="26" t="str">
        <f>IF(Factores!CP13&gt;=1,"1","0")</f>
        <v>1</v>
      </c>
      <c r="BC16" s="26" t="str">
        <f>IF(Factores!CQ13&gt;=1,"1","0")</f>
        <v>0</v>
      </c>
      <c r="BD16" s="26" t="str">
        <f>IF(Factores!CR13&gt;=1,"1","0")</f>
        <v>0</v>
      </c>
      <c r="BE16" s="26" t="str">
        <f>IF(Factores!CS13&gt;=1,"1","0")</f>
        <v>0</v>
      </c>
      <c r="BF16" s="26" t="str">
        <f>IF(Factores!CT13&gt;=1,"1","0")</f>
        <v>0</v>
      </c>
      <c r="BG16" s="26" t="str">
        <f>IF(Factores!CU13&gt;=1,"1","0")</f>
        <v>0</v>
      </c>
      <c r="BH16" s="26" t="str">
        <f>IF(Factores!CV13&gt;=1,"1","0")</f>
        <v>0</v>
      </c>
      <c r="BI16" s="26" t="str">
        <f>IF(Factores!CW13&gt;=1,"1","0")</f>
        <v>0</v>
      </c>
      <c r="BJ16" s="26" t="str">
        <f>IF(Factores!CX13&gt;=1,"1","0")</f>
        <v>1</v>
      </c>
      <c r="BK16" s="26" t="str">
        <f>IF(Factores!CY13&gt;=1,"1","0")</f>
        <v>1</v>
      </c>
      <c r="BL16" s="26" t="str">
        <f>IF(Factores!CZ13&gt;=1,"1","0")</f>
        <v>0</v>
      </c>
      <c r="BM16" s="26" t="str">
        <f>IF(Factores!DA13&gt;=1,"1","0")</f>
        <v>0</v>
      </c>
      <c r="BN16" s="26" t="str">
        <f>IF(Factores!DB13&gt;=1,"1","0")</f>
        <v>0</v>
      </c>
      <c r="BO16" s="26" t="str">
        <f>IF(Factores!DC13&gt;=1,"1","0")</f>
        <v>0</v>
      </c>
      <c r="BP16" s="26" t="str">
        <f>IF(Factores!DD13&gt;=1,"1","0")</f>
        <v>1</v>
      </c>
      <c r="BQ16" s="39" t="str">
        <f>IF(Factores!DG13&gt;=1,"1","0")</f>
        <v>0</v>
      </c>
      <c r="BR16" s="39" t="str">
        <f>IF(Factores!DH13&gt;=1,"1","0")</f>
        <v>0</v>
      </c>
      <c r="BS16" s="39" t="str">
        <f>IF(Factores!DI13&gt;=1,"1","0")</f>
        <v>0</v>
      </c>
      <c r="BT16" s="39" t="str">
        <f>IF(Factores!DJ13&gt;=1,"1","0")</f>
        <v>1</v>
      </c>
      <c r="BU16" s="39" t="str">
        <f>IF(Factores!DK13&gt;=1,"1","0")</f>
        <v>1</v>
      </c>
      <c r="BV16" s="39" t="str">
        <f>IF(Factores!DL13&gt;=1,"1","0")</f>
        <v>0</v>
      </c>
      <c r="BW16" s="39" t="str">
        <f>IF(Factores!DM13&gt;=1,"1","0")</f>
        <v>1</v>
      </c>
      <c r="BX16" s="39" t="str">
        <f>IF(Factores!DN13&gt;=1,"1","0")</f>
        <v>0</v>
      </c>
      <c r="BY16" s="39" t="str">
        <f>IF(Factores!DO13&gt;=1,"1","0")</f>
        <v>0</v>
      </c>
      <c r="BZ16" s="39" t="str">
        <f>IF(Factores!DP13&gt;=1,"1","0")</f>
        <v>0</v>
      </c>
      <c r="CA16" s="39" t="str">
        <f>IF(Factores!DQ13&gt;=1,"1","0")</f>
        <v>0</v>
      </c>
      <c r="CB16" s="39" t="str">
        <f>IF(Factores!DR13&gt;=1,"1","0")</f>
        <v>1</v>
      </c>
      <c r="CC16" s="39" t="str">
        <f>IF(Factores!DS13&gt;=1,"1","0")</f>
        <v>0</v>
      </c>
      <c r="CD16" s="39" t="str">
        <f>IF(Factores!DT13&gt;=1,"1","0")</f>
        <v>1</v>
      </c>
      <c r="CE16" s="39" t="str">
        <f>IF(Factores!DU13&gt;=1,"1","0")</f>
        <v>0</v>
      </c>
      <c r="CF16" s="39" t="str">
        <f>IF(Factores!DV13&gt;=1,"1","0")</f>
        <v>1</v>
      </c>
      <c r="CG16" s="39" t="str">
        <f>IF(Factores!DW13&gt;=1,"1","0")</f>
        <v>1</v>
      </c>
    </row>
    <row r="17" spans="2:85" x14ac:dyDescent="0.25">
      <c r="B17" s="35">
        <v>7</v>
      </c>
      <c r="C17" s="164" t="s">
        <v>408</v>
      </c>
      <c r="D17" s="16" t="s">
        <v>115</v>
      </c>
      <c r="E17" s="39" t="str">
        <f>IF(Factores!C14&gt;=1,"1","0")</f>
        <v>0</v>
      </c>
      <c r="F17" s="39" t="str">
        <f>IF(Factores!D14&gt;=1,"1","0")</f>
        <v>1</v>
      </c>
      <c r="G17" s="14" t="str">
        <f>IF(Factores!E14&gt;=1,"1","0")</f>
        <v>1</v>
      </c>
      <c r="H17" s="31" t="str">
        <f>IF(Factores!BD14&gt;=1,"1","0")</f>
        <v>0</v>
      </c>
      <c r="I17" s="39" t="str">
        <f>IF(Factores!BE14&gt;=1,"1","0")</f>
        <v>0</v>
      </c>
      <c r="J17" s="39" t="str">
        <f>IF(Factores!BF14&gt;=1,"1","0")</f>
        <v>0</v>
      </c>
      <c r="K17" s="39" t="str">
        <f>IF(Factores!BG14&gt;=1,"1","0")</f>
        <v>1</v>
      </c>
      <c r="L17" s="39" t="str">
        <f>IF(Factores!BH14&gt;=1,"1","0")</f>
        <v>1</v>
      </c>
      <c r="M17" s="39" t="str">
        <f>IF(Factores!BI14&gt;=1,"1","0")</f>
        <v>0</v>
      </c>
      <c r="N17" s="39" t="str">
        <f>IF(Factores!BJ14&gt;=1,"1","0")</f>
        <v>1</v>
      </c>
      <c r="O17" s="39" t="str">
        <f>IF(Factores!BK14&gt;=1,"1","0")</f>
        <v>1</v>
      </c>
      <c r="P17" s="39" t="str">
        <f>IF(Factores!BL14&gt;=1,"1","0")</f>
        <v>1</v>
      </c>
      <c r="Q17" s="39" t="str">
        <f>IF(Factores!BM14&gt;=1,"1","0")</f>
        <v>1</v>
      </c>
      <c r="R17" s="39" t="str">
        <f>IF(Factores!BN14&gt;=1,"1","0")</f>
        <v>0</v>
      </c>
      <c r="S17" s="32" t="str">
        <f>IF(Factores!BO14&gt;=1,"1","0")</f>
        <v>0</v>
      </c>
      <c r="T17" s="293" t="str">
        <f>IF('Cultivos '!P69&gt;=1,"1","0")</f>
        <v>1</v>
      </c>
      <c r="U17" s="24" t="str">
        <f>IF('Cultivos '!Q69&gt;=1,"1","0")</f>
        <v>1</v>
      </c>
      <c r="V17" s="24" t="str">
        <f>IF('Cultivos '!R69&gt;=1,"1","0")</f>
        <v>0</v>
      </c>
      <c r="W17" s="24" t="str">
        <f>IF('Cultivos '!S69&gt;=1,"1","0")</f>
        <v>0</v>
      </c>
      <c r="X17" s="24" t="str">
        <f>IF('Cultivos '!W69&gt;=1,"1","0")</f>
        <v>0</v>
      </c>
      <c r="Y17" s="24" t="str">
        <f>IF('Cultivos '!T69&gt;=1,"1","0")</f>
        <v>1</v>
      </c>
      <c r="Z17" s="23" t="str">
        <f>IF('Cultivos '!C69&gt;=1,"1","0")</f>
        <v>1</v>
      </c>
      <c r="AA17" s="23" t="str">
        <f>IF('Cultivos '!D69&gt;=1,"1","0")</f>
        <v>1</v>
      </c>
      <c r="AB17" s="23" t="str">
        <f>IF('Cultivos '!E69&gt;=1,"1","0")</f>
        <v>0</v>
      </c>
      <c r="AC17" s="34" t="str">
        <f>IF(Factores!N14&gt;=1,"1","0")</f>
        <v>1</v>
      </c>
      <c r="AD17" s="26" t="str">
        <f>IF(Factores!BR14&gt;=1,"1","0")</f>
        <v>0</v>
      </c>
      <c r="AE17" s="26" t="str">
        <f>IF(Factores!BS14&gt;=1,"1","0")</f>
        <v>0</v>
      </c>
      <c r="AF17" s="26" t="str">
        <f>IF(Factores!BT14&gt;=1,"1","0")</f>
        <v>0</v>
      </c>
      <c r="AG17" s="26" t="str">
        <f>IF(Factores!BU14&gt;=1,"1","0")</f>
        <v>1</v>
      </c>
      <c r="AH17" s="26" t="str">
        <f>IF(Factores!BV14&gt;=1,"1","0")</f>
        <v>0</v>
      </c>
      <c r="AI17" s="26" t="str">
        <f>IF(Factores!BW14&gt;=1,"1","0")</f>
        <v>0</v>
      </c>
      <c r="AJ17" s="26" t="str">
        <f>IF(Factores!BX14&gt;=1,"1","0")</f>
        <v>1</v>
      </c>
      <c r="AK17" s="26" t="str">
        <f>IF(Factores!BY14&gt;=1,"1","0")</f>
        <v>1</v>
      </c>
      <c r="AL17" s="26" t="str">
        <f>IF(Factores!BZ14&gt;=1,"1","0")</f>
        <v>0</v>
      </c>
      <c r="AM17" s="26" t="str">
        <f>IF(Factores!CA14&gt;=1,"1","0")</f>
        <v>0</v>
      </c>
      <c r="AN17" s="26" t="str">
        <f>IF(Factores!CB14&gt;=1,"1","0")</f>
        <v>0</v>
      </c>
      <c r="AO17" s="26" t="str">
        <f>IF(Factores!CC14&gt;=1,"1","0")</f>
        <v>0</v>
      </c>
      <c r="AP17" s="26" t="str">
        <f>IF(Factores!CD14&gt;=1,"1","0")</f>
        <v>0</v>
      </c>
      <c r="AQ17" s="26" t="str">
        <f>IF(Factores!CE14&gt;=1,"1","0")</f>
        <v>0</v>
      </c>
      <c r="AR17" s="26" t="str">
        <f>IF(Factores!CF14&gt;=1,"1","0")</f>
        <v>1</v>
      </c>
      <c r="AS17" s="26" t="str">
        <f>IF(Factores!CG14&gt;=1,"1","0")</f>
        <v>0</v>
      </c>
      <c r="AT17" s="26" t="str">
        <f>IF(Factores!CH14&gt;=1,"1","0")</f>
        <v>0</v>
      </c>
      <c r="AU17" s="26" t="str">
        <f>IF(Factores!CI14&gt;=1,"1","0")</f>
        <v>0</v>
      </c>
      <c r="AV17" s="26" t="str">
        <f>IF(Factores!CJ14&gt;=1,"1","0")</f>
        <v>0</v>
      </c>
      <c r="AW17" s="26" t="str">
        <f>IF(Factores!CK14&gt;=1,"1","0")</f>
        <v>1</v>
      </c>
      <c r="AX17" s="26" t="str">
        <f>IF(Factores!CL14&gt;=1,"1","0")</f>
        <v>0</v>
      </c>
      <c r="AY17" s="26" t="str">
        <f>IF(Factores!CM14&gt;=1,"1","0")</f>
        <v>0</v>
      </c>
      <c r="AZ17" s="26" t="str">
        <f>IF(Factores!CN14&gt;=1,"1","0")</f>
        <v>0</v>
      </c>
      <c r="BA17" s="26" t="str">
        <f>IF(Factores!CO14&gt;=1,"1","0")</f>
        <v>0</v>
      </c>
      <c r="BB17" s="26" t="str">
        <f>IF(Factores!CP14&gt;=1,"1","0")</f>
        <v>0</v>
      </c>
      <c r="BC17" s="26" t="str">
        <f>IF(Factores!CQ14&gt;=1,"1","0")</f>
        <v>1</v>
      </c>
      <c r="BD17" s="26" t="str">
        <f>IF(Factores!CR14&gt;=1,"1","0")</f>
        <v>0</v>
      </c>
      <c r="BE17" s="26" t="str">
        <f>IF(Factores!CS14&gt;=1,"1","0")</f>
        <v>1</v>
      </c>
      <c r="BF17" s="26" t="str">
        <f>IF(Factores!CT14&gt;=1,"1","0")</f>
        <v>0</v>
      </c>
      <c r="BG17" s="26" t="str">
        <f>IF(Factores!CU14&gt;=1,"1","0")</f>
        <v>0</v>
      </c>
      <c r="BH17" s="26" t="str">
        <f>IF(Factores!CV14&gt;=1,"1","0")</f>
        <v>0</v>
      </c>
      <c r="BI17" s="26" t="str">
        <f>IF(Factores!CW14&gt;=1,"1","0")</f>
        <v>0</v>
      </c>
      <c r="BJ17" s="26" t="str">
        <f>IF(Factores!CX14&gt;=1,"1","0")</f>
        <v>1</v>
      </c>
      <c r="BK17" s="26" t="str">
        <f>IF(Factores!CY14&gt;=1,"1","0")</f>
        <v>0</v>
      </c>
      <c r="BL17" s="26" t="str">
        <f>IF(Factores!CZ14&gt;=1,"1","0")</f>
        <v>0</v>
      </c>
      <c r="BM17" s="26" t="str">
        <f>IF(Factores!DA14&gt;=1,"1","0")</f>
        <v>0</v>
      </c>
      <c r="BN17" s="26" t="str">
        <f>IF(Factores!DB14&gt;=1,"1","0")</f>
        <v>0</v>
      </c>
      <c r="BO17" s="26" t="str">
        <f>IF(Factores!DC14&gt;=1,"1","0")</f>
        <v>0</v>
      </c>
      <c r="BP17" s="26" t="str">
        <f>IF(Factores!DD14&gt;=1,"1","0")</f>
        <v>0</v>
      </c>
      <c r="BQ17" s="39" t="str">
        <f>IF(Factores!DG14&gt;=1,"1","0")</f>
        <v>0</v>
      </c>
      <c r="BR17" s="39" t="str">
        <f>IF(Factores!DH14&gt;=1,"1","0")</f>
        <v>0</v>
      </c>
      <c r="BS17" s="39" t="str">
        <f>IF(Factores!DI14&gt;=1,"1","0")</f>
        <v>0</v>
      </c>
      <c r="BT17" s="39" t="str">
        <f>IF(Factores!DJ14&gt;=1,"1","0")</f>
        <v>0</v>
      </c>
      <c r="BU17" s="39" t="str">
        <f>IF(Factores!DK14&gt;=1,"1","0")</f>
        <v>1</v>
      </c>
      <c r="BV17" s="39" t="str">
        <f>IF(Factores!DL14&gt;=1,"1","0")</f>
        <v>0</v>
      </c>
      <c r="BW17" s="39" t="str">
        <f>IF(Factores!DM14&gt;=1,"1","0")</f>
        <v>1</v>
      </c>
      <c r="BX17" s="39" t="str">
        <f>IF(Factores!DN14&gt;=1,"1","0")</f>
        <v>0</v>
      </c>
      <c r="BY17" s="39" t="str">
        <f>IF(Factores!DO14&gt;=1,"1","0")</f>
        <v>0</v>
      </c>
      <c r="BZ17" s="39" t="str">
        <f>IF(Factores!DP14&gt;=1,"1","0")</f>
        <v>0</v>
      </c>
      <c r="CA17" s="39" t="str">
        <f>IF(Factores!DQ14&gt;=1,"1","0")</f>
        <v>0</v>
      </c>
      <c r="CB17" s="39" t="str">
        <f>IF(Factores!DR14&gt;=1,"1","0")</f>
        <v>1</v>
      </c>
      <c r="CC17" s="39" t="str">
        <f>IF(Factores!DS14&gt;=1,"1","0")</f>
        <v>0</v>
      </c>
      <c r="CD17" s="39" t="str">
        <f>IF(Factores!DT14&gt;=1,"1","0")</f>
        <v>0</v>
      </c>
      <c r="CE17" s="39" t="str">
        <f>IF(Factores!DU14&gt;=1,"1","0")</f>
        <v>0</v>
      </c>
      <c r="CF17" s="39" t="str">
        <f>IF(Factores!DV14&gt;=1,"1","0")</f>
        <v>1</v>
      </c>
      <c r="CG17" s="39" t="str">
        <f>IF(Factores!DW14&gt;=1,"1","0")</f>
        <v>1</v>
      </c>
    </row>
    <row r="18" spans="2:85" x14ac:dyDescent="0.25">
      <c r="B18" s="35">
        <v>8</v>
      </c>
      <c r="C18" s="164" t="s">
        <v>385</v>
      </c>
      <c r="D18" s="16" t="s">
        <v>115</v>
      </c>
      <c r="E18" s="39" t="str">
        <f>IF(Factores!C15&gt;=1,"1","0")</f>
        <v>0</v>
      </c>
      <c r="F18" s="39" t="str">
        <f>IF(Factores!D15&gt;=1,"1","0")</f>
        <v>1</v>
      </c>
      <c r="G18" s="14" t="str">
        <f>IF(Factores!E15&gt;=1,"1","0")</f>
        <v>0</v>
      </c>
      <c r="H18" s="31" t="str">
        <f>IF(Factores!BD15&gt;=1,"1","0")</f>
        <v>0</v>
      </c>
      <c r="I18" s="39" t="str">
        <f>IF(Factores!BE15&gt;=1,"1","0")</f>
        <v>0</v>
      </c>
      <c r="J18" s="39" t="str">
        <f>IF(Factores!BF15&gt;=1,"1","0")</f>
        <v>0</v>
      </c>
      <c r="K18" s="39" t="str">
        <f>IF(Factores!BG15&gt;=1,"1","0")</f>
        <v>1</v>
      </c>
      <c r="L18" s="39" t="str">
        <f>IF(Factores!BH15&gt;=1,"1","0")</f>
        <v>1</v>
      </c>
      <c r="M18" s="39" t="str">
        <f>IF(Factores!BI15&gt;=1,"1","0")</f>
        <v>1</v>
      </c>
      <c r="N18" s="39" t="str">
        <f>IF(Factores!BJ15&gt;=1,"1","0")</f>
        <v>1</v>
      </c>
      <c r="O18" s="39" t="str">
        <f>IF(Factores!BK15&gt;=1,"1","0")</f>
        <v>1</v>
      </c>
      <c r="P18" s="39" t="str">
        <f>IF(Factores!BL15&gt;=1,"1","0")</f>
        <v>1</v>
      </c>
      <c r="Q18" s="39" t="str">
        <f>IF(Factores!BM15&gt;=1,"1","0")</f>
        <v>0</v>
      </c>
      <c r="R18" s="39" t="str">
        <f>IF(Factores!BN15&gt;=1,"1","0")</f>
        <v>0</v>
      </c>
      <c r="S18" s="32" t="str">
        <f>IF(Factores!BO15&gt;=1,"1","0")</f>
        <v>0</v>
      </c>
      <c r="T18" s="293" t="str">
        <f>IF('Cultivos '!P70&gt;=1,"1","0")</f>
        <v>1</v>
      </c>
      <c r="U18" s="24" t="str">
        <f>IF('Cultivos '!Q70&gt;=1,"1","0")</f>
        <v>1</v>
      </c>
      <c r="V18" s="24" t="str">
        <f>IF('Cultivos '!R70&gt;=1,"1","0")</f>
        <v>0</v>
      </c>
      <c r="W18" s="24" t="str">
        <f>IF('Cultivos '!S70&gt;=1,"1","0")</f>
        <v>1</v>
      </c>
      <c r="X18" s="24" t="str">
        <f>IF('Cultivos '!W70&gt;=1,"1","0")</f>
        <v>1</v>
      </c>
      <c r="Y18" s="24" t="str">
        <f>IF('Cultivos '!T70&gt;=1,"1","0")</f>
        <v>1</v>
      </c>
      <c r="Z18" s="23" t="str">
        <f>IF('Cultivos '!C70&gt;=1,"1","0")</f>
        <v>1</v>
      </c>
      <c r="AA18" s="23" t="str">
        <f>IF('Cultivos '!D70&gt;=1,"1","0")</f>
        <v>1</v>
      </c>
      <c r="AB18" s="23" t="str">
        <f>IF('Cultivos '!E70&gt;=1,"1","0")</f>
        <v>0</v>
      </c>
      <c r="AC18" s="34" t="str">
        <f>IF(Factores!N15&gt;=1,"1","0")</f>
        <v>1</v>
      </c>
      <c r="AD18" s="26" t="str">
        <f>IF(Factores!BR15&gt;=1,"1","0")</f>
        <v>0</v>
      </c>
      <c r="AE18" s="26" t="str">
        <f>IF(Factores!BS15&gt;=1,"1","0")</f>
        <v>0</v>
      </c>
      <c r="AF18" s="26" t="str">
        <f>IF(Factores!BT15&gt;=1,"1","0")</f>
        <v>0</v>
      </c>
      <c r="AG18" s="26" t="str">
        <f>IF(Factores!BU15&gt;=1,"1","0")</f>
        <v>0</v>
      </c>
      <c r="AH18" s="26" t="str">
        <f>IF(Factores!BV15&gt;=1,"1","0")</f>
        <v>0</v>
      </c>
      <c r="AI18" s="26" t="str">
        <f>IF(Factores!BW15&gt;=1,"1","0")</f>
        <v>0</v>
      </c>
      <c r="AJ18" s="26" t="str">
        <f>IF(Factores!BX15&gt;=1,"1","0")</f>
        <v>1</v>
      </c>
      <c r="AK18" s="26" t="str">
        <f>IF(Factores!BY15&gt;=1,"1","0")</f>
        <v>0</v>
      </c>
      <c r="AL18" s="26" t="str">
        <f>IF(Factores!BZ15&gt;=1,"1","0")</f>
        <v>0</v>
      </c>
      <c r="AM18" s="26" t="str">
        <f>IF(Factores!CA15&gt;=1,"1","0")</f>
        <v>0</v>
      </c>
      <c r="AN18" s="26" t="str">
        <f>IF(Factores!CB15&gt;=1,"1","0")</f>
        <v>0</v>
      </c>
      <c r="AO18" s="26" t="str">
        <f>IF(Factores!CC15&gt;=1,"1","0")</f>
        <v>1</v>
      </c>
      <c r="AP18" s="26" t="str">
        <f>IF(Factores!CD15&gt;=1,"1","0")</f>
        <v>0</v>
      </c>
      <c r="AQ18" s="26" t="str">
        <f>IF(Factores!CE15&gt;=1,"1","0")</f>
        <v>0</v>
      </c>
      <c r="AR18" s="26" t="str">
        <f>IF(Factores!CF15&gt;=1,"1","0")</f>
        <v>0</v>
      </c>
      <c r="AS18" s="26" t="str">
        <f>IF(Factores!CG15&gt;=1,"1","0")</f>
        <v>0</v>
      </c>
      <c r="AT18" s="26" t="str">
        <f>IF(Factores!CH15&gt;=1,"1","0")</f>
        <v>0</v>
      </c>
      <c r="AU18" s="26" t="str">
        <f>IF(Factores!CI15&gt;=1,"1","0")</f>
        <v>0</v>
      </c>
      <c r="AV18" s="26" t="str">
        <f>IF(Factores!CJ15&gt;=1,"1","0")</f>
        <v>0</v>
      </c>
      <c r="AW18" s="26" t="str">
        <f>IF(Factores!CK15&gt;=1,"1","0")</f>
        <v>1</v>
      </c>
      <c r="AX18" s="26" t="str">
        <f>IF(Factores!CL15&gt;=1,"1","0")</f>
        <v>0</v>
      </c>
      <c r="AY18" s="26" t="str">
        <f>IF(Factores!CM15&gt;=1,"1","0")</f>
        <v>0</v>
      </c>
      <c r="AZ18" s="26" t="str">
        <f>IF(Factores!CN15&gt;=1,"1","0")</f>
        <v>0</v>
      </c>
      <c r="BA18" s="26" t="str">
        <f>IF(Factores!CO15&gt;=1,"1","0")</f>
        <v>0</v>
      </c>
      <c r="BB18" s="26" t="str">
        <f>IF(Factores!CP15&gt;=1,"1","0")</f>
        <v>0</v>
      </c>
      <c r="BC18" s="26" t="str">
        <f>IF(Factores!CQ15&gt;=1,"1","0")</f>
        <v>0</v>
      </c>
      <c r="BD18" s="26" t="str">
        <f>IF(Factores!CR15&gt;=1,"1","0")</f>
        <v>0</v>
      </c>
      <c r="BE18" s="26" t="str">
        <f>IF(Factores!CS15&gt;=1,"1","0")</f>
        <v>0</v>
      </c>
      <c r="BF18" s="26" t="str">
        <f>IF(Factores!CT15&gt;=1,"1","0")</f>
        <v>0</v>
      </c>
      <c r="BG18" s="26" t="str">
        <f>IF(Factores!CU15&gt;=1,"1","0")</f>
        <v>0</v>
      </c>
      <c r="BH18" s="26" t="str">
        <f>IF(Factores!CV15&gt;=1,"1","0")</f>
        <v>1</v>
      </c>
      <c r="BI18" s="26" t="str">
        <f>IF(Factores!CW15&gt;=1,"1","0")</f>
        <v>0</v>
      </c>
      <c r="BJ18" s="26" t="str">
        <f>IF(Factores!CX15&gt;=1,"1","0")</f>
        <v>0</v>
      </c>
      <c r="BK18" s="26" t="str">
        <f>IF(Factores!CY15&gt;=1,"1","0")</f>
        <v>0</v>
      </c>
      <c r="BL18" s="26" t="str">
        <f>IF(Factores!CZ15&gt;=1,"1","0")</f>
        <v>1</v>
      </c>
      <c r="BM18" s="26" t="str">
        <f>IF(Factores!DA15&gt;=1,"1","0")</f>
        <v>0</v>
      </c>
      <c r="BN18" s="26" t="str">
        <f>IF(Factores!DB15&gt;=1,"1","0")</f>
        <v>0</v>
      </c>
      <c r="BO18" s="26" t="str">
        <f>IF(Factores!DC15&gt;=1,"1","0")</f>
        <v>0</v>
      </c>
      <c r="BP18" s="26" t="str">
        <f>IF(Factores!DD15&gt;=1,"1","0")</f>
        <v>0</v>
      </c>
      <c r="BQ18" s="39" t="str">
        <f>IF(Factores!DG15&gt;=1,"1","0")</f>
        <v>0</v>
      </c>
      <c r="BR18" s="39" t="str">
        <f>IF(Factores!DH15&gt;=1,"1","0")</f>
        <v>0</v>
      </c>
      <c r="BS18" s="39" t="str">
        <f>IF(Factores!DI15&gt;=1,"1","0")</f>
        <v>0</v>
      </c>
      <c r="BT18" s="39" t="str">
        <f>IF(Factores!DJ15&gt;=1,"1","0")</f>
        <v>0</v>
      </c>
      <c r="BU18" s="39" t="str">
        <f>IF(Factores!DK15&gt;=1,"1","0")</f>
        <v>1</v>
      </c>
      <c r="BV18" s="39" t="str">
        <f>IF(Factores!DL15&gt;=1,"1","0")</f>
        <v>0</v>
      </c>
      <c r="BW18" s="39" t="str">
        <f>IF(Factores!DM15&gt;=1,"1","0")</f>
        <v>1</v>
      </c>
      <c r="BX18" s="39" t="str">
        <f>IF(Factores!DN15&gt;=1,"1","0")</f>
        <v>0</v>
      </c>
      <c r="BY18" s="39" t="str">
        <f>IF(Factores!DO15&gt;=1,"1","0")</f>
        <v>0</v>
      </c>
      <c r="BZ18" s="39" t="str">
        <f>IF(Factores!DP15&gt;=1,"1","0")</f>
        <v>0</v>
      </c>
      <c r="CA18" s="39" t="str">
        <f>IF(Factores!DQ15&gt;=1,"1","0")</f>
        <v>0</v>
      </c>
      <c r="CB18" s="39" t="str">
        <f>IF(Factores!DR15&gt;=1,"1","0")</f>
        <v>1</v>
      </c>
      <c r="CC18" s="39" t="str">
        <f>IF(Factores!DS15&gt;=1,"1","0")</f>
        <v>0</v>
      </c>
      <c r="CD18" s="39" t="str">
        <f>IF(Factores!DT15&gt;=1,"1","0")</f>
        <v>0</v>
      </c>
      <c r="CE18" s="39" t="str">
        <f>IF(Factores!DU15&gt;=1,"1","0")</f>
        <v>0</v>
      </c>
      <c r="CF18" s="39" t="str">
        <f>IF(Factores!DV15&gt;=1,"1","0")</f>
        <v>1</v>
      </c>
      <c r="CG18" s="39" t="str">
        <f>IF(Factores!DW15&gt;=1,"1","0")</f>
        <v>1</v>
      </c>
    </row>
    <row r="19" spans="2:85" x14ac:dyDescent="0.25">
      <c r="B19" s="35">
        <v>9</v>
      </c>
      <c r="C19" s="164" t="s">
        <v>409</v>
      </c>
      <c r="D19" s="16" t="s">
        <v>114</v>
      </c>
      <c r="E19" s="39" t="str">
        <f>IF(Factores!C16&gt;=1,"1","0")</f>
        <v>1</v>
      </c>
      <c r="F19" s="39" t="str">
        <f>IF(Factores!D16&gt;=1,"1","0")</f>
        <v>0</v>
      </c>
      <c r="G19" s="14" t="str">
        <f>IF(Factores!E16&gt;=1,"1","0")</f>
        <v>0</v>
      </c>
      <c r="H19" s="31" t="str">
        <f>IF(Factores!BD16&gt;=1,"1","0")</f>
        <v>0</v>
      </c>
      <c r="I19" s="39" t="str">
        <f>IF(Factores!BE16&gt;=1,"1","0")</f>
        <v>0</v>
      </c>
      <c r="J19" s="39" t="str">
        <f>IF(Factores!BF16&gt;=1,"1","0")</f>
        <v>0</v>
      </c>
      <c r="K19" s="39" t="str">
        <f>IF(Factores!BG16&gt;=1,"1","0")</f>
        <v>1</v>
      </c>
      <c r="L19" s="39" t="str">
        <f>IF(Factores!BH16&gt;=1,"1","0")</f>
        <v>0</v>
      </c>
      <c r="M19" s="39" t="str">
        <f>IF(Factores!BI16&gt;=1,"1","0")</f>
        <v>0</v>
      </c>
      <c r="N19" s="39" t="str">
        <f>IF(Factores!BJ16&gt;=1,"1","0")</f>
        <v>0</v>
      </c>
      <c r="O19" s="39" t="str">
        <f>IF(Factores!BK16&gt;=1,"1","0")</f>
        <v>1</v>
      </c>
      <c r="P19" s="39" t="str">
        <f>IF(Factores!BL16&gt;=1,"1","0")</f>
        <v>1</v>
      </c>
      <c r="Q19" s="39" t="str">
        <f>IF(Factores!BM16&gt;=1,"1","0")</f>
        <v>1</v>
      </c>
      <c r="R19" s="39" t="str">
        <f>IF(Factores!BN16&gt;=1,"1","0")</f>
        <v>0</v>
      </c>
      <c r="S19" s="32" t="str">
        <f>IF(Factores!BO16&gt;=1,"1","0")</f>
        <v>0</v>
      </c>
      <c r="T19" s="293" t="str">
        <f>IF('Cultivos '!P71&gt;=1,"1","0")</f>
        <v>1</v>
      </c>
      <c r="U19" s="24" t="str">
        <f>IF('Cultivos '!Q71&gt;=1,"1","0")</f>
        <v>1</v>
      </c>
      <c r="V19" s="24" t="str">
        <f>IF('Cultivos '!R71&gt;=1,"1","0")</f>
        <v>0</v>
      </c>
      <c r="W19" s="24" t="str">
        <f>IF('Cultivos '!S71&gt;=1,"1","0")</f>
        <v>0</v>
      </c>
      <c r="X19" s="24" t="str">
        <f>IF('Cultivos '!W71&gt;=1,"1","0")</f>
        <v>0</v>
      </c>
      <c r="Y19" s="24" t="str">
        <f>IF('Cultivos '!T71&gt;=1,"1","0")</f>
        <v>0</v>
      </c>
      <c r="Z19" s="23" t="str">
        <f>IF('Cultivos '!C71&gt;=1,"1","0")</f>
        <v>1</v>
      </c>
      <c r="AA19" s="23" t="str">
        <f>IF('Cultivos '!D71&gt;=1,"1","0")</f>
        <v>1</v>
      </c>
      <c r="AB19" s="23" t="str">
        <f>IF('Cultivos '!E71&gt;=1,"1","0")</f>
        <v>1</v>
      </c>
      <c r="AC19" s="34" t="str">
        <f>IF(Factores!N16&gt;=1,"1","0")</f>
        <v>1</v>
      </c>
      <c r="AD19" s="26" t="str">
        <f>IF(Factores!BR16&gt;=1,"1","0")</f>
        <v>0</v>
      </c>
      <c r="AE19" s="26" t="str">
        <f>IF(Factores!BS16&gt;=1,"1","0")</f>
        <v>0</v>
      </c>
      <c r="AF19" s="26" t="str">
        <f>IF(Factores!BT16&gt;=1,"1","0")</f>
        <v>0</v>
      </c>
      <c r="AG19" s="26" t="str">
        <f>IF(Factores!BU16&gt;=1,"1","0")</f>
        <v>0</v>
      </c>
      <c r="AH19" s="26" t="str">
        <f>IF(Factores!BV16&gt;=1,"1","0")</f>
        <v>0</v>
      </c>
      <c r="AI19" s="26" t="str">
        <f>IF(Factores!BW16&gt;=1,"1","0")</f>
        <v>1</v>
      </c>
      <c r="AJ19" s="26" t="str">
        <f>IF(Factores!BX16&gt;=1,"1","0")</f>
        <v>0</v>
      </c>
      <c r="AK19" s="26" t="str">
        <f>IF(Factores!BY16&gt;=1,"1","0")</f>
        <v>0</v>
      </c>
      <c r="AL19" s="26" t="str">
        <f>IF(Factores!BZ16&gt;=1,"1","0")</f>
        <v>0</v>
      </c>
      <c r="AM19" s="26" t="str">
        <f>IF(Factores!CA16&gt;=1,"1","0")</f>
        <v>0</v>
      </c>
      <c r="AN19" s="26" t="str">
        <f>IF(Factores!CB16&gt;=1,"1","0")</f>
        <v>0</v>
      </c>
      <c r="AO19" s="26" t="str">
        <f>IF(Factores!CC16&gt;=1,"1","0")</f>
        <v>0</v>
      </c>
      <c r="AP19" s="26" t="str">
        <f>IF(Factores!CD16&gt;=1,"1","0")</f>
        <v>0</v>
      </c>
      <c r="AQ19" s="26" t="str">
        <f>IF(Factores!CE16&gt;=1,"1","0")</f>
        <v>0</v>
      </c>
      <c r="AR19" s="26" t="str">
        <f>IF(Factores!CF16&gt;=1,"1","0")</f>
        <v>0</v>
      </c>
      <c r="AS19" s="26" t="str">
        <f>IF(Factores!CG16&gt;=1,"1","0")</f>
        <v>1</v>
      </c>
      <c r="AT19" s="26" t="str">
        <f>IF(Factores!CH16&gt;=1,"1","0")</f>
        <v>0</v>
      </c>
      <c r="AU19" s="26" t="str">
        <f>IF(Factores!CI16&gt;=1,"1","0")</f>
        <v>0</v>
      </c>
      <c r="AV19" s="26" t="str">
        <f>IF(Factores!CJ16&gt;=1,"1","0")</f>
        <v>0</v>
      </c>
      <c r="AW19" s="26" t="str">
        <f>IF(Factores!CK16&gt;=1,"1","0")</f>
        <v>0</v>
      </c>
      <c r="AX19" s="26" t="str">
        <f>IF(Factores!CL16&gt;=1,"1","0")</f>
        <v>0</v>
      </c>
      <c r="AY19" s="26" t="str">
        <f>IF(Factores!CM16&gt;=1,"1","0")</f>
        <v>1</v>
      </c>
      <c r="AZ19" s="26" t="str">
        <f>IF(Factores!CN16&gt;=1,"1","0")</f>
        <v>1</v>
      </c>
      <c r="BA19" s="26" t="str">
        <f>IF(Factores!CO16&gt;=1,"1","0")</f>
        <v>0</v>
      </c>
      <c r="BB19" s="26" t="str">
        <f>IF(Factores!CP16&gt;=1,"1","0")</f>
        <v>0</v>
      </c>
      <c r="BC19" s="26" t="str">
        <f>IF(Factores!CQ16&gt;=1,"1","0")</f>
        <v>1</v>
      </c>
      <c r="BD19" s="26" t="str">
        <f>IF(Factores!CR16&gt;=1,"1","0")</f>
        <v>0</v>
      </c>
      <c r="BE19" s="26" t="str">
        <f>IF(Factores!CS16&gt;=1,"1","0")</f>
        <v>0</v>
      </c>
      <c r="BF19" s="26" t="str">
        <f>IF(Factores!CT16&gt;=1,"1","0")</f>
        <v>1</v>
      </c>
      <c r="BG19" s="26" t="str">
        <f>IF(Factores!CU16&gt;=1,"1","0")</f>
        <v>0</v>
      </c>
      <c r="BH19" s="26" t="str">
        <f>IF(Factores!CV16&gt;=1,"1","0")</f>
        <v>0</v>
      </c>
      <c r="BI19" s="26" t="str">
        <f>IF(Factores!CW16&gt;=1,"1","0")</f>
        <v>0</v>
      </c>
      <c r="BJ19" s="26" t="str">
        <f>IF(Factores!CX16&gt;=1,"1","0")</f>
        <v>0</v>
      </c>
      <c r="BK19" s="26" t="str">
        <f>IF(Factores!CY16&gt;=1,"1","0")</f>
        <v>0</v>
      </c>
      <c r="BL19" s="26" t="str">
        <f>IF(Factores!CZ16&gt;=1,"1","0")</f>
        <v>0</v>
      </c>
      <c r="BM19" s="26" t="str">
        <f>IF(Factores!DA16&gt;=1,"1","0")</f>
        <v>0</v>
      </c>
      <c r="BN19" s="26" t="str">
        <f>IF(Factores!DB16&gt;=1,"1","0")</f>
        <v>1</v>
      </c>
      <c r="BO19" s="26" t="str">
        <f>IF(Factores!DC16&gt;=1,"1","0")</f>
        <v>0</v>
      </c>
      <c r="BP19" s="26" t="str">
        <f>IF(Factores!DD16&gt;=1,"1","0")</f>
        <v>0</v>
      </c>
      <c r="BQ19" s="39" t="str">
        <f>IF(Factores!DG16&gt;=1,"1","0")</f>
        <v>1</v>
      </c>
      <c r="BR19" s="39" t="str">
        <f>IF(Factores!DH16&gt;=1,"1","0")</f>
        <v>1</v>
      </c>
      <c r="BS19" s="39" t="str">
        <f>IF(Factores!DI16&gt;=1,"1","0")</f>
        <v>0</v>
      </c>
      <c r="BT19" s="39" t="str">
        <f>IF(Factores!DJ16&gt;=1,"1","0")</f>
        <v>0</v>
      </c>
      <c r="BU19" s="39" t="str">
        <f>IF(Factores!DK16&gt;=1,"1","0")</f>
        <v>1</v>
      </c>
      <c r="BV19" s="39" t="str">
        <f>IF(Factores!DL16&gt;=1,"1","0")</f>
        <v>0</v>
      </c>
      <c r="BW19" s="39" t="str">
        <f>IF(Factores!DM16&gt;=1,"1","0")</f>
        <v>1</v>
      </c>
      <c r="BX19" s="39" t="str">
        <f>IF(Factores!DN16&gt;=1,"1","0")</f>
        <v>0</v>
      </c>
      <c r="BY19" s="39" t="str">
        <f>IF(Factores!DO16&gt;=1,"1","0")</f>
        <v>0</v>
      </c>
      <c r="BZ19" s="39" t="str">
        <f>IF(Factores!DP16&gt;=1,"1","0")</f>
        <v>0</v>
      </c>
      <c r="CA19" s="39" t="str">
        <f>IF(Factores!DQ16&gt;=1,"1","0")</f>
        <v>0</v>
      </c>
      <c r="CB19" s="39" t="str">
        <f>IF(Factores!DR16&gt;=1,"1","0")</f>
        <v>1</v>
      </c>
      <c r="CC19" s="39" t="str">
        <f>IF(Factores!DS16&gt;=1,"1","0")</f>
        <v>0</v>
      </c>
      <c r="CD19" s="39" t="str">
        <f>IF(Factores!DT16&gt;=1,"1","0")</f>
        <v>0</v>
      </c>
      <c r="CE19" s="39" t="str">
        <f>IF(Factores!DU16&gt;=1,"1","0")</f>
        <v>1</v>
      </c>
      <c r="CF19" s="39" t="str">
        <f>IF(Factores!DV16&gt;=1,"1","0")</f>
        <v>1</v>
      </c>
      <c r="CG19" s="39" t="str">
        <f>IF(Factores!DW16&gt;=1,"1","0")</f>
        <v>1</v>
      </c>
    </row>
    <row r="20" spans="2:85" x14ac:dyDescent="0.25">
      <c r="B20" s="35">
        <v>10</v>
      </c>
      <c r="C20" s="164" t="s">
        <v>387</v>
      </c>
      <c r="D20" s="16" t="s">
        <v>116</v>
      </c>
      <c r="E20" s="39" t="str">
        <f>IF(Factores!C17&gt;=1,"1","0")</f>
        <v>0</v>
      </c>
      <c r="F20" s="39" t="str">
        <f>IF(Factores!D17&gt;=1,"1","0")</f>
        <v>1</v>
      </c>
      <c r="G20" s="14" t="str">
        <f>IF(Factores!E17&gt;=1,"1","0")</f>
        <v>0</v>
      </c>
      <c r="H20" s="31" t="str">
        <f>IF(Factores!BD17&gt;=1,"1","0")</f>
        <v>0</v>
      </c>
      <c r="I20" s="39" t="str">
        <f>IF(Factores!BE17&gt;=1,"1","0")</f>
        <v>0</v>
      </c>
      <c r="J20" s="39" t="str">
        <f>IF(Factores!BF17&gt;=1,"1","0")</f>
        <v>0</v>
      </c>
      <c r="K20" s="39" t="str">
        <f>IF(Factores!BG17&gt;=1,"1","0")</f>
        <v>1</v>
      </c>
      <c r="L20" s="39" t="str">
        <f>IF(Factores!BH17&gt;=1,"1","0")</f>
        <v>0</v>
      </c>
      <c r="M20" s="39" t="str">
        <f>IF(Factores!BI17&gt;=1,"1","0")</f>
        <v>0</v>
      </c>
      <c r="N20" s="39" t="str">
        <f>IF(Factores!BJ17&gt;=1,"1","0")</f>
        <v>0</v>
      </c>
      <c r="O20" s="39" t="str">
        <f>IF(Factores!BK17&gt;=1,"1","0")</f>
        <v>0</v>
      </c>
      <c r="P20" s="39" t="str">
        <f>IF(Factores!BL17&gt;=1,"1","0")</f>
        <v>1</v>
      </c>
      <c r="Q20" s="39" t="str">
        <f>IF(Factores!BM17&gt;=1,"1","0")</f>
        <v>1</v>
      </c>
      <c r="R20" s="39" t="str">
        <f>IF(Factores!BN17&gt;=1,"1","0")</f>
        <v>0</v>
      </c>
      <c r="S20" s="32" t="str">
        <f>IF(Factores!BO17&gt;=1,"1","0")</f>
        <v>0</v>
      </c>
      <c r="T20" s="293" t="str">
        <f>IF('Cultivos '!P72&gt;=1,"1","0")</f>
        <v>1</v>
      </c>
      <c r="U20" s="24" t="str">
        <f>IF('Cultivos '!Q72&gt;=1,"1","0")</f>
        <v>1</v>
      </c>
      <c r="V20" s="24" t="str">
        <f>IF('Cultivos '!R72&gt;=1,"1","0")</f>
        <v>0</v>
      </c>
      <c r="W20" s="24" t="str">
        <f>IF('Cultivos '!S72&gt;=1,"1","0")</f>
        <v>0</v>
      </c>
      <c r="X20" s="24" t="str">
        <f>IF('Cultivos '!W72&gt;=1,"1","0")</f>
        <v>0</v>
      </c>
      <c r="Y20" s="24" t="str">
        <f>IF('Cultivos '!T72&gt;=1,"1","0")</f>
        <v>0</v>
      </c>
      <c r="Z20" s="23" t="str">
        <f>IF('Cultivos '!C72&gt;=1,"1","0")</f>
        <v>1</v>
      </c>
      <c r="AA20" s="23" t="str">
        <f>IF('Cultivos '!D72&gt;=1,"1","0")</f>
        <v>1</v>
      </c>
      <c r="AB20" s="23" t="str">
        <f>IF('Cultivos '!E72&gt;=1,"1","0")</f>
        <v>0</v>
      </c>
      <c r="AC20" s="34" t="str">
        <f>IF(Factores!N17&gt;=1,"1","0")</f>
        <v>1</v>
      </c>
      <c r="AD20" s="26" t="str">
        <f>IF(Factores!BR17&gt;=1,"1","0")</f>
        <v>0</v>
      </c>
      <c r="AE20" s="26" t="str">
        <f>IF(Factores!BS17&gt;=1,"1","0")</f>
        <v>0</v>
      </c>
      <c r="AF20" s="26" t="str">
        <f>IF(Factores!BT17&gt;=1,"1","0")</f>
        <v>0</v>
      </c>
      <c r="AG20" s="26" t="str">
        <f>IF(Factores!BU17&gt;=1,"1","0")</f>
        <v>0</v>
      </c>
      <c r="AH20" s="26" t="str">
        <f>IF(Factores!BV17&gt;=1,"1","0")</f>
        <v>0</v>
      </c>
      <c r="AI20" s="26" t="str">
        <f>IF(Factores!BW17&gt;=1,"1","0")</f>
        <v>0</v>
      </c>
      <c r="AJ20" s="26" t="str">
        <f>IF(Factores!BX17&gt;=1,"1","0")</f>
        <v>0</v>
      </c>
      <c r="AK20" s="26" t="str">
        <f>IF(Factores!BY17&gt;=1,"1","0")</f>
        <v>1</v>
      </c>
      <c r="AL20" s="26" t="str">
        <f>IF(Factores!BZ17&gt;=1,"1","0")</f>
        <v>0</v>
      </c>
      <c r="AM20" s="26" t="str">
        <f>IF(Factores!CA17&gt;=1,"1","0")</f>
        <v>0</v>
      </c>
      <c r="AN20" s="26" t="str">
        <f>IF(Factores!CB17&gt;=1,"1","0")</f>
        <v>0</v>
      </c>
      <c r="AO20" s="26" t="str">
        <f>IF(Factores!CC17&gt;=1,"1","0")</f>
        <v>1</v>
      </c>
      <c r="AP20" s="26" t="str">
        <f>IF(Factores!CD17&gt;=1,"1","0")</f>
        <v>0</v>
      </c>
      <c r="AQ20" s="26" t="str">
        <f>IF(Factores!CE17&gt;=1,"1","0")</f>
        <v>0</v>
      </c>
      <c r="AR20" s="26" t="str">
        <f>IF(Factores!CF17&gt;=1,"1","0")</f>
        <v>0</v>
      </c>
      <c r="AS20" s="26" t="str">
        <f>IF(Factores!CG17&gt;=1,"1","0")</f>
        <v>0</v>
      </c>
      <c r="AT20" s="26" t="str">
        <f>IF(Factores!CH17&gt;=1,"1","0")</f>
        <v>0</v>
      </c>
      <c r="AU20" s="26" t="str">
        <f>IF(Factores!CI17&gt;=1,"1","0")</f>
        <v>0</v>
      </c>
      <c r="AV20" s="26" t="str">
        <f>IF(Factores!CJ17&gt;=1,"1","0")</f>
        <v>0</v>
      </c>
      <c r="AW20" s="26" t="str">
        <f>IF(Factores!CK17&gt;=1,"1","0")</f>
        <v>0</v>
      </c>
      <c r="AX20" s="26" t="str">
        <f>IF(Factores!CL17&gt;=1,"1","0")</f>
        <v>0</v>
      </c>
      <c r="AY20" s="26" t="str">
        <f>IF(Factores!CM17&gt;=1,"1","0")</f>
        <v>0</v>
      </c>
      <c r="AZ20" s="26" t="str">
        <f>IF(Factores!CN17&gt;=1,"1","0")</f>
        <v>0</v>
      </c>
      <c r="BA20" s="26" t="str">
        <f>IF(Factores!CO17&gt;=1,"1","0")</f>
        <v>0</v>
      </c>
      <c r="BB20" s="26" t="str">
        <f>IF(Factores!CP17&gt;=1,"1","0")</f>
        <v>0</v>
      </c>
      <c r="BC20" s="26" t="str">
        <f>IF(Factores!CQ17&gt;=1,"1","0")</f>
        <v>1</v>
      </c>
      <c r="BD20" s="26" t="str">
        <f>IF(Factores!CR17&gt;=1,"1","0")</f>
        <v>0</v>
      </c>
      <c r="BE20" s="26" t="str">
        <f>IF(Factores!CS17&gt;=1,"1","0")</f>
        <v>0</v>
      </c>
      <c r="BF20" s="26" t="str">
        <f>IF(Factores!CT17&gt;=1,"1","0")</f>
        <v>0</v>
      </c>
      <c r="BG20" s="26" t="str">
        <f>IF(Factores!CU17&gt;=1,"1","0")</f>
        <v>0</v>
      </c>
      <c r="BH20" s="26" t="str">
        <f>IF(Factores!CV17&gt;=1,"1","0")</f>
        <v>0</v>
      </c>
      <c r="BI20" s="26" t="str">
        <f>IF(Factores!CW17&gt;=1,"1","0")</f>
        <v>0</v>
      </c>
      <c r="BJ20" s="26" t="str">
        <f>IF(Factores!CX17&gt;=1,"1","0")</f>
        <v>0</v>
      </c>
      <c r="BK20" s="26" t="str">
        <f>IF(Factores!CY17&gt;=1,"1","0")</f>
        <v>0</v>
      </c>
      <c r="BL20" s="26" t="str">
        <f>IF(Factores!CZ17&gt;=1,"1","0")</f>
        <v>0</v>
      </c>
      <c r="BM20" s="26" t="str">
        <f>IF(Factores!DA17&gt;=1,"1","0")</f>
        <v>0</v>
      </c>
      <c r="BN20" s="26" t="str">
        <f>IF(Factores!DB17&gt;=1,"1","0")</f>
        <v>0</v>
      </c>
      <c r="BO20" s="26" t="str">
        <f>IF(Factores!DC17&gt;=1,"1","0")</f>
        <v>1</v>
      </c>
      <c r="BP20" s="26" t="str">
        <f>IF(Factores!DD17&gt;=1,"1","0")</f>
        <v>0</v>
      </c>
      <c r="BQ20" s="39" t="str">
        <f>IF(Factores!DG17&gt;=1,"1","0")</f>
        <v>0</v>
      </c>
      <c r="BR20" s="39" t="str">
        <f>IF(Factores!DH17&gt;=1,"1","0")</f>
        <v>0</v>
      </c>
      <c r="BS20" s="39" t="str">
        <f>IF(Factores!DI17&gt;=1,"1","0")</f>
        <v>0</v>
      </c>
      <c r="BT20" s="39" t="str">
        <f>IF(Factores!DJ17&gt;=1,"1","0")</f>
        <v>0</v>
      </c>
      <c r="BU20" s="39" t="str">
        <f>IF(Factores!DK17&gt;=1,"1","0")</f>
        <v>1</v>
      </c>
      <c r="BV20" s="39" t="str">
        <f>IF(Factores!DL17&gt;=1,"1","0")</f>
        <v>0</v>
      </c>
      <c r="BW20" s="39" t="str">
        <f>IF(Factores!DM17&gt;=1,"1","0")</f>
        <v>1</v>
      </c>
      <c r="BX20" s="39" t="str">
        <f>IF(Factores!DN17&gt;=1,"1","0")</f>
        <v>0</v>
      </c>
      <c r="BY20" s="39" t="str">
        <f>IF(Factores!DO17&gt;=1,"1","0")</f>
        <v>0</v>
      </c>
      <c r="BZ20" s="39" t="str">
        <f>IF(Factores!DP17&gt;=1,"1","0")</f>
        <v>0</v>
      </c>
      <c r="CA20" s="39" t="str">
        <f>IF(Factores!DQ17&gt;=1,"1","0")</f>
        <v>0</v>
      </c>
      <c r="CB20" s="39" t="str">
        <f>IF(Factores!DR17&gt;=1,"1","0")</f>
        <v>1</v>
      </c>
      <c r="CC20" s="39" t="str">
        <f>IF(Factores!DS17&gt;=1,"1","0")</f>
        <v>0</v>
      </c>
      <c r="CD20" s="39" t="str">
        <f>IF(Factores!DT17&gt;=1,"1","0")</f>
        <v>0</v>
      </c>
      <c r="CE20" s="39" t="str">
        <f>IF(Factores!DU17&gt;=1,"1","0")</f>
        <v>0</v>
      </c>
      <c r="CF20" s="39" t="str">
        <f>IF(Factores!DV17&gt;=1,"1","0")</f>
        <v>1</v>
      </c>
      <c r="CG20" s="39" t="str">
        <f>IF(Factores!DW17&gt;=1,"1","0")</f>
        <v>1</v>
      </c>
    </row>
    <row r="21" spans="2:85" x14ac:dyDescent="0.25">
      <c r="B21" s="35">
        <v>11</v>
      </c>
      <c r="C21" s="164" t="s">
        <v>388</v>
      </c>
      <c r="D21" s="16" t="s">
        <v>118</v>
      </c>
      <c r="E21" s="39" t="str">
        <f>IF(Factores!C18&gt;=1,"1","0")</f>
        <v>1</v>
      </c>
      <c r="F21" s="39" t="str">
        <f>IF(Factores!D18&gt;=1,"1","0")</f>
        <v>1</v>
      </c>
      <c r="G21" s="14" t="str">
        <f>IF(Factores!E18&gt;=1,"1","0")</f>
        <v>1</v>
      </c>
      <c r="H21" s="31" t="str">
        <f>IF(Factores!BD18&gt;=1,"1","0")</f>
        <v>1</v>
      </c>
      <c r="I21" s="39" t="str">
        <f>IF(Factores!BE18&gt;=1,"1","0")</f>
        <v>0</v>
      </c>
      <c r="J21" s="39" t="str">
        <f>IF(Factores!BF18&gt;=1,"1","0")</f>
        <v>1</v>
      </c>
      <c r="K21" s="39" t="str">
        <f>IF(Factores!BG18&gt;=1,"1","0")</f>
        <v>1</v>
      </c>
      <c r="L21" s="39" t="str">
        <f>IF(Factores!BH18&gt;=1,"1","0")</f>
        <v>0</v>
      </c>
      <c r="M21" s="39" t="str">
        <f>IF(Factores!BI18&gt;=1,"1","0")</f>
        <v>1</v>
      </c>
      <c r="N21" s="39" t="str">
        <f>IF(Factores!BJ18&gt;=1,"1","0")</f>
        <v>1</v>
      </c>
      <c r="O21" s="39" t="str">
        <f>IF(Factores!BK18&gt;=1,"1","0")</f>
        <v>1</v>
      </c>
      <c r="P21" s="39" t="str">
        <f>IF(Factores!BL18&gt;=1,"1","0")</f>
        <v>1</v>
      </c>
      <c r="Q21" s="39" t="str">
        <f>IF(Factores!BM18&gt;=1,"1","0")</f>
        <v>1</v>
      </c>
      <c r="R21" s="39" t="str">
        <f>IF(Factores!BN18&gt;=1,"1","0")</f>
        <v>0</v>
      </c>
      <c r="S21" s="32" t="str">
        <f>IF(Factores!BO18&gt;=1,"1","0")</f>
        <v>0</v>
      </c>
      <c r="T21" s="293" t="str">
        <f>IF('Cultivos '!P73&gt;=1,"1","0")</f>
        <v>1</v>
      </c>
      <c r="U21" s="24" t="str">
        <f>IF('Cultivos '!Q73&gt;=1,"1","0")</f>
        <v>1</v>
      </c>
      <c r="V21" s="24" t="str">
        <f>IF('Cultivos '!R73&gt;=1,"1","0")</f>
        <v>1</v>
      </c>
      <c r="W21" s="24" t="str">
        <f>IF('Cultivos '!S73&gt;=1,"1","0")</f>
        <v>0</v>
      </c>
      <c r="X21" s="24" t="str">
        <f>IF('Cultivos '!W73&gt;=1,"1","0")</f>
        <v>0</v>
      </c>
      <c r="Y21" s="24" t="str">
        <f>IF('Cultivos '!T73&gt;=1,"1","0")</f>
        <v>1</v>
      </c>
      <c r="Z21" s="23" t="str">
        <f>IF('Cultivos '!C73&gt;=1,"1","0")</f>
        <v>1</v>
      </c>
      <c r="AA21" s="23" t="str">
        <f>IF('Cultivos '!D73&gt;=1,"1","0")</f>
        <v>1</v>
      </c>
      <c r="AB21" s="23" t="str">
        <f>IF('Cultivos '!E73&gt;=1,"1","0")</f>
        <v>1</v>
      </c>
      <c r="AC21" s="34" t="str">
        <f>IF(Factores!N18&gt;=1,"1","0")</f>
        <v>1</v>
      </c>
      <c r="AD21" s="26" t="str">
        <f>IF(Factores!BR18&gt;=1,"1","0")</f>
        <v>0</v>
      </c>
      <c r="AE21" s="26" t="str">
        <f>IF(Factores!BS18&gt;=1,"1","0")</f>
        <v>0</v>
      </c>
      <c r="AF21" s="26" t="str">
        <f>IF(Factores!BT18&gt;=1,"1","0")</f>
        <v>0</v>
      </c>
      <c r="AG21" s="26" t="str">
        <f>IF(Factores!BU18&gt;=1,"1","0")</f>
        <v>0</v>
      </c>
      <c r="AH21" s="26" t="str">
        <f>IF(Factores!BV18&gt;=1,"1","0")</f>
        <v>0</v>
      </c>
      <c r="AI21" s="26" t="str">
        <f>IF(Factores!BW18&gt;=1,"1","0")</f>
        <v>0</v>
      </c>
      <c r="AJ21" s="26" t="str">
        <f>IF(Factores!BX18&gt;=1,"1","0")</f>
        <v>0</v>
      </c>
      <c r="AK21" s="26" t="str">
        <f>IF(Factores!BY18&gt;=1,"1","0")</f>
        <v>0</v>
      </c>
      <c r="AL21" s="26" t="str">
        <f>IF(Factores!BZ18&gt;=1,"1","0")</f>
        <v>0</v>
      </c>
      <c r="AM21" s="26" t="str">
        <f>IF(Factores!CA18&gt;=1,"1","0")</f>
        <v>0</v>
      </c>
      <c r="AN21" s="26" t="str">
        <f>IF(Factores!CB18&gt;=1,"1","0")</f>
        <v>0</v>
      </c>
      <c r="AO21" s="26" t="str">
        <f>IF(Factores!CC18&gt;=1,"1","0")</f>
        <v>0</v>
      </c>
      <c r="AP21" s="26" t="str">
        <f>IF(Factores!CD18&gt;=1,"1","0")</f>
        <v>0</v>
      </c>
      <c r="AQ21" s="26" t="str">
        <f>IF(Factores!CE18&gt;=1,"1","0")</f>
        <v>1</v>
      </c>
      <c r="AR21" s="26" t="str">
        <f>IF(Factores!CF18&gt;=1,"1","0")</f>
        <v>0</v>
      </c>
      <c r="AS21" s="26" t="str">
        <f>IF(Factores!CG18&gt;=1,"1","0")</f>
        <v>0</v>
      </c>
      <c r="AT21" s="26" t="str">
        <f>IF(Factores!CH18&gt;=1,"1","0")</f>
        <v>0</v>
      </c>
      <c r="AU21" s="26" t="str">
        <f>IF(Factores!CI18&gt;=1,"1","0")</f>
        <v>0</v>
      </c>
      <c r="AV21" s="26" t="str">
        <f>IF(Factores!CJ18&gt;=1,"1","0")</f>
        <v>0</v>
      </c>
      <c r="AW21" s="26" t="str">
        <f>IF(Factores!CK18&gt;=1,"1","0")</f>
        <v>0</v>
      </c>
      <c r="AX21" s="26" t="str">
        <f>IF(Factores!CL18&gt;=1,"1","0")</f>
        <v>0</v>
      </c>
      <c r="AY21" s="26" t="str">
        <f>IF(Factores!CM18&gt;=1,"1","0")</f>
        <v>0</v>
      </c>
      <c r="AZ21" s="26" t="str">
        <f>IF(Factores!CN18&gt;=1,"1","0")</f>
        <v>1</v>
      </c>
      <c r="BA21" s="26" t="str">
        <f>IF(Factores!CO18&gt;=1,"1","0")</f>
        <v>0</v>
      </c>
      <c r="BB21" s="26" t="str">
        <f>IF(Factores!CP18&gt;=1,"1","0")</f>
        <v>0</v>
      </c>
      <c r="BC21" s="26" t="str">
        <f>IF(Factores!CQ18&gt;=1,"1","0")</f>
        <v>0</v>
      </c>
      <c r="BD21" s="26" t="str">
        <f>IF(Factores!CR18&gt;=1,"1","0")</f>
        <v>1</v>
      </c>
      <c r="BE21" s="26" t="str">
        <f>IF(Factores!CS18&gt;=1,"1","0")</f>
        <v>0</v>
      </c>
      <c r="BF21" s="26" t="str">
        <f>IF(Factores!CT18&gt;=1,"1","0")</f>
        <v>1</v>
      </c>
      <c r="BG21" s="26" t="str">
        <f>IF(Factores!CU18&gt;=1,"1","0")</f>
        <v>0</v>
      </c>
      <c r="BH21" s="26" t="str">
        <f>IF(Factores!CV18&gt;=1,"1","0")</f>
        <v>0</v>
      </c>
      <c r="BI21" s="26" t="str">
        <f>IF(Factores!CW18&gt;=1,"1","0")</f>
        <v>0</v>
      </c>
      <c r="BJ21" s="26" t="str">
        <f>IF(Factores!CX18&gt;=1,"1","0")</f>
        <v>0</v>
      </c>
      <c r="BK21" s="26" t="str">
        <f>IF(Factores!CY18&gt;=1,"1","0")</f>
        <v>0</v>
      </c>
      <c r="BL21" s="26" t="str">
        <f>IF(Factores!CZ18&gt;=1,"1","0")</f>
        <v>1</v>
      </c>
      <c r="BM21" s="26" t="str">
        <f>IF(Factores!DA18&gt;=1,"1","0")</f>
        <v>1</v>
      </c>
      <c r="BN21" s="26" t="str">
        <f>IF(Factores!DB18&gt;=1,"1","0")</f>
        <v>0</v>
      </c>
      <c r="BO21" s="26" t="str">
        <f>IF(Factores!DC18&gt;=1,"1","0")</f>
        <v>0</v>
      </c>
      <c r="BP21" s="26" t="str">
        <f>IF(Factores!DD18&gt;=1,"1","0")</f>
        <v>1</v>
      </c>
      <c r="BQ21" s="39" t="str">
        <f>IF(Factores!DG18&gt;=1,"1","0")</f>
        <v>0</v>
      </c>
      <c r="BR21" s="39" t="str">
        <f>IF(Factores!DH18&gt;=1,"1","0")</f>
        <v>0</v>
      </c>
      <c r="BS21" s="39" t="str">
        <f>IF(Factores!DI18&gt;=1,"1","0")</f>
        <v>0</v>
      </c>
      <c r="BT21" s="39" t="str">
        <f>IF(Factores!DJ18&gt;=1,"1","0")</f>
        <v>1</v>
      </c>
      <c r="BU21" s="39" t="str">
        <f>IF(Factores!DK18&gt;=1,"1","0")</f>
        <v>1</v>
      </c>
      <c r="BV21" s="39" t="str">
        <f>IF(Factores!DL18&gt;=1,"1","0")</f>
        <v>0</v>
      </c>
      <c r="BW21" s="39" t="str">
        <f>IF(Factores!DM18&gt;=1,"1","0")</f>
        <v>1</v>
      </c>
      <c r="BX21" s="39" t="str">
        <f>IF(Factores!DN18&gt;=1,"1","0")</f>
        <v>0</v>
      </c>
      <c r="BY21" s="39" t="str">
        <f>IF(Factores!DO18&gt;=1,"1","0")</f>
        <v>0</v>
      </c>
      <c r="BZ21" s="39" t="str">
        <f>IF(Factores!DP18&gt;=1,"1","0")</f>
        <v>0</v>
      </c>
      <c r="CA21" s="39" t="str">
        <f>IF(Factores!DQ18&gt;=1,"1","0")</f>
        <v>0</v>
      </c>
      <c r="CB21" s="39" t="str">
        <f>IF(Factores!DR18&gt;=1,"1","0")</f>
        <v>1</v>
      </c>
      <c r="CC21" s="39" t="str">
        <f>IF(Factores!DS18&gt;=1,"1","0")</f>
        <v>0</v>
      </c>
      <c r="CD21" s="39" t="str">
        <f>IF(Factores!DT18&gt;=1,"1","0")</f>
        <v>0</v>
      </c>
      <c r="CE21" s="39" t="str">
        <f>IF(Factores!DU18&gt;=1,"1","0")</f>
        <v>1</v>
      </c>
      <c r="CF21" s="39" t="str">
        <f>IF(Factores!DV18&gt;=1,"1","0")</f>
        <v>1</v>
      </c>
      <c r="CG21" s="39" t="str">
        <f>IF(Factores!DW18&gt;=1,"1","0")</f>
        <v>1</v>
      </c>
    </row>
    <row r="22" spans="2:85" x14ac:dyDescent="0.25">
      <c r="B22" s="35">
        <v>12</v>
      </c>
      <c r="C22" s="164" t="s">
        <v>389</v>
      </c>
      <c r="D22" s="16" t="s">
        <v>117</v>
      </c>
      <c r="E22" s="39" t="str">
        <f>IF(Factores!C19&gt;=1,"1","0")</f>
        <v>0</v>
      </c>
      <c r="F22" s="39" t="str">
        <f>IF(Factores!D19&gt;=1,"1","0")</f>
        <v>1</v>
      </c>
      <c r="G22" s="14" t="str">
        <f>IF(Factores!E19&gt;=1,"1","0")</f>
        <v>1</v>
      </c>
      <c r="H22" s="31" t="str">
        <f>IF(Factores!BD19&gt;=1,"1","0")</f>
        <v>0</v>
      </c>
      <c r="I22" s="39" t="str">
        <f>IF(Factores!BE19&gt;=1,"1","0")</f>
        <v>0</v>
      </c>
      <c r="J22" s="39" t="str">
        <f>IF(Factores!BF19&gt;=1,"1","0")</f>
        <v>0</v>
      </c>
      <c r="K22" s="39" t="str">
        <f>IF(Factores!BG19&gt;=1,"1","0")</f>
        <v>1</v>
      </c>
      <c r="L22" s="39" t="str">
        <f>IF(Factores!BH19&gt;=1,"1","0")</f>
        <v>0</v>
      </c>
      <c r="M22" s="39" t="str">
        <f>IF(Factores!BI19&gt;=1,"1","0")</f>
        <v>0</v>
      </c>
      <c r="N22" s="39" t="str">
        <f>IF(Factores!BJ19&gt;=1,"1","0")</f>
        <v>0</v>
      </c>
      <c r="O22" s="39" t="str">
        <f>IF(Factores!BK19&gt;=1,"1","0")</f>
        <v>0</v>
      </c>
      <c r="P22" s="39" t="str">
        <f>IF(Factores!BL19&gt;=1,"1","0")</f>
        <v>1</v>
      </c>
      <c r="Q22" s="39" t="str">
        <f>IF(Factores!BM19&gt;=1,"1","0")</f>
        <v>1</v>
      </c>
      <c r="R22" s="39" t="str">
        <f>IF(Factores!BN19&gt;=1,"1","0")</f>
        <v>0</v>
      </c>
      <c r="S22" s="32" t="str">
        <f>IF(Factores!BO19&gt;=1,"1","0")</f>
        <v>0</v>
      </c>
      <c r="T22" s="293" t="str">
        <f>IF('Cultivos '!P74&gt;=1,"1","0")</f>
        <v>1</v>
      </c>
      <c r="U22" s="24" t="str">
        <f>IF('Cultivos '!Q74&gt;=1,"1","0")</f>
        <v>1</v>
      </c>
      <c r="V22" s="24" t="str">
        <f>IF('Cultivos '!R74&gt;=1,"1","0")</f>
        <v>0</v>
      </c>
      <c r="W22" s="24" t="str">
        <f>IF('Cultivos '!S74&gt;=1,"1","0")</f>
        <v>0</v>
      </c>
      <c r="X22" s="24" t="str">
        <f>IF('Cultivos '!W74&gt;=1,"1","0")</f>
        <v>0</v>
      </c>
      <c r="Y22" s="24" t="str">
        <f>IF('Cultivos '!T74&gt;=1,"1","0")</f>
        <v>1</v>
      </c>
      <c r="Z22" s="23" t="str">
        <f>IF('Cultivos '!C74&gt;=1,"1","0")</f>
        <v>1</v>
      </c>
      <c r="AA22" s="23" t="str">
        <f>IF('Cultivos '!D74&gt;=1,"1","0")</f>
        <v>1</v>
      </c>
      <c r="AB22" s="23" t="str">
        <f>IF('Cultivos '!E74&gt;=1,"1","0")</f>
        <v>1</v>
      </c>
      <c r="AC22" s="34" t="str">
        <f>IF(Factores!N19&gt;=1,"1","0")</f>
        <v>1</v>
      </c>
      <c r="AD22" s="26" t="str">
        <f>IF(Factores!BR19&gt;=1,"1","0")</f>
        <v>0</v>
      </c>
      <c r="AE22" s="26" t="str">
        <f>IF(Factores!BS19&gt;=1,"1","0")</f>
        <v>0</v>
      </c>
      <c r="AF22" s="26" t="str">
        <f>IF(Factores!BT19&gt;=1,"1","0")</f>
        <v>0</v>
      </c>
      <c r="AG22" s="26" t="str">
        <f>IF(Factores!BU19&gt;=1,"1","0")</f>
        <v>1</v>
      </c>
      <c r="AH22" s="26" t="str">
        <f>IF(Factores!BV19&gt;=1,"1","0")</f>
        <v>0</v>
      </c>
      <c r="AI22" s="26" t="str">
        <f>IF(Factores!BW19&gt;=1,"1","0")</f>
        <v>0</v>
      </c>
      <c r="AJ22" s="26" t="str">
        <f>IF(Factores!BX19&gt;=1,"1","0")</f>
        <v>0</v>
      </c>
      <c r="AK22" s="26" t="str">
        <f>IF(Factores!BY19&gt;=1,"1","0")</f>
        <v>0</v>
      </c>
      <c r="AL22" s="26" t="str">
        <f>IF(Factores!BZ19&gt;=1,"1","0")</f>
        <v>0</v>
      </c>
      <c r="AM22" s="26" t="str">
        <f>IF(Factores!CA19&gt;=1,"1","0")</f>
        <v>0</v>
      </c>
      <c r="AN22" s="26" t="str">
        <f>IF(Factores!CB19&gt;=1,"1","0")</f>
        <v>1</v>
      </c>
      <c r="AO22" s="26" t="str">
        <f>IF(Factores!CC19&gt;=1,"1","0")</f>
        <v>0</v>
      </c>
      <c r="AP22" s="26" t="str">
        <f>IF(Factores!CD19&gt;=1,"1","0")</f>
        <v>0</v>
      </c>
      <c r="AQ22" s="26" t="str">
        <f>IF(Factores!CE19&gt;=1,"1","0")</f>
        <v>0</v>
      </c>
      <c r="AR22" s="26" t="str">
        <f>IF(Factores!CF19&gt;=1,"1","0")</f>
        <v>0</v>
      </c>
      <c r="AS22" s="26" t="str">
        <f>IF(Factores!CG19&gt;=1,"1","0")</f>
        <v>0</v>
      </c>
      <c r="AT22" s="26" t="str">
        <f>IF(Factores!CH19&gt;=1,"1","0")</f>
        <v>0</v>
      </c>
      <c r="AU22" s="26" t="str">
        <f>IF(Factores!CI19&gt;=1,"1","0")</f>
        <v>0</v>
      </c>
      <c r="AV22" s="26" t="str">
        <f>IF(Factores!CJ19&gt;=1,"1","0")</f>
        <v>0</v>
      </c>
      <c r="AW22" s="26" t="str">
        <f>IF(Factores!CK19&gt;=1,"1","0")</f>
        <v>0</v>
      </c>
      <c r="AX22" s="26" t="str">
        <f>IF(Factores!CL19&gt;=1,"1","0")</f>
        <v>0</v>
      </c>
      <c r="AY22" s="26" t="str">
        <f>IF(Factores!CM19&gt;=1,"1","0")</f>
        <v>0</v>
      </c>
      <c r="AZ22" s="26" t="str">
        <f>IF(Factores!CN19&gt;=1,"1","0")</f>
        <v>0</v>
      </c>
      <c r="BA22" s="26" t="str">
        <f>IF(Factores!CO19&gt;=1,"1","0")</f>
        <v>1</v>
      </c>
      <c r="BB22" s="26" t="str">
        <f>IF(Factores!CP19&gt;=1,"1","0")</f>
        <v>1</v>
      </c>
      <c r="BC22" s="26" t="str">
        <f>IF(Factores!CQ19&gt;=1,"1","0")</f>
        <v>0</v>
      </c>
      <c r="BD22" s="26" t="str">
        <f>IF(Factores!CR19&gt;=1,"1","0")</f>
        <v>0</v>
      </c>
      <c r="BE22" s="26" t="str">
        <f>IF(Factores!CS19&gt;=1,"1","0")</f>
        <v>1</v>
      </c>
      <c r="BF22" s="26" t="str">
        <f>IF(Factores!CT19&gt;=1,"1","0")</f>
        <v>0</v>
      </c>
      <c r="BG22" s="26" t="str">
        <f>IF(Factores!CU19&gt;=1,"1","0")</f>
        <v>0</v>
      </c>
      <c r="BH22" s="26" t="str">
        <f>IF(Factores!CV19&gt;=1,"1","0")</f>
        <v>0</v>
      </c>
      <c r="BI22" s="26" t="str">
        <f>IF(Factores!CW19&gt;=1,"1","0")</f>
        <v>0</v>
      </c>
      <c r="BJ22" s="26" t="str">
        <f>IF(Factores!CX19&gt;=1,"1","0")</f>
        <v>1</v>
      </c>
      <c r="BK22" s="26" t="str">
        <f>IF(Factores!CY19&gt;=1,"1","0")</f>
        <v>0</v>
      </c>
      <c r="BL22" s="26" t="str">
        <f>IF(Factores!CZ19&gt;=1,"1","0")</f>
        <v>0</v>
      </c>
      <c r="BM22" s="26" t="str">
        <f>IF(Factores!DA19&gt;=1,"1","0")</f>
        <v>0</v>
      </c>
      <c r="BN22" s="26" t="str">
        <f>IF(Factores!DB19&gt;=1,"1","0")</f>
        <v>0</v>
      </c>
      <c r="BO22" s="26" t="str">
        <f>IF(Factores!DC19&gt;=1,"1","0")</f>
        <v>0</v>
      </c>
      <c r="BP22" s="26" t="str">
        <f>IF(Factores!DD19&gt;=1,"1","0")</f>
        <v>0</v>
      </c>
      <c r="BQ22" s="39" t="str">
        <f>IF(Factores!DG19&gt;=1,"1","0")</f>
        <v>0</v>
      </c>
      <c r="BR22" s="39" t="str">
        <f>IF(Factores!DH19&gt;=1,"1","0")</f>
        <v>0</v>
      </c>
      <c r="BS22" s="39" t="str">
        <f>IF(Factores!DI19&gt;=1,"1","0")</f>
        <v>0</v>
      </c>
      <c r="BT22" s="39" t="str">
        <f>IF(Factores!DJ19&gt;=1,"1","0")</f>
        <v>0</v>
      </c>
      <c r="BU22" s="39" t="str">
        <f>IF(Factores!DK19&gt;=1,"1","0")</f>
        <v>1</v>
      </c>
      <c r="BV22" s="39" t="str">
        <f>IF(Factores!DL19&gt;=1,"1","0")</f>
        <v>0</v>
      </c>
      <c r="BW22" s="39" t="str">
        <f>IF(Factores!DM19&gt;=1,"1","0")</f>
        <v>1</v>
      </c>
      <c r="BX22" s="39" t="str">
        <f>IF(Factores!DN19&gt;=1,"1","0")</f>
        <v>0</v>
      </c>
      <c r="BY22" s="39" t="str">
        <f>IF(Factores!DO19&gt;=1,"1","0")</f>
        <v>0</v>
      </c>
      <c r="BZ22" s="39" t="str">
        <f>IF(Factores!DP19&gt;=1,"1","0")</f>
        <v>0</v>
      </c>
      <c r="CA22" s="39" t="str">
        <f>IF(Factores!DQ19&gt;=1,"1","0")</f>
        <v>1</v>
      </c>
      <c r="CB22" s="39" t="str">
        <f>IF(Factores!DR19&gt;=1,"1","0")</f>
        <v>1</v>
      </c>
      <c r="CC22" s="39" t="str">
        <f>IF(Factores!DS19&gt;=1,"1","0")</f>
        <v>0</v>
      </c>
      <c r="CD22" s="39" t="str">
        <f>IF(Factores!DT19&gt;=1,"1","0")</f>
        <v>0</v>
      </c>
      <c r="CE22" s="39" t="str">
        <f>IF(Factores!DU19&gt;=1,"1","0")</f>
        <v>0</v>
      </c>
      <c r="CF22" s="39" t="str">
        <f>IF(Factores!DV19&gt;=1,"1","0")</f>
        <v>1</v>
      </c>
      <c r="CG22" s="39" t="str">
        <f>IF(Factores!DW19&gt;=1,"1","0")</f>
        <v>1</v>
      </c>
    </row>
    <row r="23" spans="2:85" x14ac:dyDescent="0.25">
      <c r="B23" s="35">
        <v>13</v>
      </c>
      <c r="C23" s="164" t="s">
        <v>415</v>
      </c>
      <c r="D23" s="16" t="s">
        <v>118</v>
      </c>
      <c r="E23" s="39" t="str">
        <f>IF(Factores!C20&gt;=1,"1","0")</f>
        <v>0</v>
      </c>
      <c r="F23" s="39" t="str">
        <f>IF(Factores!D20&gt;=1,"1","0")</f>
        <v>1</v>
      </c>
      <c r="G23" s="14" t="str">
        <f>IF(Factores!E20&gt;=1,"1","0")</f>
        <v>1</v>
      </c>
      <c r="H23" s="31" t="str">
        <f>IF(Factores!BD20&gt;=1,"1","0")</f>
        <v>1</v>
      </c>
      <c r="I23" s="39" t="str">
        <f>IF(Factores!BE20&gt;=1,"1","0")</f>
        <v>0</v>
      </c>
      <c r="J23" s="39" t="str">
        <f>IF(Factores!BF20&gt;=1,"1","0")</f>
        <v>1</v>
      </c>
      <c r="K23" s="39" t="str">
        <f>IF(Factores!BG20&gt;=1,"1","0")</f>
        <v>1</v>
      </c>
      <c r="L23" s="39" t="str">
        <f>IF(Factores!BH20&gt;=1,"1","0")</f>
        <v>0</v>
      </c>
      <c r="M23" s="39" t="str">
        <f>IF(Factores!BI20&gt;=1,"1","0")</f>
        <v>0</v>
      </c>
      <c r="N23" s="39" t="str">
        <f>IF(Factores!BJ20&gt;=1,"1","0")</f>
        <v>0</v>
      </c>
      <c r="O23" s="39" t="str">
        <f>IF(Factores!BK20&gt;=1,"1","0")</f>
        <v>0</v>
      </c>
      <c r="P23" s="39" t="str">
        <f>IF(Factores!BL20&gt;=1,"1","0")</f>
        <v>1</v>
      </c>
      <c r="Q23" s="39" t="str">
        <f>IF(Factores!BM20&gt;=1,"1","0")</f>
        <v>1</v>
      </c>
      <c r="R23" s="39" t="str">
        <f>IF(Factores!BN20&gt;=1,"1","0")</f>
        <v>0</v>
      </c>
      <c r="S23" s="32" t="str">
        <f>IF(Factores!BO20&gt;=1,"1","0")</f>
        <v>0</v>
      </c>
      <c r="T23" s="293" t="str">
        <f>IF('Cultivos '!P75&gt;=1,"1","0")</f>
        <v>1</v>
      </c>
      <c r="U23" s="24" t="str">
        <f>IF('Cultivos '!Q75&gt;=1,"1","0")</f>
        <v>1</v>
      </c>
      <c r="V23" s="24" t="str">
        <f>IF('Cultivos '!R75&gt;=1,"1","0")</f>
        <v>0</v>
      </c>
      <c r="W23" s="24" t="str">
        <f>IF('Cultivos '!S75&gt;=1,"1","0")</f>
        <v>0</v>
      </c>
      <c r="X23" s="24" t="str">
        <f>IF('Cultivos '!W75&gt;=1,"1","0")</f>
        <v>0</v>
      </c>
      <c r="Y23" s="24" t="str">
        <f>IF('Cultivos '!T75&gt;=1,"1","0")</f>
        <v>0</v>
      </c>
      <c r="Z23" s="23" t="str">
        <f>IF('Cultivos '!C75&gt;=1,"1","0")</f>
        <v>1</v>
      </c>
      <c r="AA23" s="23" t="str">
        <f>IF('Cultivos '!D75&gt;=1,"1","0")</f>
        <v>1</v>
      </c>
      <c r="AB23" s="23" t="str">
        <f>IF('Cultivos '!E75&gt;=1,"1","0")</f>
        <v>1</v>
      </c>
      <c r="AC23" s="34" t="str">
        <f>IF(Factores!N20&gt;=1,"1","0")</f>
        <v>1</v>
      </c>
      <c r="AD23" s="26" t="str">
        <f>IF(Factores!BR20&gt;=1,"1","0")</f>
        <v>0</v>
      </c>
      <c r="AE23" s="26" t="str">
        <f>IF(Factores!BS20&gt;=1,"1","0")</f>
        <v>0</v>
      </c>
      <c r="AF23" s="26" t="str">
        <f>IF(Factores!BT20&gt;=1,"1","0")</f>
        <v>0</v>
      </c>
      <c r="AG23" s="26" t="str">
        <f>IF(Factores!BU20&gt;=1,"1","0")</f>
        <v>0</v>
      </c>
      <c r="AH23" s="26" t="str">
        <f>IF(Factores!BV20&gt;=1,"1","0")</f>
        <v>1</v>
      </c>
      <c r="AI23" s="26" t="str">
        <f>IF(Factores!BW20&gt;=1,"1","0")</f>
        <v>0</v>
      </c>
      <c r="AJ23" s="26" t="str">
        <f>IF(Factores!BX20&gt;=1,"1","0")</f>
        <v>1</v>
      </c>
      <c r="AK23" s="26" t="str">
        <f>IF(Factores!BY20&gt;=1,"1","0")</f>
        <v>0</v>
      </c>
      <c r="AL23" s="26" t="str">
        <f>IF(Factores!BZ20&gt;=1,"1","0")</f>
        <v>0</v>
      </c>
      <c r="AM23" s="26" t="str">
        <f>IF(Factores!CA20&gt;=1,"1","0")</f>
        <v>0</v>
      </c>
      <c r="AN23" s="26" t="str">
        <f>IF(Factores!CB20&gt;=1,"1","0")</f>
        <v>0</v>
      </c>
      <c r="AO23" s="26" t="str">
        <f>IF(Factores!CC20&gt;=1,"1","0")</f>
        <v>0</v>
      </c>
      <c r="AP23" s="26" t="str">
        <f>IF(Factores!CD20&gt;=1,"1","0")</f>
        <v>0</v>
      </c>
      <c r="AQ23" s="26" t="str">
        <f>IF(Factores!CE20&gt;=1,"1","0")</f>
        <v>0</v>
      </c>
      <c r="AR23" s="26" t="str">
        <f>IF(Factores!CF20&gt;=1,"1","0")</f>
        <v>0</v>
      </c>
      <c r="AS23" s="26" t="str">
        <f>IF(Factores!CG20&gt;=1,"1","0")</f>
        <v>0</v>
      </c>
      <c r="AT23" s="26" t="str">
        <f>IF(Factores!CH20&gt;=1,"1","0")</f>
        <v>0</v>
      </c>
      <c r="AU23" s="26" t="str">
        <f>IF(Factores!CI20&gt;=1,"1","0")</f>
        <v>0</v>
      </c>
      <c r="AV23" s="26" t="str">
        <f>IF(Factores!CJ20&gt;=1,"1","0")</f>
        <v>0</v>
      </c>
      <c r="AW23" s="26" t="str">
        <f>IF(Factores!CK20&gt;=1,"1","0")</f>
        <v>0</v>
      </c>
      <c r="AX23" s="26" t="str">
        <f>IF(Factores!CL20&gt;=1,"1","0")</f>
        <v>0</v>
      </c>
      <c r="AY23" s="26" t="str">
        <f>IF(Factores!CM20&gt;=1,"1","0")</f>
        <v>0</v>
      </c>
      <c r="AZ23" s="26" t="str">
        <f>IF(Factores!CN20&gt;=1,"1","0")</f>
        <v>0</v>
      </c>
      <c r="BA23" s="26" t="str">
        <f>IF(Factores!CO20&gt;=1,"1","0")</f>
        <v>0</v>
      </c>
      <c r="BB23" s="26" t="str">
        <f>IF(Factores!CP20&gt;=1,"1","0")</f>
        <v>0</v>
      </c>
      <c r="BC23" s="26" t="str">
        <f>IF(Factores!CQ20&gt;=1,"1","0")</f>
        <v>0</v>
      </c>
      <c r="BD23" s="26" t="str">
        <f>IF(Factores!CR20&gt;=1,"1","0")</f>
        <v>0</v>
      </c>
      <c r="BE23" s="26" t="str">
        <f>IF(Factores!CS20&gt;=1,"1","0")</f>
        <v>0</v>
      </c>
      <c r="BF23" s="26" t="str">
        <f>IF(Factores!CT20&gt;=1,"1","0")</f>
        <v>0</v>
      </c>
      <c r="BG23" s="26" t="str">
        <f>IF(Factores!CU20&gt;=1,"1","0")</f>
        <v>0</v>
      </c>
      <c r="BH23" s="26" t="str">
        <f>IF(Factores!CV20&gt;=1,"1","0")</f>
        <v>1</v>
      </c>
      <c r="BI23" s="26" t="str">
        <f>IF(Factores!CW20&gt;=1,"1","0")</f>
        <v>0</v>
      </c>
      <c r="BJ23" s="26" t="str">
        <f>IF(Factores!CX20&gt;=1,"1","0")</f>
        <v>0</v>
      </c>
      <c r="BK23" s="26" t="str">
        <f>IF(Factores!CY20&gt;=1,"1","0")</f>
        <v>0</v>
      </c>
      <c r="BL23" s="26" t="str">
        <f>IF(Factores!CZ20&gt;=1,"1","0")</f>
        <v>0</v>
      </c>
      <c r="BM23" s="26" t="str">
        <f>IF(Factores!DA20&gt;=1,"1","0")</f>
        <v>1</v>
      </c>
      <c r="BN23" s="26" t="str">
        <f>IF(Factores!DB20&gt;=1,"1","0")</f>
        <v>0</v>
      </c>
      <c r="BO23" s="26" t="str">
        <f>IF(Factores!DC20&gt;=1,"1","0")</f>
        <v>0</v>
      </c>
      <c r="BP23" s="26" t="str">
        <f>IF(Factores!DD20&gt;=1,"1","0")</f>
        <v>1</v>
      </c>
      <c r="BQ23" s="39" t="str">
        <f>IF(Factores!DG20&gt;=1,"1","0")</f>
        <v>1</v>
      </c>
      <c r="BR23" s="39" t="str">
        <f>IF(Factores!DH20&gt;=1,"1","0")</f>
        <v>1</v>
      </c>
      <c r="BS23" s="39" t="str">
        <f>IF(Factores!DI20&gt;=1,"1","0")</f>
        <v>1</v>
      </c>
      <c r="BT23" s="39" t="str">
        <f>IF(Factores!DJ20&gt;=1,"1","0")</f>
        <v>1</v>
      </c>
      <c r="BU23" s="39" t="str">
        <f>IF(Factores!DK20&gt;=1,"1","0")</f>
        <v>1</v>
      </c>
      <c r="BV23" s="39" t="str">
        <f>IF(Factores!DL20&gt;=1,"1","0")</f>
        <v>1</v>
      </c>
      <c r="BW23" s="39" t="str">
        <f>IF(Factores!DM20&gt;=1,"1","0")</f>
        <v>1</v>
      </c>
      <c r="BX23" s="39" t="str">
        <f>IF(Factores!DN20&gt;=1,"1","0")</f>
        <v>0</v>
      </c>
      <c r="BY23" s="39" t="str">
        <f>IF(Factores!DO20&gt;=1,"1","0")</f>
        <v>0</v>
      </c>
      <c r="BZ23" s="39" t="str">
        <f>IF(Factores!DP20&gt;=1,"1","0")</f>
        <v>0</v>
      </c>
      <c r="CA23" s="39" t="str">
        <f>IF(Factores!DQ20&gt;=1,"1","0")</f>
        <v>0</v>
      </c>
      <c r="CB23" s="39" t="str">
        <f>IF(Factores!DR20&gt;=1,"1","0")</f>
        <v>1</v>
      </c>
      <c r="CC23" s="39" t="str">
        <f>IF(Factores!DS20&gt;=1,"1","0")</f>
        <v>0</v>
      </c>
      <c r="CD23" s="39" t="str">
        <f>IF(Factores!DT20&gt;=1,"1","0")</f>
        <v>1</v>
      </c>
      <c r="CE23" s="39" t="str">
        <f>IF(Factores!DU20&gt;=1,"1","0")</f>
        <v>0</v>
      </c>
      <c r="CF23" s="39" t="str">
        <f>IF(Factores!DV20&gt;=1,"1","0")</f>
        <v>1</v>
      </c>
      <c r="CG23" s="39" t="str">
        <f>IF(Factores!DW20&gt;=1,"1","0")</f>
        <v>1</v>
      </c>
    </row>
    <row r="24" spans="2:85" x14ac:dyDescent="0.25">
      <c r="B24" s="35">
        <v>14</v>
      </c>
      <c r="C24" s="164" t="s">
        <v>410</v>
      </c>
      <c r="D24" s="16" t="s">
        <v>117</v>
      </c>
      <c r="E24" s="39" t="str">
        <f>IF(Factores!C21&gt;=1,"1","0")</f>
        <v>1</v>
      </c>
      <c r="F24" s="39" t="str">
        <f>IF(Factores!D21&gt;=1,"1","0")</f>
        <v>0</v>
      </c>
      <c r="G24" s="14" t="str">
        <f>IF(Factores!E21&gt;=1,"1","0")</f>
        <v>1</v>
      </c>
      <c r="H24" s="31" t="str">
        <f>IF(Factores!BD21&gt;=1,"1","0")</f>
        <v>0</v>
      </c>
      <c r="I24" s="39" t="str">
        <f>IF(Factores!BE21&gt;=1,"1","0")</f>
        <v>0</v>
      </c>
      <c r="J24" s="39" t="str">
        <f>IF(Factores!BF21&gt;=1,"1","0")</f>
        <v>0</v>
      </c>
      <c r="K24" s="39" t="str">
        <f>IF(Factores!BG21&gt;=1,"1","0")</f>
        <v>1</v>
      </c>
      <c r="L24" s="39" t="str">
        <f>IF(Factores!BH21&gt;=1,"1","0")</f>
        <v>0</v>
      </c>
      <c r="M24" s="39" t="str">
        <f>IF(Factores!BI21&gt;=1,"1","0")</f>
        <v>0</v>
      </c>
      <c r="N24" s="39" t="str">
        <f>IF(Factores!BJ21&gt;=1,"1","0")</f>
        <v>1</v>
      </c>
      <c r="O24" s="39" t="str">
        <f>IF(Factores!BK21&gt;=1,"1","0")</f>
        <v>0</v>
      </c>
      <c r="P24" s="39" t="str">
        <f>IF(Factores!BL21&gt;=1,"1","0")</f>
        <v>1</v>
      </c>
      <c r="Q24" s="39" t="str">
        <f>IF(Factores!BM21&gt;=1,"1","0")</f>
        <v>1</v>
      </c>
      <c r="R24" s="39" t="str">
        <f>IF(Factores!BN21&gt;=1,"1","0")</f>
        <v>0</v>
      </c>
      <c r="S24" s="32" t="str">
        <f>IF(Factores!BO21&gt;=1,"1","0")</f>
        <v>0</v>
      </c>
      <c r="T24" s="293" t="str">
        <f>IF('Cultivos '!P76&gt;=1,"1","0")</f>
        <v>1</v>
      </c>
      <c r="U24" s="24" t="str">
        <f>IF('Cultivos '!Q76&gt;=1,"1","0")</f>
        <v>1</v>
      </c>
      <c r="V24" s="24" t="str">
        <f>IF('Cultivos '!R76&gt;=1,"1","0")</f>
        <v>0</v>
      </c>
      <c r="W24" s="24" t="str">
        <f>IF('Cultivos '!S76&gt;=1,"1","0")</f>
        <v>0</v>
      </c>
      <c r="X24" s="24" t="str">
        <f>IF('Cultivos '!W76&gt;=1,"1","0")</f>
        <v>1</v>
      </c>
      <c r="Y24" s="24" t="str">
        <f>IF('Cultivos '!T76&gt;=1,"1","0")</f>
        <v>1</v>
      </c>
      <c r="Z24" s="23" t="str">
        <f>IF('Cultivos '!C76&gt;=1,"1","0")</f>
        <v>1</v>
      </c>
      <c r="AA24" s="23" t="str">
        <f>IF('Cultivos '!D76&gt;=1,"1","0")</f>
        <v>1</v>
      </c>
      <c r="AB24" s="23" t="str">
        <f>IF('Cultivos '!E76&gt;=1,"1","0")</f>
        <v>1</v>
      </c>
      <c r="AC24" s="34" t="str">
        <f>IF(Factores!N21&gt;=1,"1","0")</f>
        <v>1</v>
      </c>
      <c r="AD24" s="26" t="str">
        <f>IF(Factores!BR21&gt;=1,"1","0")</f>
        <v>0</v>
      </c>
      <c r="AE24" s="26" t="str">
        <f>IF(Factores!BS21&gt;=1,"1","0")</f>
        <v>0</v>
      </c>
      <c r="AF24" s="26" t="str">
        <f>IF(Factores!BT21&gt;=1,"1","0")</f>
        <v>0</v>
      </c>
      <c r="AG24" s="26" t="str">
        <f>IF(Factores!BU21&gt;=1,"1","0")</f>
        <v>0</v>
      </c>
      <c r="AH24" s="26" t="str">
        <f>IF(Factores!BV21&gt;=1,"1","0")</f>
        <v>0</v>
      </c>
      <c r="AI24" s="26" t="str">
        <f>IF(Factores!BW21&gt;=1,"1","0")</f>
        <v>0</v>
      </c>
      <c r="AJ24" s="26" t="str">
        <f>IF(Factores!BX21&gt;=1,"1","0")</f>
        <v>1</v>
      </c>
      <c r="AK24" s="26" t="str">
        <f>IF(Factores!BY21&gt;=1,"1","0")</f>
        <v>0</v>
      </c>
      <c r="AL24" s="26" t="str">
        <f>IF(Factores!BZ21&gt;=1,"1","0")</f>
        <v>0</v>
      </c>
      <c r="AM24" s="26" t="str">
        <f>IF(Factores!CA21&gt;=1,"1","0")</f>
        <v>0</v>
      </c>
      <c r="AN24" s="26" t="str">
        <f>IF(Factores!CB21&gt;=1,"1","0")</f>
        <v>0</v>
      </c>
      <c r="AO24" s="26" t="str">
        <f>IF(Factores!CC21&gt;=1,"1","0")</f>
        <v>0</v>
      </c>
      <c r="AP24" s="26" t="str">
        <f>IF(Factores!CD21&gt;=1,"1","0")</f>
        <v>0</v>
      </c>
      <c r="AQ24" s="26" t="str">
        <f>IF(Factores!CE21&gt;=1,"1","0")</f>
        <v>0</v>
      </c>
      <c r="AR24" s="26" t="str">
        <f>IF(Factores!CF21&gt;=1,"1","0")</f>
        <v>0</v>
      </c>
      <c r="AS24" s="26" t="str">
        <f>IF(Factores!CG21&gt;=1,"1","0")</f>
        <v>0</v>
      </c>
      <c r="AT24" s="26" t="str">
        <f>IF(Factores!CH21&gt;=1,"1","0")</f>
        <v>0</v>
      </c>
      <c r="AU24" s="26" t="str">
        <f>IF(Factores!CI21&gt;=1,"1","0")</f>
        <v>0</v>
      </c>
      <c r="AV24" s="26" t="str">
        <f>IF(Factores!CJ21&gt;=1,"1","0")</f>
        <v>0</v>
      </c>
      <c r="AW24" s="26" t="str">
        <f>IF(Factores!CK21&gt;=1,"1","0")</f>
        <v>0</v>
      </c>
      <c r="AX24" s="26" t="str">
        <f>IF(Factores!CL21&gt;=1,"1","0")</f>
        <v>0</v>
      </c>
      <c r="AY24" s="26" t="str">
        <f>IF(Factores!CM21&gt;=1,"1","0")</f>
        <v>0</v>
      </c>
      <c r="AZ24" s="26" t="str">
        <f>IF(Factores!CN21&gt;=1,"1","0")</f>
        <v>0</v>
      </c>
      <c r="BA24" s="26" t="str">
        <f>IF(Factores!CO21&gt;=1,"1","0")</f>
        <v>0</v>
      </c>
      <c r="BB24" s="26" t="str">
        <f>IF(Factores!CP21&gt;=1,"1","0")</f>
        <v>0</v>
      </c>
      <c r="BC24" s="26" t="str">
        <f>IF(Factores!CQ21&gt;=1,"1","0")</f>
        <v>0</v>
      </c>
      <c r="BD24" s="26" t="str">
        <f>IF(Factores!CR21&gt;=1,"1","0")</f>
        <v>0</v>
      </c>
      <c r="BE24" s="26" t="str">
        <f>IF(Factores!CS21&gt;=1,"1","0")</f>
        <v>0</v>
      </c>
      <c r="BF24" s="26" t="str">
        <f>IF(Factores!CT21&gt;=1,"1","0")</f>
        <v>0</v>
      </c>
      <c r="BG24" s="26" t="str">
        <f>IF(Factores!CU21&gt;=1,"1","0")</f>
        <v>0</v>
      </c>
      <c r="BH24" s="26" t="str">
        <f>IF(Factores!CV21&gt;=1,"1","0")</f>
        <v>0</v>
      </c>
      <c r="BI24" s="26" t="str">
        <f>IF(Factores!CW21&gt;=1,"1","0")</f>
        <v>0</v>
      </c>
      <c r="BJ24" s="26" t="str">
        <f>IF(Factores!CX21&gt;=1,"1","0")</f>
        <v>0</v>
      </c>
      <c r="BK24" s="26" t="str">
        <f>IF(Factores!CY21&gt;=1,"1","0")</f>
        <v>1</v>
      </c>
      <c r="BL24" s="26" t="str">
        <f>IF(Factores!CZ21&gt;=1,"1","0")</f>
        <v>0</v>
      </c>
      <c r="BM24" s="26" t="str">
        <f>IF(Factores!DA21&gt;=1,"1","0")</f>
        <v>0</v>
      </c>
      <c r="BN24" s="26" t="str">
        <f>IF(Factores!DB21&gt;=1,"1","0")</f>
        <v>0</v>
      </c>
      <c r="BO24" s="26" t="str">
        <f>IF(Factores!DC21&gt;=1,"1","0")</f>
        <v>0</v>
      </c>
      <c r="BP24" s="26" t="str">
        <f>IF(Factores!DD21&gt;=1,"1","0")</f>
        <v>1</v>
      </c>
      <c r="BQ24" s="39" t="str">
        <f>IF(Factores!DG21&gt;=1,"1","0")</f>
        <v>0</v>
      </c>
      <c r="BR24" s="39" t="str">
        <f>IF(Factores!DH21&gt;=1,"1","0")</f>
        <v>0</v>
      </c>
      <c r="BS24" s="39" t="str">
        <f>IF(Factores!DI21&gt;=1,"1","0")</f>
        <v>0</v>
      </c>
      <c r="BT24" s="39" t="str">
        <f>IF(Factores!DJ21&gt;=1,"1","0")</f>
        <v>0</v>
      </c>
      <c r="BU24" s="39" t="str">
        <f>IF(Factores!DK21&gt;=1,"1","0")</f>
        <v>1</v>
      </c>
      <c r="BV24" s="39" t="str">
        <f>IF(Factores!DL21&gt;=1,"1","0")</f>
        <v>0</v>
      </c>
      <c r="BW24" s="39" t="str">
        <f>IF(Factores!DM21&gt;=1,"1","0")</f>
        <v>1</v>
      </c>
      <c r="BX24" s="39" t="str">
        <f>IF(Factores!DN21&gt;=1,"1","0")</f>
        <v>0</v>
      </c>
      <c r="BY24" s="39" t="str">
        <f>IF(Factores!DO21&gt;=1,"1","0")</f>
        <v>0</v>
      </c>
      <c r="BZ24" s="39" t="str">
        <f>IF(Factores!DP21&gt;=1,"1","0")</f>
        <v>0</v>
      </c>
      <c r="CA24" s="39" t="str">
        <f>IF(Factores!DQ21&gt;=1,"1","0")</f>
        <v>0</v>
      </c>
      <c r="CB24" s="39" t="str">
        <f>IF(Factores!DR21&gt;=1,"1","0")</f>
        <v>1</v>
      </c>
      <c r="CC24" s="39" t="str">
        <f>IF(Factores!DS21&gt;=1,"1","0")</f>
        <v>0</v>
      </c>
      <c r="CD24" s="39" t="str">
        <f>IF(Factores!DT21&gt;=1,"1","0")</f>
        <v>0</v>
      </c>
      <c r="CE24" s="39" t="str">
        <f>IF(Factores!DU21&gt;=1,"1","0")</f>
        <v>0</v>
      </c>
      <c r="CF24" s="39" t="str">
        <f>IF(Factores!DV21&gt;=1,"1","0")</f>
        <v>1</v>
      </c>
      <c r="CG24" s="39" t="str">
        <f>IF(Factores!DW21&gt;=1,"1","0")</f>
        <v>1</v>
      </c>
    </row>
    <row r="25" spans="2:85" x14ac:dyDescent="0.25">
      <c r="B25" s="35">
        <v>15</v>
      </c>
      <c r="C25" s="164" t="s">
        <v>390</v>
      </c>
      <c r="D25" s="16" t="s">
        <v>115</v>
      </c>
      <c r="E25" s="39" t="str">
        <f>IF(Factores!C22&gt;=1,"1","0")</f>
        <v>0</v>
      </c>
      <c r="F25" s="39" t="str">
        <f>IF(Factores!D22&gt;=1,"1","0")</f>
        <v>0</v>
      </c>
      <c r="G25" s="14" t="str">
        <f>IF(Factores!E22&gt;=1,"1","0")</f>
        <v>1</v>
      </c>
      <c r="H25" s="31" t="str">
        <f>IF(Factores!BD22&gt;=1,"1","0")</f>
        <v>0</v>
      </c>
      <c r="I25" s="39" t="str">
        <f>IF(Factores!BE22&gt;=1,"1","0")</f>
        <v>0</v>
      </c>
      <c r="J25" s="39" t="str">
        <f>IF(Factores!BF22&gt;=1,"1","0")</f>
        <v>0</v>
      </c>
      <c r="K25" s="39" t="str">
        <f>IF(Factores!BG22&gt;=1,"1","0")</f>
        <v>1</v>
      </c>
      <c r="L25" s="39" t="str">
        <f>IF(Factores!BH22&gt;=1,"1","0")</f>
        <v>0</v>
      </c>
      <c r="M25" s="39" t="str">
        <f>IF(Factores!BI22&gt;=1,"1","0")</f>
        <v>1</v>
      </c>
      <c r="N25" s="39" t="str">
        <f>IF(Factores!BJ22&gt;=1,"1","0")</f>
        <v>1</v>
      </c>
      <c r="O25" s="39" t="str">
        <f>IF(Factores!BK22&gt;=1,"1","0")</f>
        <v>1</v>
      </c>
      <c r="P25" s="39" t="str">
        <f>IF(Factores!BL22&gt;=1,"1","0")</f>
        <v>0</v>
      </c>
      <c r="Q25" s="39" t="str">
        <f>IF(Factores!BM22&gt;=1,"1","0")</f>
        <v>1</v>
      </c>
      <c r="R25" s="39" t="str">
        <f>IF(Factores!BN22&gt;=1,"1","0")</f>
        <v>1</v>
      </c>
      <c r="S25" s="32" t="str">
        <f>IF(Factores!BO22&gt;=1,"1","0")</f>
        <v>0</v>
      </c>
      <c r="T25" s="293" t="str">
        <f>IF('Cultivos '!P77&gt;=1,"1","0")</f>
        <v>1</v>
      </c>
      <c r="U25" s="24" t="str">
        <f>IF('Cultivos '!Q77&gt;=1,"1","0")</f>
        <v>1</v>
      </c>
      <c r="V25" s="24" t="str">
        <f>IF('Cultivos '!R77&gt;=1,"1","0")</f>
        <v>0</v>
      </c>
      <c r="W25" s="24" t="str">
        <f>IF('Cultivos '!S77&gt;=1,"1","0")</f>
        <v>0</v>
      </c>
      <c r="X25" s="24" t="str">
        <f>IF('Cultivos '!W77&gt;=1,"1","0")</f>
        <v>0</v>
      </c>
      <c r="Y25" s="24" t="str">
        <f>IF('Cultivos '!T77&gt;=1,"1","0")</f>
        <v>1</v>
      </c>
      <c r="Z25" s="23" t="str">
        <f>IF('Cultivos '!C77&gt;=1,"1","0")</f>
        <v>1</v>
      </c>
      <c r="AA25" s="23" t="str">
        <f>IF('Cultivos '!D77&gt;=1,"1","0")</f>
        <v>1</v>
      </c>
      <c r="AB25" s="23" t="str">
        <f>IF('Cultivos '!E77&gt;=1,"1","0")</f>
        <v>0</v>
      </c>
      <c r="AC25" s="34" t="str">
        <f>IF(Factores!N22&gt;=1,"1","0")</f>
        <v>1</v>
      </c>
      <c r="AD25" s="26" t="str">
        <f>IF(Factores!BR22&gt;=1,"1","0")</f>
        <v>0</v>
      </c>
      <c r="AE25" s="26" t="str">
        <f>IF(Factores!BS22&gt;=1,"1","0")</f>
        <v>0</v>
      </c>
      <c r="AF25" s="26" t="str">
        <f>IF(Factores!BT22&gt;=1,"1","0")</f>
        <v>0</v>
      </c>
      <c r="AG25" s="26" t="str">
        <f>IF(Factores!BU22&gt;=1,"1","0")</f>
        <v>0</v>
      </c>
      <c r="AH25" s="26" t="str">
        <f>IF(Factores!BV22&gt;=1,"1","0")</f>
        <v>0</v>
      </c>
      <c r="AI25" s="26" t="str">
        <f>IF(Factores!BW22&gt;=1,"1","0")</f>
        <v>0</v>
      </c>
      <c r="AJ25" s="26" t="str">
        <f>IF(Factores!BX22&gt;=1,"1","0")</f>
        <v>1</v>
      </c>
      <c r="AK25" s="26" t="str">
        <f>IF(Factores!BY22&gt;=1,"1","0")</f>
        <v>0</v>
      </c>
      <c r="AL25" s="26" t="str">
        <f>IF(Factores!BZ22&gt;=1,"1","0")</f>
        <v>0</v>
      </c>
      <c r="AM25" s="26" t="str">
        <f>IF(Factores!CA22&gt;=1,"1","0")</f>
        <v>1</v>
      </c>
      <c r="AN25" s="26" t="str">
        <f>IF(Factores!CB22&gt;=1,"1","0")</f>
        <v>0</v>
      </c>
      <c r="AO25" s="26" t="str">
        <f>IF(Factores!CC22&gt;=1,"1","0")</f>
        <v>1</v>
      </c>
      <c r="AP25" s="26" t="str">
        <f>IF(Factores!CD22&gt;=1,"1","0")</f>
        <v>1</v>
      </c>
      <c r="AQ25" s="26" t="str">
        <f>IF(Factores!CE22&gt;=1,"1","0")</f>
        <v>0</v>
      </c>
      <c r="AR25" s="26" t="str">
        <f>IF(Factores!CF22&gt;=1,"1","0")</f>
        <v>0</v>
      </c>
      <c r="AS25" s="26" t="str">
        <f>IF(Factores!CG22&gt;=1,"1","0")</f>
        <v>0</v>
      </c>
      <c r="AT25" s="26" t="str">
        <f>IF(Factores!CH22&gt;=1,"1","0")</f>
        <v>0</v>
      </c>
      <c r="AU25" s="26" t="str">
        <f>IF(Factores!CI22&gt;=1,"1","0")</f>
        <v>0</v>
      </c>
      <c r="AV25" s="26" t="str">
        <f>IF(Factores!CJ22&gt;=1,"1","0")</f>
        <v>0</v>
      </c>
      <c r="AW25" s="26" t="str">
        <f>IF(Factores!CK22&gt;=1,"1","0")</f>
        <v>0</v>
      </c>
      <c r="AX25" s="26" t="str">
        <f>IF(Factores!CL22&gt;=1,"1","0")</f>
        <v>0</v>
      </c>
      <c r="AY25" s="26" t="str">
        <f>IF(Factores!CM22&gt;=1,"1","0")</f>
        <v>0</v>
      </c>
      <c r="AZ25" s="26" t="str">
        <f>IF(Factores!CN22&gt;=1,"1","0")</f>
        <v>1</v>
      </c>
      <c r="BA25" s="26" t="str">
        <f>IF(Factores!CO22&gt;=1,"1","0")</f>
        <v>0</v>
      </c>
      <c r="BB25" s="26" t="str">
        <f>IF(Factores!CP22&gt;=1,"1","0")</f>
        <v>0</v>
      </c>
      <c r="BC25" s="26" t="str">
        <f>IF(Factores!CQ22&gt;=1,"1","0")</f>
        <v>1</v>
      </c>
      <c r="BD25" s="26" t="str">
        <f>IF(Factores!CR22&gt;=1,"1","0")</f>
        <v>0</v>
      </c>
      <c r="BE25" s="26" t="str">
        <f>IF(Factores!CS22&gt;=1,"1","0")</f>
        <v>0</v>
      </c>
      <c r="BF25" s="26" t="str">
        <f>IF(Factores!CT22&gt;=1,"1","0")</f>
        <v>0</v>
      </c>
      <c r="BG25" s="26" t="str">
        <f>IF(Factores!CU22&gt;=1,"1","0")</f>
        <v>0</v>
      </c>
      <c r="BH25" s="26" t="str">
        <f>IF(Factores!CV22&gt;=1,"1","0")</f>
        <v>0</v>
      </c>
      <c r="BI25" s="26" t="str">
        <f>IF(Factores!CW22&gt;=1,"1","0")</f>
        <v>0</v>
      </c>
      <c r="BJ25" s="26" t="str">
        <f>IF(Factores!CX22&gt;=1,"1","0")</f>
        <v>0</v>
      </c>
      <c r="BK25" s="26" t="str">
        <f>IF(Factores!CY22&gt;=1,"1","0")</f>
        <v>0</v>
      </c>
      <c r="BL25" s="26" t="str">
        <f>IF(Factores!CZ22&gt;=1,"1","0")</f>
        <v>1</v>
      </c>
      <c r="BM25" s="26" t="str">
        <f>IF(Factores!DA22&gt;=1,"1","0")</f>
        <v>0</v>
      </c>
      <c r="BN25" s="26" t="str">
        <f>IF(Factores!DB22&gt;=1,"1","0")</f>
        <v>0</v>
      </c>
      <c r="BO25" s="26" t="str">
        <f>IF(Factores!DC22&gt;=1,"1","0")</f>
        <v>0</v>
      </c>
      <c r="BP25" s="26" t="str">
        <f>IF(Factores!DD22&gt;=1,"1","0")</f>
        <v>0</v>
      </c>
      <c r="BQ25" s="39" t="str">
        <f>IF(Factores!DG22&gt;=1,"1","0")</f>
        <v>0</v>
      </c>
      <c r="BR25" s="39" t="str">
        <f>IF(Factores!DH22&gt;=1,"1","0")</f>
        <v>0</v>
      </c>
      <c r="BS25" s="39" t="str">
        <f>IF(Factores!DI22&gt;=1,"1","0")</f>
        <v>0</v>
      </c>
      <c r="BT25" s="39" t="str">
        <f>IF(Factores!DJ22&gt;=1,"1","0")</f>
        <v>0</v>
      </c>
      <c r="BU25" s="39" t="str">
        <f>IF(Factores!DK22&gt;=1,"1","0")</f>
        <v>1</v>
      </c>
      <c r="BV25" s="39" t="str">
        <f>IF(Factores!DL22&gt;=1,"1","0")</f>
        <v>0</v>
      </c>
      <c r="BW25" s="39" t="str">
        <f>IF(Factores!DM22&gt;=1,"1","0")</f>
        <v>1</v>
      </c>
      <c r="BX25" s="39" t="str">
        <f>IF(Factores!DN22&gt;=1,"1","0")</f>
        <v>0</v>
      </c>
      <c r="BY25" s="39" t="str">
        <f>IF(Factores!DO22&gt;=1,"1","0")</f>
        <v>0</v>
      </c>
      <c r="BZ25" s="39" t="str">
        <f>IF(Factores!DP22&gt;=1,"1","0")</f>
        <v>0</v>
      </c>
      <c r="CA25" s="39" t="str">
        <f>IF(Factores!DQ22&gt;=1,"1","0")</f>
        <v>0</v>
      </c>
      <c r="CB25" s="39" t="str">
        <f>IF(Factores!DR22&gt;=1,"1","0")</f>
        <v>1</v>
      </c>
      <c r="CC25" s="39" t="str">
        <f>IF(Factores!DS22&gt;=1,"1","0")</f>
        <v>0</v>
      </c>
      <c r="CD25" s="39" t="str">
        <f>IF(Factores!DT22&gt;=1,"1","0")</f>
        <v>0</v>
      </c>
      <c r="CE25" s="39" t="str">
        <f>IF(Factores!DU22&gt;=1,"1","0")</f>
        <v>0</v>
      </c>
      <c r="CF25" s="39" t="str">
        <f>IF(Factores!DV22&gt;=1,"1","0")</f>
        <v>1</v>
      </c>
      <c r="CG25" s="39" t="str">
        <f>IF(Factores!DW22&gt;=1,"1","0")</f>
        <v>1</v>
      </c>
    </row>
    <row r="26" spans="2:85" x14ac:dyDescent="0.25">
      <c r="B26" s="35">
        <v>16</v>
      </c>
      <c r="C26" s="164" t="s">
        <v>411</v>
      </c>
      <c r="D26" s="16" t="s">
        <v>114</v>
      </c>
      <c r="E26" s="39" t="str">
        <f>IF(Factores!C23&gt;=1,"1","0")</f>
        <v>1</v>
      </c>
      <c r="F26" s="39" t="str">
        <f>IF(Factores!D23&gt;=1,"1","0")</f>
        <v>0</v>
      </c>
      <c r="G26" s="14" t="str">
        <f>IF(Factores!E23&gt;=1,"1","0")</f>
        <v>0</v>
      </c>
      <c r="H26" s="31" t="str">
        <f>IF(Factores!BD23&gt;=1,"1","0")</f>
        <v>1</v>
      </c>
      <c r="I26" s="39" t="str">
        <f>IF(Factores!BE23&gt;=1,"1","0")</f>
        <v>0</v>
      </c>
      <c r="J26" s="39" t="str">
        <f>IF(Factores!BF23&gt;=1,"1","0")</f>
        <v>0</v>
      </c>
      <c r="K26" s="39" t="str">
        <f>IF(Factores!BG23&gt;=1,"1","0")</f>
        <v>1</v>
      </c>
      <c r="L26" s="39" t="str">
        <f>IF(Factores!BH23&gt;=1,"1","0")</f>
        <v>0</v>
      </c>
      <c r="M26" s="39" t="str">
        <f>IF(Factores!BI23&gt;=1,"1","0")</f>
        <v>0</v>
      </c>
      <c r="N26" s="39" t="str">
        <f>IF(Factores!BJ23&gt;=1,"1","0")</f>
        <v>0</v>
      </c>
      <c r="O26" s="39" t="str">
        <f>IF(Factores!BK23&gt;=1,"1","0")</f>
        <v>1</v>
      </c>
      <c r="P26" s="39" t="str">
        <f>IF(Factores!BL23&gt;=1,"1","0")</f>
        <v>1</v>
      </c>
      <c r="Q26" s="39" t="str">
        <f>IF(Factores!BM23&gt;=1,"1","0")</f>
        <v>1</v>
      </c>
      <c r="R26" s="39" t="str">
        <f>IF(Factores!BN23&gt;=1,"1","0")</f>
        <v>0</v>
      </c>
      <c r="S26" s="32" t="str">
        <f>IF(Factores!BO23&gt;=1,"1","0")</f>
        <v>0</v>
      </c>
      <c r="T26" s="293" t="str">
        <f>IF('Cultivos '!P78&gt;=1,"1","0")</f>
        <v>0</v>
      </c>
      <c r="U26" s="24" t="str">
        <f>IF('Cultivos '!Q78&gt;=1,"1","0")</f>
        <v>1</v>
      </c>
      <c r="V26" s="24" t="str">
        <f>IF('Cultivos '!R78&gt;=1,"1","0")</f>
        <v>0</v>
      </c>
      <c r="W26" s="24" t="str">
        <f>IF('Cultivos '!S78&gt;=1,"1","0")</f>
        <v>0</v>
      </c>
      <c r="X26" s="24" t="str">
        <f>IF('Cultivos '!W78&gt;=1,"1","0")</f>
        <v>0</v>
      </c>
      <c r="Y26" s="24" t="str">
        <f>IF('Cultivos '!T78&gt;=1,"1","0")</f>
        <v>0</v>
      </c>
      <c r="Z26" s="23" t="str">
        <f>IF('Cultivos '!C78&gt;=1,"1","0")</f>
        <v>0</v>
      </c>
      <c r="AA26" s="23" t="str">
        <f>IF('Cultivos '!D78&gt;=1,"1","0")</f>
        <v>0</v>
      </c>
      <c r="AB26" s="23" t="str">
        <f>IF('Cultivos '!E78&gt;=1,"1","0")</f>
        <v>0</v>
      </c>
      <c r="AC26" s="34" t="str">
        <f>IF(Factores!N23&gt;=1,"1","0")</f>
        <v>1</v>
      </c>
      <c r="AD26" s="26" t="str">
        <f>IF(Factores!BR23&gt;=1,"1","0")</f>
        <v>0</v>
      </c>
      <c r="AE26" s="26" t="str">
        <f>IF(Factores!BS23&gt;=1,"1","0")</f>
        <v>0</v>
      </c>
      <c r="AF26" s="26" t="str">
        <f>IF(Factores!BT23&gt;=1,"1","0")</f>
        <v>1</v>
      </c>
      <c r="AG26" s="26" t="str">
        <f>IF(Factores!BU23&gt;=1,"1","0")</f>
        <v>1</v>
      </c>
      <c r="AH26" s="26" t="str">
        <f>IF(Factores!BV23&gt;=1,"1","0")</f>
        <v>0</v>
      </c>
      <c r="AI26" s="26" t="str">
        <f>IF(Factores!BW23&gt;=1,"1","0")</f>
        <v>0</v>
      </c>
      <c r="AJ26" s="26" t="str">
        <f>IF(Factores!BX23&gt;=1,"1","0")</f>
        <v>0</v>
      </c>
      <c r="AK26" s="26" t="str">
        <f>IF(Factores!BY23&gt;=1,"1","0")</f>
        <v>0</v>
      </c>
      <c r="AL26" s="26" t="str">
        <f>IF(Factores!BZ23&gt;=1,"1","0")</f>
        <v>0</v>
      </c>
      <c r="AM26" s="26" t="str">
        <f>IF(Factores!CA23&gt;=1,"1","0")</f>
        <v>0</v>
      </c>
      <c r="AN26" s="26" t="str">
        <f>IF(Factores!CB23&gt;=1,"1","0")</f>
        <v>0</v>
      </c>
      <c r="AO26" s="26" t="str">
        <f>IF(Factores!CC23&gt;=1,"1","0")</f>
        <v>0</v>
      </c>
      <c r="AP26" s="26" t="str">
        <f>IF(Factores!CD23&gt;=1,"1","0")</f>
        <v>0</v>
      </c>
      <c r="AQ26" s="26" t="str">
        <f>IF(Factores!CE23&gt;=1,"1","0")</f>
        <v>0</v>
      </c>
      <c r="AR26" s="26" t="str">
        <f>IF(Factores!CF23&gt;=1,"1","0")</f>
        <v>0</v>
      </c>
      <c r="AS26" s="26" t="str">
        <f>IF(Factores!CG23&gt;=1,"1","0")</f>
        <v>0</v>
      </c>
      <c r="AT26" s="26" t="str">
        <f>IF(Factores!CH23&gt;=1,"1","0")</f>
        <v>0</v>
      </c>
      <c r="AU26" s="26" t="str">
        <f>IF(Factores!CI23&gt;=1,"1","0")</f>
        <v>0</v>
      </c>
      <c r="AV26" s="26" t="str">
        <f>IF(Factores!CJ23&gt;=1,"1","0")</f>
        <v>0</v>
      </c>
      <c r="AW26" s="26" t="str">
        <f>IF(Factores!CK23&gt;=1,"1","0")</f>
        <v>0</v>
      </c>
      <c r="AX26" s="26" t="str">
        <f>IF(Factores!CL23&gt;=1,"1","0")</f>
        <v>0</v>
      </c>
      <c r="AY26" s="26" t="str">
        <f>IF(Factores!CM23&gt;=1,"1","0")</f>
        <v>1</v>
      </c>
      <c r="AZ26" s="26" t="str">
        <f>IF(Factores!CN23&gt;=1,"1","0")</f>
        <v>0</v>
      </c>
      <c r="BA26" s="26" t="str">
        <f>IF(Factores!CO23&gt;=1,"1","0")</f>
        <v>0</v>
      </c>
      <c r="BB26" s="26" t="str">
        <f>IF(Factores!CP23&gt;=1,"1","0")</f>
        <v>0</v>
      </c>
      <c r="BC26" s="26" t="str">
        <f>IF(Factores!CQ23&gt;=1,"1","0")</f>
        <v>0</v>
      </c>
      <c r="BD26" s="26" t="str">
        <f>IF(Factores!CR23&gt;=1,"1","0")</f>
        <v>0</v>
      </c>
      <c r="BE26" s="26" t="str">
        <f>IF(Factores!CS23&gt;=1,"1","0")</f>
        <v>0</v>
      </c>
      <c r="BF26" s="26" t="str">
        <f>IF(Factores!CT23&gt;=1,"1","0")</f>
        <v>0</v>
      </c>
      <c r="BG26" s="26" t="str">
        <f>IF(Factores!CU23&gt;=1,"1","0")</f>
        <v>0</v>
      </c>
      <c r="BH26" s="26" t="str">
        <f>IF(Factores!CV23&gt;=1,"1","0")</f>
        <v>0</v>
      </c>
      <c r="BI26" s="26" t="str">
        <f>IF(Factores!CW23&gt;=1,"1","0")</f>
        <v>0</v>
      </c>
      <c r="BJ26" s="26" t="str">
        <f>IF(Factores!CX23&gt;=1,"1","0")</f>
        <v>0</v>
      </c>
      <c r="BK26" s="26" t="str">
        <f>IF(Factores!CY23&gt;=1,"1","0")</f>
        <v>0</v>
      </c>
      <c r="BL26" s="26" t="str">
        <f>IF(Factores!CZ23&gt;=1,"1","0")</f>
        <v>0</v>
      </c>
      <c r="BM26" s="26" t="str">
        <f>IF(Factores!DA23&gt;=1,"1","0")</f>
        <v>0</v>
      </c>
      <c r="BN26" s="26" t="str">
        <f>IF(Factores!DB23&gt;=1,"1","0")</f>
        <v>1</v>
      </c>
      <c r="BO26" s="26" t="str">
        <f>IF(Factores!DC23&gt;=1,"1","0")</f>
        <v>1</v>
      </c>
      <c r="BP26" s="26" t="str">
        <f>IF(Factores!DD23&gt;=1,"1","0")</f>
        <v>0</v>
      </c>
      <c r="BQ26" s="39" t="str">
        <f>IF(Factores!DG23&gt;=1,"1","0")</f>
        <v>1</v>
      </c>
      <c r="BR26" s="39" t="str">
        <f>IF(Factores!DH23&gt;=1,"1","0")</f>
        <v>0</v>
      </c>
      <c r="BS26" s="39" t="str">
        <f>IF(Factores!DI23&gt;=1,"1","0")</f>
        <v>0</v>
      </c>
      <c r="BT26" s="39" t="str">
        <f>IF(Factores!DJ23&gt;=1,"1","0")</f>
        <v>0</v>
      </c>
      <c r="BU26" s="39" t="str">
        <f>IF(Factores!DK23&gt;=1,"1","0")</f>
        <v>1</v>
      </c>
      <c r="BV26" s="39" t="str">
        <f>IF(Factores!DL23&gt;=1,"1","0")</f>
        <v>0</v>
      </c>
      <c r="BW26" s="39" t="str">
        <f>IF(Factores!DM23&gt;=1,"1","0")</f>
        <v>1</v>
      </c>
      <c r="BX26" s="39" t="str">
        <f>IF(Factores!DN23&gt;=1,"1","0")</f>
        <v>0</v>
      </c>
      <c r="BY26" s="39" t="str">
        <f>IF(Factores!DO23&gt;=1,"1","0")</f>
        <v>0</v>
      </c>
      <c r="BZ26" s="39" t="str">
        <f>IF(Factores!DP23&gt;=1,"1","0")</f>
        <v>1</v>
      </c>
      <c r="CA26" s="39" t="str">
        <f>IF(Factores!DQ23&gt;=1,"1","0")</f>
        <v>0</v>
      </c>
      <c r="CB26" s="39" t="str">
        <f>IF(Factores!DR23&gt;=1,"1","0")</f>
        <v>1</v>
      </c>
      <c r="CC26" s="39" t="str">
        <f>IF(Factores!DS23&gt;=1,"1","0")</f>
        <v>0</v>
      </c>
      <c r="CD26" s="39" t="str">
        <f>IF(Factores!DT23&gt;=1,"1","0")</f>
        <v>0</v>
      </c>
      <c r="CE26" s="39" t="str">
        <f>IF(Factores!DU23&gt;=1,"1","0")</f>
        <v>1</v>
      </c>
      <c r="CF26" s="39" t="str">
        <f>IF(Factores!DV23&gt;=1,"1","0")</f>
        <v>1</v>
      </c>
      <c r="CG26" s="39" t="str">
        <f>IF(Factores!DW23&gt;=1,"1","0")</f>
        <v>1</v>
      </c>
    </row>
    <row r="27" spans="2:85" x14ac:dyDescent="0.25">
      <c r="B27" s="35">
        <v>17</v>
      </c>
      <c r="C27" s="164" t="s">
        <v>391</v>
      </c>
      <c r="D27" s="16" t="s">
        <v>114</v>
      </c>
      <c r="E27" s="39" t="str">
        <f>IF(Factores!C24&gt;=1,"1","0")</f>
        <v>1</v>
      </c>
      <c r="F27" s="39" t="str">
        <f>IF(Factores!D24&gt;=1,"1","0")</f>
        <v>0</v>
      </c>
      <c r="G27" s="14" t="str">
        <f>IF(Factores!E24&gt;=1,"1","0")</f>
        <v>1</v>
      </c>
      <c r="H27" s="31" t="str">
        <f>IF(Factores!BD24&gt;=1,"1","0")</f>
        <v>1</v>
      </c>
      <c r="I27" s="39" t="str">
        <f>IF(Factores!BE24&gt;=1,"1","0")</f>
        <v>0</v>
      </c>
      <c r="J27" s="39" t="str">
        <f>IF(Factores!BF24&gt;=1,"1","0")</f>
        <v>1</v>
      </c>
      <c r="K27" s="39" t="str">
        <f>IF(Factores!BG24&gt;=1,"1","0")</f>
        <v>1</v>
      </c>
      <c r="L27" s="39" t="str">
        <f>IF(Factores!BH24&gt;=1,"1","0")</f>
        <v>0</v>
      </c>
      <c r="M27" s="39" t="str">
        <f>IF(Factores!BI24&gt;=1,"1","0")</f>
        <v>1</v>
      </c>
      <c r="N27" s="39" t="str">
        <f>IF(Factores!BJ24&gt;=1,"1","0")</f>
        <v>0</v>
      </c>
      <c r="O27" s="39" t="str">
        <f>IF(Factores!BK24&gt;=1,"1","0")</f>
        <v>0</v>
      </c>
      <c r="P27" s="39" t="str">
        <f>IF(Factores!BL24&gt;=1,"1","0")</f>
        <v>1</v>
      </c>
      <c r="Q27" s="39" t="str">
        <f>IF(Factores!BM24&gt;=1,"1","0")</f>
        <v>0</v>
      </c>
      <c r="R27" s="39" t="str">
        <f>IF(Factores!BN24&gt;=1,"1","0")</f>
        <v>0</v>
      </c>
      <c r="S27" s="32" t="str">
        <f>IF(Factores!BO24&gt;=1,"1","0")</f>
        <v>0</v>
      </c>
      <c r="T27" s="293" t="str">
        <f>IF('Cultivos '!P79&gt;=1,"1","0")</f>
        <v>1</v>
      </c>
      <c r="U27" s="24" t="str">
        <f>IF('Cultivos '!Q79&gt;=1,"1","0")</f>
        <v>1</v>
      </c>
      <c r="V27" s="24" t="str">
        <f>IF('Cultivos '!R79&gt;=1,"1","0")</f>
        <v>0</v>
      </c>
      <c r="W27" s="24" t="str">
        <f>IF('Cultivos '!S79&gt;=1,"1","0")</f>
        <v>0</v>
      </c>
      <c r="X27" s="24" t="str">
        <f>IF('Cultivos '!W79&gt;=1,"1","0")</f>
        <v>0</v>
      </c>
      <c r="Y27" s="24" t="str">
        <f>IF('Cultivos '!T79&gt;=1,"1","0")</f>
        <v>0</v>
      </c>
      <c r="Z27" s="23" t="str">
        <f>IF('Cultivos '!C79&gt;=1,"1","0")</f>
        <v>1</v>
      </c>
      <c r="AA27" s="23" t="str">
        <f>IF('Cultivos '!D79&gt;=1,"1","0")</f>
        <v>1</v>
      </c>
      <c r="AB27" s="23" t="str">
        <f>IF('Cultivos '!E79&gt;=1,"1","0")</f>
        <v>1</v>
      </c>
      <c r="AC27" s="34" t="str">
        <f>IF(Factores!N24&gt;=1,"1","0")</f>
        <v>1</v>
      </c>
      <c r="AD27" s="26" t="str">
        <f>IF(Factores!BR24&gt;=1,"1","0")</f>
        <v>0</v>
      </c>
      <c r="AE27" s="26" t="str">
        <f>IF(Factores!BS24&gt;=1,"1","0")</f>
        <v>0</v>
      </c>
      <c r="AF27" s="26" t="str">
        <f>IF(Factores!BT24&gt;=1,"1","0")</f>
        <v>0</v>
      </c>
      <c r="AG27" s="26" t="str">
        <f>IF(Factores!BU24&gt;=1,"1","0")</f>
        <v>0</v>
      </c>
      <c r="AH27" s="26" t="str">
        <f>IF(Factores!BV24&gt;=1,"1","0")</f>
        <v>0</v>
      </c>
      <c r="AI27" s="26" t="str">
        <f>IF(Factores!BW24&gt;=1,"1","0")</f>
        <v>0</v>
      </c>
      <c r="AJ27" s="26" t="str">
        <f>IF(Factores!BX24&gt;=1,"1","0")</f>
        <v>0</v>
      </c>
      <c r="AK27" s="26" t="str">
        <f>IF(Factores!BY24&gt;=1,"1","0")</f>
        <v>0</v>
      </c>
      <c r="AL27" s="26" t="str">
        <f>IF(Factores!BZ24&gt;=1,"1","0")</f>
        <v>0</v>
      </c>
      <c r="AM27" s="26" t="str">
        <f>IF(Factores!CA24&gt;=1,"1","0")</f>
        <v>0</v>
      </c>
      <c r="AN27" s="26" t="str">
        <f>IF(Factores!CB24&gt;=1,"1","0")</f>
        <v>0</v>
      </c>
      <c r="AO27" s="26" t="str">
        <f>IF(Factores!CC24&gt;=1,"1","0")</f>
        <v>0</v>
      </c>
      <c r="AP27" s="26" t="str">
        <f>IF(Factores!CD24&gt;=1,"1","0")</f>
        <v>0</v>
      </c>
      <c r="AQ27" s="26" t="str">
        <f>IF(Factores!CE24&gt;=1,"1","0")</f>
        <v>1</v>
      </c>
      <c r="AR27" s="26" t="str">
        <f>IF(Factores!CF24&gt;=1,"1","0")</f>
        <v>0</v>
      </c>
      <c r="AS27" s="26" t="str">
        <f>IF(Factores!CG24&gt;=1,"1","0")</f>
        <v>0</v>
      </c>
      <c r="AT27" s="26" t="str">
        <f>IF(Factores!CH24&gt;=1,"1","0")</f>
        <v>0</v>
      </c>
      <c r="AU27" s="26" t="str">
        <f>IF(Factores!CI24&gt;=1,"1","0")</f>
        <v>0</v>
      </c>
      <c r="AV27" s="26" t="str">
        <f>IF(Factores!CJ24&gt;=1,"1","0")</f>
        <v>0</v>
      </c>
      <c r="AW27" s="26" t="str">
        <f>IF(Factores!CK24&gt;=1,"1","0")</f>
        <v>0</v>
      </c>
      <c r="AX27" s="26" t="str">
        <f>IF(Factores!CL24&gt;=1,"1","0")</f>
        <v>1</v>
      </c>
      <c r="AY27" s="26" t="str">
        <f>IF(Factores!CM24&gt;=1,"1","0")</f>
        <v>0</v>
      </c>
      <c r="AZ27" s="26" t="str">
        <f>IF(Factores!CN24&gt;=1,"1","0")</f>
        <v>0</v>
      </c>
      <c r="BA27" s="26" t="str">
        <f>IF(Factores!CO24&gt;=1,"1","0")</f>
        <v>0</v>
      </c>
      <c r="BB27" s="26" t="str">
        <f>IF(Factores!CP24&gt;=1,"1","0")</f>
        <v>0</v>
      </c>
      <c r="BC27" s="26" t="str">
        <f>IF(Factores!CQ24&gt;=1,"1","0")</f>
        <v>1</v>
      </c>
      <c r="BD27" s="26" t="str">
        <f>IF(Factores!CR24&gt;=1,"1","0")</f>
        <v>0</v>
      </c>
      <c r="BE27" s="26" t="str">
        <f>IF(Factores!CS24&gt;=1,"1","0")</f>
        <v>0</v>
      </c>
      <c r="BF27" s="26" t="str">
        <f>IF(Factores!CT24&gt;=1,"1","0")</f>
        <v>0</v>
      </c>
      <c r="BG27" s="26" t="str">
        <f>IF(Factores!CU24&gt;=1,"1","0")</f>
        <v>0</v>
      </c>
      <c r="BH27" s="26" t="str">
        <f>IF(Factores!CV24&gt;=1,"1","0")</f>
        <v>0</v>
      </c>
      <c r="BI27" s="26" t="str">
        <f>IF(Factores!CW24&gt;=1,"1","0")</f>
        <v>0</v>
      </c>
      <c r="BJ27" s="26" t="str">
        <f>IF(Factores!CX24&gt;=1,"1","0")</f>
        <v>0</v>
      </c>
      <c r="BK27" s="26" t="str">
        <f>IF(Factores!CY24&gt;=1,"1","0")</f>
        <v>0</v>
      </c>
      <c r="BL27" s="26" t="str">
        <f>IF(Factores!CZ24&gt;=1,"1","0")</f>
        <v>0</v>
      </c>
      <c r="BM27" s="26" t="str">
        <f>IF(Factores!DA24&gt;=1,"1","0")</f>
        <v>0</v>
      </c>
      <c r="BN27" s="26" t="str">
        <f>IF(Factores!DB24&gt;=1,"1","0")</f>
        <v>1</v>
      </c>
      <c r="BO27" s="26" t="str">
        <f>IF(Factores!DC24&gt;=1,"1","0")</f>
        <v>1</v>
      </c>
      <c r="BP27" s="26" t="str">
        <f>IF(Factores!DD24&gt;=1,"1","0")</f>
        <v>0</v>
      </c>
      <c r="BQ27" s="39" t="str">
        <f>IF(Factores!DG24&gt;=1,"1","0")</f>
        <v>0</v>
      </c>
      <c r="BR27" s="39" t="str">
        <f>IF(Factores!DH24&gt;=1,"1","0")</f>
        <v>0</v>
      </c>
      <c r="BS27" s="39" t="str">
        <f>IF(Factores!DI24&gt;=1,"1","0")</f>
        <v>0</v>
      </c>
      <c r="BT27" s="39" t="str">
        <f>IF(Factores!DJ24&gt;=1,"1","0")</f>
        <v>0</v>
      </c>
      <c r="BU27" s="39" t="str">
        <f>IF(Factores!DK24&gt;=1,"1","0")</f>
        <v>1</v>
      </c>
      <c r="BV27" s="39" t="str">
        <f>IF(Factores!DL24&gt;=1,"1","0")</f>
        <v>0</v>
      </c>
      <c r="BW27" s="39" t="str">
        <f>IF(Factores!DM24&gt;=1,"1","0")</f>
        <v>1</v>
      </c>
      <c r="BX27" s="39" t="str">
        <f>IF(Factores!DN24&gt;=1,"1","0")</f>
        <v>0</v>
      </c>
      <c r="BY27" s="39" t="str">
        <f>IF(Factores!DO24&gt;=1,"1","0")</f>
        <v>0</v>
      </c>
      <c r="BZ27" s="39" t="str">
        <f>IF(Factores!DP24&gt;=1,"1","0")</f>
        <v>0</v>
      </c>
      <c r="CA27" s="39" t="str">
        <f>IF(Factores!DQ24&gt;=1,"1","0")</f>
        <v>0</v>
      </c>
      <c r="CB27" s="39" t="str">
        <f>IF(Factores!DR24&gt;=1,"1","0")</f>
        <v>1</v>
      </c>
      <c r="CC27" s="39" t="str">
        <f>IF(Factores!DS24&gt;=1,"1","0")</f>
        <v>0</v>
      </c>
      <c r="CD27" s="39" t="str">
        <f>IF(Factores!DT24&gt;=1,"1","0")</f>
        <v>0</v>
      </c>
      <c r="CE27" s="39" t="str">
        <f>IF(Factores!DU24&gt;=1,"1","0")</f>
        <v>0</v>
      </c>
      <c r="CF27" s="39" t="str">
        <f>IF(Factores!DV24&gt;=1,"1","0")</f>
        <v>1</v>
      </c>
      <c r="CG27" s="39" t="str">
        <f>IF(Factores!DW24&gt;=1,"1","0")</f>
        <v>1</v>
      </c>
    </row>
    <row r="28" spans="2:85" x14ac:dyDescent="0.25">
      <c r="B28" s="35">
        <v>18</v>
      </c>
      <c r="C28" s="164" t="s">
        <v>392</v>
      </c>
      <c r="D28" s="16" t="s">
        <v>115</v>
      </c>
      <c r="E28" s="39" t="str">
        <f>IF(Factores!C25&gt;=1,"1","0")</f>
        <v>1</v>
      </c>
      <c r="F28" s="39" t="str">
        <f>IF(Factores!D25&gt;=1,"1","0")</f>
        <v>0</v>
      </c>
      <c r="G28" s="14" t="str">
        <f>IF(Factores!E25&gt;=1,"1","0")</f>
        <v>0</v>
      </c>
      <c r="H28" s="31" t="str">
        <f>IF(Factores!BD25&gt;=1,"1","0")</f>
        <v>0</v>
      </c>
      <c r="I28" s="39" t="str">
        <f>IF(Factores!BE25&gt;=1,"1","0")</f>
        <v>0</v>
      </c>
      <c r="J28" s="39" t="str">
        <f>IF(Factores!BF25&gt;=1,"1","0")</f>
        <v>0</v>
      </c>
      <c r="K28" s="39" t="str">
        <f>IF(Factores!BG25&gt;=1,"1","0")</f>
        <v>1</v>
      </c>
      <c r="L28" s="39" t="str">
        <f>IF(Factores!BH25&gt;=1,"1","0")</f>
        <v>0</v>
      </c>
      <c r="M28" s="39" t="str">
        <f>IF(Factores!BI25&gt;=1,"1","0")</f>
        <v>0</v>
      </c>
      <c r="N28" s="39" t="str">
        <f>IF(Factores!BJ25&gt;=1,"1","0")</f>
        <v>0</v>
      </c>
      <c r="O28" s="39" t="str">
        <f>IF(Factores!BK25&gt;=1,"1","0")</f>
        <v>1</v>
      </c>
      <c r="P28" s="39" t="str">
        <f>IF(Factores!BL25&gt;=1,"1","0")</f>
        <v>1</v>
      </c>
      <c r="Q28" s="39" t="str">
        <f>IF(Factores!BM25&gt;=1,"1","0")</f>
        <v>1</v>
      </c>
      <c r="R28" s="39" t="str">
        <f>IF(Factores!BN25&gt;=1,"1","0")</f>
        <v>0</v>
      </c>
      <c r="S28" s="32" t="str">
        <f>IF(Factores!BO25&gt;=1,"1","0")</f>
        <v>0</v>
      </c>
      <c r="T28" s="293" t="str">
        <f>IF('Cultivos '!P80&gt;=1,"1","0")</f>
        <v>1</v>
      </c>
      <c r="U28" s="24" t="str">
        <f>IF('Cultivos '!Q80&gt;=1,"1","0")</f>
        <v>1</v>
      </c>
      <c r="V28" s="24" t="str">
        <f>IF('Cultivos '!R80&gt;=1,"1","0")</f>
        <v>0</v>
      </c>
      <c r="W28" s="24" t="str">
        <f>IF('Cultivos '!S80&gt;=1,"1","0")</f>
        <v>0</v>
      </c>
      <c r="X28" s="24" t="str">
        <f>IF('Cultivos '!W80&gt;=1,"1","0")</f>
        <v>0</v>
      </c>
      <c r="Y28" s="24" t="str">
        <f>IF('Cultivos '!T80&gt;=1,"1","0")</f>
        <v>1</v>
      </c>
      <c r="Z28" s="23" t="str">
        <f>IF('Cultivos '!C80&gt;=1,"1","0")</f>
        <v>1</v>
      </c>
      <c r="AA28" s="23" t="str">
        <f>IF('Cultivos '!D80&gt;=1,"1","0")</f>
        <v>1</v>
      </c>
      <c r="AB28" s="23" t="str">
        <f>IF('Cultivos '!E80&gt;=1,"1","0")</f>
        <v>0</v>
      </c>
      <c r="AC28" s="34" t="str">
        <f>IF(Factores!N25&gt;=1,"1","0")</f>
        <v>1</v>
      </c>
      <c r="AD28" s="26" t="str">
        <f>IF(Factores!BR25&gt;=1,"1","0")</f>
        <v>0</v>
      </c>
      <c r="AE28" s="26" t="str">
        <f>IF(Factores!BS25&gt;=1,"1","0")</f>
        <v>0</v>
      </c>
      <c r="AF28" s="26" t="str">
        <f>IF(Factores!BT25&gt;=1,"1","0")</f>
        <v>0</v>
      </c>
      <c r="AG28" s="26" t="str">
        <f>IF(Factores!BU25&gt;=1,"1","0")</f>
        <v>0</v>
      </c>
      <c r="AH28" s="26" t="str">
        <f>IF(Factores!BV25&gt;=1,"1","0")</f>
        <v>0</v>
      </c>
      <c r="AI28" s="26" t="str">
        <f>IF(Factores!BW25&gt;=1,"1","0")</f>
        <v>0</v>
      </c>
      <c r="AJ28" s="26" t="str">
        <f>IF(Factores!BX25&gt;=1,"1","0")</f>
        <v>0</v>
      </c>
      <c r="AK28" s="26" t="str">
        <f>IF(Factores!BY25&gt;=1,"1","0")</f>
        <v>0</v>
      </c>
      <c r="AL28" s="26" t="str">
        <f>IF(Factores!BZ25&gt;=1,"1","0")</f>
        <v>0</v>
      </c>
      <c r="AM28" s="26" t="str">
        <f>IF(Factores!CA25&gt;=1,"1","0")</f>
        <v>1</v>
      </c>
      <c r="AN28" s="26" t="str">
        <f>IF(Factores!CB25&gt;=1,"1","0")</f>
        <v>0</v>
      </c>
      <c r="AO28" s="26" t="str">
        <f>IF(Factores!CC25&gt;=1,"1","0")</f>
        <v>0</v>
      </c>
      <c r="AP28" s="26" t="str">
        <f>IF(Factores!CD25&gt;=1,"1","0")</f>
        <v>0</v>
      </c>
      <c r="AQ28" s="26" t="str">
        <f>IF(Factores!CE25&gt;=1,"1","0")</f>
        <v>1</v>
      </c>
      <c r="AR28" s="26" t="str">
        <f>IF(Factores!CF25&gt;=1,"1","0")</f>
        <v>0</v>
      </c>
      <c r="AS28" s="26" t="str">
        <f>IF(Factores!CG25&gt;=1,"1","0")</f>
        <v>1</v>
      </c>
      <c r="AT28" s="26" t="str">
        <f>IF(Factores!CH25&gt;=1,"1","0")</f>
        <v>0</v>
      </c>
      <c r="AU28" s="26" t="str">
        <f>IF(Factores!CI25&gt;=1,"1","0")</f>
        <v>0</v>
      </c>
      <c r="AV28" s="26" t="str">
        <f>IF(Factores!CJ25&gt;=1,"1","0")</f>
        <v>0</v>
      </c>
      <c r="AW28" s="26" t="str">
        <f>IF(Factores!CK25&gt;=1,"1","0")</f>
        <v>0</v>
      </c>
      <c r="AX28" s="26" t="str">
        <f>IF(Factores!CL25&gt;=1,"1","0")</f>
        <v>0</v>
      </c>
      <c r="AY28" s="26" t="str">
        <f>IF(Factores!CM25&gt;=1,"1","0")</f>
        <v>0</v>
      </c>
      <c r="AZ28" s="26" t="str">
        <f>IF(Factores!CN25&gt;=1,"1","0")</f>
        <v>0</v>
      </c>
      <c r="BA28" s="26" t="str">
        <f>IF(Factores!CO25&gt;=1,"1","0")</f>
        <v>0</v>
      </c>
      <c r="BB28" s="26" t="str">
        <f>IF(Factores!CP25&gt;=1,"1","0")</f>
        <v>0</v>
      </c>
      <c r="BC28" s="26" t="str">
        <f>IF(Factores!CQ25&gt;=1,"1","0")</f>
        <v>1</v>
      </c>
      <c r="BD28" s="26" t="str">
        <f>IF(Factores!CR25&gt;=1,"1","0")</f>
        <v>0</v>
      </c>
      <c r="BE28" s="26" t="str">
        <f>IF(Factores!CS25&gt;=1,"1","0")</f>
        <v>0</v>
      </c>
      <c r="BF28" s="26" t="str">
        <f>IF(Factores!CT25&gt;=1,"1","0")</f>
        <v>0</v>
      </c>
      <c r="BG28" s="26" t="str">
        <f>IF(Factores!CU25&gt;=1,"1","0")</f>
        <v>0</v>
      </c>
      <c r="BH28" s="26" t="str">
        <f>IF(Factores!CV25&gt;=1,"1","0")</f>
        <v>0</v>
      </c>
      <c r="BI28" s="26" t="str">
        <f>IF(Factores!CW25&gt;=1,"1","0")</f>
        <v>0</v>
      </c>
      <c r="BJ28" s="26" t="str">
        <f>IF(Factores!CX25&gt;=1,"1","0")</f>
        <v>0</v>
      </c>
      <c r="BK28" s="26" t="str">
        <f>IF(Factores!CY25&gt;=1,"1","0")</f>
        <v>0</v>
      </c>
      <c r="BL28" s="26" t="str">
        <f>IF(Factores!CZ25&gt;=1,"1","0")</f>
        <v>1</v>
      </c>
      <c r="BM28" s="26" t="str">
        <f>IF(Factores!DA25&gt;=1,"1","0")</f>
        <v>0</v>
      </c>
      <c r="BN28" s="26" t="str">
        <f>IF(Factores!DB25&gt;=1,"1","0")</f>
        <v>0</v>
      </c>
      <c r="BO28" s="26" t="str">
        <f>IF(Factores!DC25&gt;=1,"1","0")</f>
        <v>0</v>
      </c>
      <c r="BP28" s="26" t="str">
        <f>IF(Factores!DD25&gt;=1,"1","0")</f>
        <v>0</v>
      </c>
      <c r="BQ28" s="39" t="str">
        <f>IF(Factores!DG25&gt;=1,"1","0")</f>
        <v>0</v>
      </c>
      <c r="BR28" s="39" t="str">
        <f>IF(Factores!DH25&gt;=1,"1","0")</f>
        <v>0</v>
      </c>
      <c r="BS28" s="39" t="str">
        <f>IF(Factores!DI25&gt;=1,"1","0")</f>
        <v>0</v>
      </c>
      <c r="BT28" s="39" t="str">
        <f>IF(Factores!DJ25&gt;=1,"1","0")</f>
        <v>1</v>
      </c>
      <c r="BU28" s="39" t="str">
        <f>IF(Factores!DK25&gt;=1,"1","0")</f>
        <v>1</v>
      </c>
      <c r="BV28" s="39" t="str">
        <f>IF(Factores!DL25&gt;=1,"1","0")</f>
        <v>0</v>
      </c>
      <c r="BW28" s="39" t="str">
        <f>IF(Factores!DM25&gt;=1,"1","0")</f>
        <v>1</v>
      </c>
      <c r="BX28" s="39" t="str">
        <f>IF(Factores!DN25&gt;=1,"1","0")</f>
        <v>0</v>
      </c>
      <c r="BY28" s="39" t="str">
        <f>IF(Factores!DO25&gt;=1,"1","0")</f>
        <v>0</v>
      </c>
      <c r="BZ28" s="39" t="str">
        <f>IF(Factores!DP25&gt;=1,"1","0")</f>
        <v>0</v>
      </c>
      <c r="CA28" s="39" t="str">
        <f>IF(Factores!DQ25&gt;=1,"1","0")</f>
        <v>0</v>
      </c>
      <c r="CB28" s="39" t="str">
        <f>IF(Factores!DR25&gt;=1,"1","0")</f>
        <v>1</v>
      </c>
      <c r="CC28" s="39" t="str">
        <f>IF(Factores!DS25&gt;=1,"1","0")</f>
        <v>0</v>
      </c>
      <c r="CD28" s="39" t="str">
        <f>IF(Factores!DT25&gt;=1,"1","0")</f>
        <v>0</v>
      </c>
      <c r="CE28" s="39" t="str">
        <f>IF(Factores!DU25&gt;=1,"1","0")</f>
        <v>0</v>
      </c>
      <c r="CF28" s="39" t="str">
        <f>IF(Factores!DV25&gt;=1,"1","0")</f>
        <v>1</v>
      </c>
      <c r="CG28" s="39" t="str">
        <f>IF(Factores!DW25&gt;=1,"1","0")</f>
        <v>1</v>
      </c>
    </row>
    <row r="29" spans="2:85" x14ac:dyDescent="0.25">
      <c r="B29" s="35">
        <v>19</v>
      </c>
      <c r="C29" s="164" t="s">
        <v>393</v>
      </c>
      <c r="D29" s="16" t="s">
        <v>117</v>
      </c>
      <c r="E29" s="39" t="str">
        <f>IF(Factores!C26&gt;=1,"1","0")</f>
        <v>0</v>
      </c>
      <c r="F29" s="39" t="str">
        <f>IF(Factores!D26&gt;=1,"1","0")</f>
        <v>0</v>
      </c>
      <c r="G29" s="14" t="str">
        <f>IF(Factores!E26&gt;=1,"1","0")</f>
        <v>1</v>
      </c>
      <c r="H29" s="31" t="str">
        <f>IF(Factores!BD26&gt;=1,"1","0")</f>
        <v>0</v>
      </c>
      <c r="I29" s="39" t="str">
        <f>IF(Factores!BE26&gt;=1,"1","0")</f>
        <v>0</v>
      </c>
      <c r="J29" s="39" t="str">
        <f>IF(Factores!BF26&gt;=1,"1","0")</f>
        <v>0</v>
      </c>
      <c r="K29" s="39" t="str">
        <f>IF(Factores!BG26&gt;=1,"1","0")</f>
        <v>1</v>
      </c>
      <c r="L29" s="39" t="str">
        <f>IF(Factores!BH26&gt;=1,"1","0")</f>
        <v>1</v>
      </c>
      <c r="M29" s="39" t="str">
        <f>IF(Factores!BI26&gt;=1,"1","0")</f>
        <v>1</v>
      </c>
      <c r="N29" s="39" t="str">
        <f>IF(Factores!BJ26&gt;=1,"1","0")</f>
        <v>0</v>
      </c>
      <c r="O29" s="39" t="str">
        <f>IF(Factores!BK26&gt;=1,"1","0")</f>
        <v>1</v>
      </c>
      <c r="P29" s="39" t="str">
        <f>IF(Factores!BL26&gt;=1,"1","0")</f>
        <v>1</v>
      </c>
      <c r="Q29" s="39" t="str">
        <f>IF(Factores!BM26&gt;=1,"1","0")</f>
        <v>1</v>
      </c>
      <c r="R29" s="39" t="str">
        <f>IF(Factores!BN26&gt;=1,"1","0")</f>
        <v>0</v>
      </c>
      <c r="S29" s="32" t="str">
        <f>IF(Factores!BO26&gt;=1,"1","0")</f>
        <v>0</v>
      </c>
      <c r="T29" s="293" t="str">
        <f>IF('Cultivos '!P81&gt;=1,"1","0")</f>
        <v>1</v>
      </c>
      <c r="U29" s="24" t="str">
        <f>IF('Cultivos '!Q81&gt;=1,"1","0")</f>
        <v>1</v>
      </c>
      <c r="V29" s="24" t="str">
        <f>IF('Cultivos '!R81&gt;=1,"1","0")</f>
        <v>0</v>
      </c>
      <c r="W29" s="24" t="str">
        <f>IF('Cultivos '!S81&gt;=1,"1","0")</f>
        <v>0</v>
      </c>
      <c r="X29" s="24" t="str">
        <f>IF('Cultivos '!W81&gt;=1,"1","0")</f>
        <v>0</v>
      </c>
      <c r="Y29" s="24" t="str">
        <f>IF('Cultivos '!T81&gt;=1,"1","0")</f>
        <v>0</v>
      </c>
      <c r="Z29" s="23" t="str">
        <f>IF('Cultivos '!C81&gt;=1,"1","0")</f>
        <v>1</v>
      </c>
      <c r="AA29" s="23" t="str">
        <f>IF('Cultivos '!D81&gt;=1,"1","0")</f>
        <v>1</v>
      </c>
      <c r="AB29" s="23" t="str">
        <f>IF('Cultivos '!E81&gt;=1,"1","0")</f>
        <v>0</v>
      </c>
      <c r="AC29" s="34" t="str">
        <f>IF(Factores!N26&gt;=1,"1","0")</f>
        <v>1</v>
      </c>
      <c r="AD29" s="26" t="str">
        <f>IF(Factores!BR26&gt;=1,"1","0")</f>
        <v>0</v>
      </c>
      <c r="AE29" s="26" t="str">
        <f>IF(Factores!BS26&gt;=1,"1","0")</f>
        <v>0</v>
      </c>
      <c r="AF29" s="26" t="str">
        <f>IF(Factores!BT26&gt;=1,"1","0")</f>
        <v>0</v>
      </c>
      <c r="AG29" s="26" t="str">
        <f>IF(Factores!BU26&gt;=1,"1","0")</f>
        <v>1</v>
      </c>
      <c r="AH29" s="26" t="str">
        <f>IF(Factores!BV26&gt;=1,"1","0")</f>
        <v>0</v>
      </c>
      <c r="AI29" s="26" t="str">
        <f>IF(Factores!BW26&gt;=1,"1","0")</f>
        <v>0</v>
      </c>
      <c r="AJ29" s="26" t="str">
        <f>IF(Factores!BX26&gt;=1,"1","0")</f>
        <v>0</v>
      </c>
      <c r="AK29" s="26" t="str">
        <f>IF(Factores!BY26&gt;=1,"1","0")</f>
        <v>0</v>
      </c>
      <c r="AL29" s="26" t="str">
        <f>IF(Factores!BZ26&gt;=1,"1","0")</f>
        <v>0</v>
      </c>
      <c r="AM29" s="26" t="str">
        <f>IF(Factores!CA26&gt;=1,"1","0")</f>
        <v>0</v>
      </c>
      <c r="AN29" s="26" t="str">
        <f>IF(Factores!CB26&gt;=1,"1","0")</f>
        <v>0</v>
      </c>
      <c r="AO29" s="26" t="str">
        <f>IF(Factores!CC26&gt;=1,"1","0")</f>
        <v>0</v>
      </c>
      <c r="AP29" s="26" t="str">
        <f>IF(Factores!CD26&gt;=1,"1","0")</f>
        <v>0</v>
      </c>
      <c r="AQ29" s="26" t="str">
        <f>IF(Factores!CE26&gt;=1,"1","0")</f>
        <v>0</v>
      </c>
      <c r="AR29" s="26" t="str">
        <f>IF(Factores!CF26&gt;=1,"1","0")</f>
        <v>0</v>
      </c>
      <c r="AS29" s="26" t="str">
        <f>IF(Factores!CG26&gt;=1,"1","0")</f>
        <v>0</v>
      </c>
      <c r="AT29" s="26" t="str">
        <f>IF(Factores!CH26&gt;=1,"1","0")</f>
        <v>1</v>
      </c>
      <c r="AU29" s="26" t="str">
        <f>IF(Factores!CI26&gt;=1,"1","0")</f>
        <v>0</v>
      </c>
      <c r="AV29" s="26" t="str">
        <f>IF(Factores!CJ26&gt;=1,"1","0")</f>
        <v>0</v>
      </c>
      <c r="AW29" s="26" t="str">
        <f>IF(Factores!CK26&gt;=1,"1","0")</f>
        <v>0</v>
      </c>
      <c r="AX29" s="26" t="str">
        <f>IF(Factores!CL26&gt;=1,"1","0")</f>
        <v>0</v>
      </c>
      <c r="AY29" s="26" t="str">
        <f>IF(Factores!CM26&gt;=1,"1","0")</f>
        <v>0</v>
      </c>
      <c r="AZ29" s="26" t="str">
        <f>IF(Factores!CN26&gt;=1,"1","0")</f>
        <v>0</v>
      </c>
      <c r="BA29" s="26" t="str">
        <f>IF(Factores!CO26&gt;=1,"1","0")</f>
        <v>0</v>
      </c>
      <c r="BB29" s="26" t="str">
        <f>IF(Factores!CP26&gt;=1,"1","0")</f>
        <v>1</v>
      </c>
      <c r="BC29" s="26" t="str">
        <f>IF(Factores!CQ26&gt;=1,"1","0")</f>
        <v>0</v>
      </c>
      <c r="BD29" s="26" t="str">
        <f>IF(Factores!CR26&gt;=1,"1","0")</f>
        <v>0</v>
      </c>
      <c r="BE29" s="26" t="str">
        <f>IF(Factores!CS26&gt;=1,"1","0")</f>
        <v>0</v>
      </c>
      <c r="BF29" s="26" t="str">
        <f>IF(Factores!CT26&gt;=1,"1","0")</f>
        <v>0</v>
      </c>
      <c r="BG29" s="26" t="str">
        <f>IF(Factores!CU26&gt;=1,"1","0")</f>
        <v>0</v>
      </c>
      <c r="BH29" s="26" t="str">
        <f>IF(Factores!CV26&gt;=1,"1","0")</f>
        <v>0</v>
      </c>
      <c r="BI29" s="26" t="str">
        <f>IF(Factores!CW26&gt;=1,"1","0")</f>
        <v>0</v>
      </c>
      <c r="BJ29" s="26" t="str">
        <f>IF(Factores!CX26&gt;=1,"1","0")</f>
        <v>0</v>
      </c>
      <c r="BK29" s="26" t="str">
        <f>IF(Factores!CY26&gt;=1,"1","0")</f>
        <v>0</v>
      </c>
      <c r="BL29" s="26" t="str">
        <f>IF(Factores!CZ26&gt;=1,"1","0")</f>
        <v>0</v>
      </c>
      <c r="BM29" s="26" t="str">
        <f>IF(Factores!DA26&gt;=1,"1","0")</f>
        <v>0</v>
      </c>
      <c r="BN29" s="26" t="str">
        <f>IF(Factores!DB26&gt;=1,"1","0")</f>
        <v>0</v>
      </c>
      <c r="BO29" s="26" t="str">
        <f>IF(Factores!DC26&gt;=1,"1","0")</f>
        <v>0</v>
      </c>
      <c r="BP29" s="26" t="str">
        <f>IF(Factores!DD26&gt;=1,"1","0")</f>
        <v>1</v>
      </c>
      <c r="BQ29" s="39" t="str">
        <f>IF(Factores!DG26&gt;=1,"1","0")</f>
        <v>0</v>
      </c>
      <c r="BR29" s="39" t="str">
        <f>IF(Factores!DH26&gt;=1,"1","0")</f>
        <v>0</v>
      </c>
      <c r="BS29" s="39" t="str">
        <f>IF(Factores!DI26&gt;=1,"1","0")</f>
        <v>0</v>
      </c>
      <c r="BT29" s="39" t="str">
        <f>IF(Factores!DJ26&gt;=1,"1","0")</f>
        <v>0</v>
      </c>
      <c r="BU29" s="39" t="str">
        <f>IF(Factores!DK26&gt;=1,"1","0")</f>
        <v>1</v>
      </c>
      <c r="BV29" s="39" t="str">
        <f>IF(Factores!DL26&gt;=1,"1","0")</f>
        <v>0</v>
      </c>
      <c r="BW29" s="39" t="str">
        <f>IF(Factores!DM26&gt;=1,"1","0")</f>
        <v>1</v>
      </c>
      <c r="BX29" s="39" t="str">
        <f>IF(Factores!DN26&gt;=1,"1","0")</f>
        <v>0</v>
      </c>
      <c r="BY29" s="39" t="str">
        <f>IF(Factores!DO26&gt;=1,"1","0")</f>
        <v>0</v>
      </c>
      <c r="BZ29" s="39" t="str">
        <f>IF(Factores!DP26&gt;=1,"1","0")</f>
        <v>0</v>
      </c>
      <c r="CA29" s="39" t="str">
        <f>IF(Factores!DQ26&gt;=1,"1","0")</f>
        <v>1</v>
      </c>
      <c r="CB29" s="39" t="str">
        <f>IF(Factores!DR26&gt;=1,"1","0")</f>
        <v>1</v>
      </c>
      <c r="CC29" s="39" t="str">
        <f>IF(Factores!DS26&gt;=1,"1","0")</f>
        <v>0</v>
      </c>
      <c r="CD29" s="39" t="str">
        <f>IF(Factores!DT26&gt;=1,"1","0")</f>
        <v>0</v>
      </c>
      <c r="CE29" s="39" t="str">
        <f>IF(Factores!DU26&gt;=1,"1","0")</f>
        <v>0</v>
      </c>
      <c r="CF29" s="39" t="str">
        <f>IF(Factores!DV26&gt;=1,"1","0")</f>
        <v>1</v>
      </c>
      <c r="CG29" s="39" t="str">
        <f>IF(Factores!DW26&gt;=1,"1","0")</f>
        <v>1</v>
      </c>
    </row>
    <row r="30" spans="2:85" x14ac:dyDescent="0.25">
      <c r="B30" s="35">
        <v>20</v>
      </c>
      <c r="C30" s="164" t="s">
        <v>394</v>
      </c>
      <c r="D30" s="16" t="s">
        <v>117</v>
      </c>
      <c r="E30" s="39" t="str">
        <f>IF(Factores!C27&gt;=1,"1","0")</f>
        <v>1</v>
      </c>
      <c r="F30" s="39" t="str">
        <f>IF(Factores!D27&gt;=1,"1","0")</f>
        <v>0</v>
      </c>
      <c r="G30" s="14" t="str">
        <f>IF(Factores!E27&gt;=1,"1","0")</f>
        <v>1</v>
      </c>
      <c r="H30" s="31" t="str">
        <f>IF(Factores!BD27&gt;=1,"1","0")</f>
        <v>0</v>
      </c>
      <c r="I30" s="39" t="str">
        <f>IF(Factores!BE27&gt;=1,"1","0")</f>
        <v>0</v>
      </c>
      <c r="J30" s="39" t="str">
        <f>IF(Factores!BF27&gt;=1,"1","0")</f>
        <v>0</v>
      </c>
      <c r="K30" s="39" t="str">
        <f>IF(Factores!BG27&gt;=1,"1","0")</f>
        <v>1</v>
      </c>
      <c r="L30" s="39" t="str">
        <f>IF(Factores!BH27&gt;=1,"1","0")</f>
        <v>1</v>
      </c>
      <c r="M30" s="39" t="str">
        <f>IF(Factores!BI27&gt;=1,"1","0")</f>
        <v>0</v>
      </c>
      <c r="N30" s="39" t="str">
        <f>IF(Factores!BJ27&gt;=1,"1","0")</f>
        <v>0</v>
      </c>
      <c r="O30" s="39" t="str">
        <f>IF(Factores!BK27&gt;=1,"1","0")</f>
        <v>0</v>
      </c>
      <c r="P30" s="39" t="str">
        <f>IF(Factores!BL27&gt;=1,"1","0")</f>
        <v>1</v>
      </c>
      <c r="Q30" s="39" t="str">
        <f>IF(Factores!BM27&gt;=1,"1","0")</f>
        <v>0</v>
      </c>
      <c r="R30" s="39" t="str">
        <f>IF(Factores!BN27&gt;=1,"1","0")</f>
        <v>0</v>
      </c>
      <c r="S30" s="32" t="str">
        <f>IF(Factores!BO27&gt;=1,"1","0")</f>
        <v>1</v>
      </c>
      <c r="T30" s="293" t="str">
        <f>IF('Cultivos '!P82&gt;=1,"1","0")</f>
        <v>1</v>
      </c>
      <c r="U30" s="24" t="str">
        <f>IF('Cultivos '!Q82&gt;=1,"1","0")</f>
        <v>1</v>
      </c>
      <c r="V30" s="24" t="str">
        <f>IF('Cultivos '!R82&gt;=1,"1","0")</f>
        <v>0</v>
      </c>
      <c r="W30" s="24" t="str">
        <f>IF('Cultivos '!S82&gt;=1,"1","0")</f>
        <v>0</v>
      </c>
      <c r="X30" s="24" t="str">
        <f>IF('Cultivos '!W82&gt;=1,"1","0")</f>
        <v>0</v>
      </c>
      <c r="Y30" s="24" t="str">
        <f>IF('Cultivos '!T82&gt;=1,"1","0")</f>
        <v>1</v>
      </c>
      <c r="Z30" s="23" t="str">
        <f>IF('Cultivos '!C82&gt;=1,"1","0")</f>
        <v>1</v>
      </c>
      <c r="AA30" s="23" t="str">
        <f>IF('Cultivos '!D82&gt;=1,"1","0")</f>
        <v>1</v>
      </c>
      <c r="AB30" s="23" t="str">
        <f>IF('Cultivos '!E82&gt;=1,"1","0")</f>
        <v>0</v>
      </c>
      <c r="AC30" s="34" t="str">
        <f>IF(Factores!N27&gt;=1,"1","0")</f>
        <v>1</v>
      </c>
      <c r="AD30" s="26" t="str">
        <f>IF(Factores!BR27&gt;=1,"1","0")</f>
        <v>0</v>
      </c>
      <c r="AE30" s="26" t="str">
        <f>IF(Factores!BS27&gt;=1,"1","0")</f>
        <v>0</v>
      </c>
      <c r="AF30" s="26" t="str">
        <f>IF(Factores!BT27&gt;=1,"1","0")</f>
        <v>0</v>
      </c>
      <c r="AG30" s="26" t="str">
        <f>IF(Factores!BU27&gt;=1,"1","0")</f>
        <v>0</v>
      </c>
      <c r="AH30" s="26" t="str">
        <f>IF(Factores!BV27&gt;=1,"1","0")</f>
        <v>0</v>
      </c>
      <c r="AI30" s="26" t="str">
        <f>IF(Factores!BW27&gt;=1,"1","0")</f>
        <v>0</v>
      </c>
      <c r="AJ30" s="26" t="str">
        <f>IF(Factores!BX27&gt;=1,"1","0")</f>
        <v>0</v>
      </c>
      <c r="AK30" s="26" t="str">
        <f>IF(Factores!BY27&gt;=1,"1","0")</f>
        <v>0</v>
      </c>
      <c r="AL30" s="26" t="str">
        <f>IF(Factores!BZ27&gt;=1,"1","0")</f>
        <v>1</v>
      </c>
      <c r="AM30" s="26" t="str">
        <f>IF(Factores!CA27&gt;=1,"1","0")</f>
        <v>0</v>
      </c>
      <c r="AN30" s="26" t="str">
        <f>IF(Factores!CB27&gt;=1,"1","0")</f>
        <v>1</v>
      </c>
      <c r="AO30" s="26" t="str">
        <f>IF(Factores!CC27&gt;=1,"1","0")</f>
        <v>0</v>
      </c>
      <c r="AP30" s="26" t="str">
        <f>IF(Factores!CD27&gt;=1,"1","0")</f>
        <v>0</v>
      </c>
      <c r="AQ30" s="26" t="str">
        <f>IF(Factores!CE27&gt;=1,"1","0")</f>
        <v>0</v>
      </c>
      <c r="AR30" s="26" t="str">
        <f>IF(Factores!CF27&gt;=1,"1","0")</f>
        <v>0</v>
      </c>
      <c r="AS30" s="26" t="str">
        <f>IF(Factores!CG27&gt;=1,"1","0")</f>
        <v>0</v>
      </c>
      <c r="AT30" s="26" t="str">
        <f>IF(Factores!CH27&gt;=1,"1","0")</f>
        <v>1</v>
      </c>
      <c r="AU30" s="26" t="str">
        <f>IF(Factores!CI27&gt;=1,"1","0")</f>
        <v>0</v>
      </c>
      <c r="AV30" s="26" t="str">
        <f>IF(Factores!CJ27&gt;=1,"1","0")</f>
        <v>0</v>
      </c>
      <c r="AW30" s="26" t="str">
        <f>IF(Factores!CK27&gt;=1,"1","0")</f>
        <v>0</v>
      </c>
      <c r="AX30" s="26" t="str">
        <f>IF(Factores!CL27&gt;=1,"1","0")</f>
        <v>0</v>
      </c>
      <c r="AY30" s="26" t="str">
        <f>IF(Factores!CM27&gt;=1,"1","0")</f>
        <v>0</v>
      </c>
      <c r="AZ30" s="26" t="str">
        <f>IF(Factores!CN27&gt;=1,"1","0")</f>
        <v>0</v>
      </c>
      <c r="BA30" s="26" t="str">
        <f>IF(Factores!CO27&gt;=1,"1","0")</f>
        <v>1</v>
      </c>
      <c r="BB30" s="26" t="str">
        <f>IF(Factores!CP27&gt;=1,"1","0")</f>
        <v>0</v>
      </c>
      <c r="BC30" s="26" t="str">
        <f>IF(Factores!CQ27&gt;=1,"1","0")</f>
        <v>0</v>
      </c>
      <c r="BD30" s="26" t="str">
        <f>IF(Factores!CR27&gt;=1,"1","0")</f>
        <v>0</v>
      </c>
      <c r="BE30" s="26" t="str">
        <f>IF(Factores!CS27&gt;=1,"1","0")</f>
        <v>0</v>
      </c>
      <c r="BF30" s="26" t="str">
        <f>IF(Factores!CT27&gt;=1,"1","0")</f>
        <v>0</v>
      </c>
      <c r="BG30" s="26" t="str">
        <f>IF(Factores!CU27&gt;=1,"1","0")</f>
        <v>0</v>
      </c>
      <c r="BH30" s="26" t="str">
        <f>IF(Factores!CV27&gt;=1,"1","0")</f>
        <v>0</v>
      </c>
      <c r="BI30" s="26" t="str">
        <f>IF(Factores!CW27&gt;=1,"1","0")</f>
        <v>0</v>
      </c>
      <c r="BJ30" s="26" t="str">
        <f>IF(Factores!CX27&gt;=1,"1","0")</f>
        <v>0</v>
      </c>
      <c r="BK30" s="26" t="str">
        <f>IF(Factores!CY27&gt;=1,"1","0")</f>
        <v>0</v>
      </c>
      <c r="BL30" s="26" t="str">
        <f>IF(Factores!CZ27&gt;=1,"1","0")</f>
        <v>0</v>
      </c>
      <c r="BM30" s="26" t="str">
        <f>IF(Factores!DA27&gt;=1,"1","0")</f>
        <v>0</v>
      </c>
      <c r="BN30" s="26" t="str">
        <f>IF(Factores!DB27&gt;=1,"1","0")</f>
        <v>0</v>
      </c>
      <c r="BO30" s="26" t="str">
        <f>IF(Factores!DC27&gt;=1,"1","0")</f>
        <v>0</v>
      </c>
      <c r="BP30" s="26" t="str">
        <f>IF(Factores!DD27&gt;=1,"1","0")</f>
        <v>1</v>
      </c>
      <c r="BQ30" s="39" t="str">
        <f>IF(Factores!DG27&gt;=1,"1","0")</f>
        <v>0</v>
      </c>
      <c r="BR30" s="39" t="str">
        <f>IF(Factores!DH27&gt;=1,"1","0")</f>
        <v>0</v>
      </c>
      <c r="BS30" s="39" t="str">
        <f>IF(Factores!DI27&gt;=1,"1","0")</f>
        <v>0</v>
      </c>
      <c r="BT30" s="39" t="str">
        <f>IF(Factores!DJ27&gt;=1,"1","0")</f>
        <v>0</v>
      </c>
      <c r="BU30" s="39" t="str">
        <f>IF(Factores!DK27&gt;=1,"1","0")</f>
        <v>1</v>
      </c>
      <c r="BV30" s="39" t="str">
        <f>IF(Factores!DL27&gt;=1,"1","0")</f>
        <v>0</v>
      </c>
      <c r="BW30" s="39" t="str">
        <f>IF(Factores!DM27&gt;=1,"1","0")</f>
        <v>1</v>
      </c>
      <c r="BX30" s="39" t="str">
        <f>IF(Factores!DN27&gt;=1,"1","0")</f>
        <v>0</v>
      </c>
      <c r="BY30" s="39" t="str">
        <f>IF(Factores!DO27&gt;=1,"1","0")</f>
        <v>0</v>
      </c>
      <c r="BZ30" s="39" t="str">
        <f>IF(Factores!DP27&gt;=1,"1","0")</f>
        <v>0</v>
      </c>
      <c r="CA30" s="39" t="str">
        <f>IF(Factores!DQ27&gt;=1,"1","0")</f>
        <v>0</v>
      </c>
      <c r="CB30" s="39" t="str">
        <f>IF(Factores!DR27&gt;=1,"1","0")</f>
        <v>1</v>
      </c>
      <c r="CC30" s="39" t="str">
        <f>IF(Factores!DS27&gt;=1,"1","0")</f>
        <v>0</v>
      </c>
      <c r="CD30" s="39" t="str">
        <f>IF(Factores!DT27&gt;=1,"1","0")</f>
        <v>0</v>
      </c>
      <c r="CE30" s="39" t="str">
        <f>IF(Factores!DU27&gt;=1,"1","0")</f>
        <v>0</v>
      </c>
      <c r="CF30" s="39" t="str">
        <f>IF(Factores!DV27&gt;=1,"1","0")</f>
        <v>1</v>
      </c>
      <c r="CG30" s="39" t="str">
        <f>IF(Factores!DW27&gt;=1,"1","0")</f>
        <v>1</v>
      </c>
    </row>
    <row r="31" spans="2:85" x14ac:dyDescent="0.25">
      <c r="B31" s="35">
        <v>21</v>
      </c>
      <c r="C31" s="164" t="s">
        <v>395</v>
      </c>
      <c r="D31" s="16" t="s">
        <v>116</v>
      </c>
      <c r="E31" s="39" t="str">
        <f>IF(Factores!C28&gt;=1,"1","0")</f>
        <v>1</v>
      </c>
      <c r="F31" s="39" t="str">
        <f>IF(Factores!D28&gt;=1,"1","0")</f>
        <v>0</v>
      </c>
      <c r="G31" s="14" t="str">
        <f>IF(Factores!E28&gt;=1,"1","0")</f>
        <v>1</v>
      </c>
      <c r="H31" s="31" t="str">
        <f>IF(Factores!BD28&gt;=1,"1","0")</f>
        <v>0</v>
      </c>
      <c r="I31" s="39" t="str">
        <f>IF(Factores!BE28&gt;=1,"1","0")</f>
        <v>0</v>
      </c>
      <c r="J31" s="39" t="str">
        <f>IF(Factores!BF28&gt;=1,"1","0")</f>
        <v>0</v>
      </c>
      <c r="K31" s="39" t="str">
        <f>IF(Factores!BG28&gt;=1,"1","0")</f>
        <v>1</v>
      </c>
      <c r="L31" s="39" t="str">
        <f>IF(Factores!BH28&gt;=1,"1","0")</f>
        <v>0</v>
      </c>
      <c r="M31" s="39" t="str">
        <f>IF(Factores!BI28&gt;=1,"1","0")</f>
        <v>0</v>
      </c>
      <c r="N31" s="39" t="str">
        <f>IF(Factores!BJ28&gt;=1,"1","0")</f>
        <v>1</v>
      </c>
      <c r="O31" s="39" t="str">
        <f>IF(Factores!BK28&gt;=1,"1","0")</f>
        <v>1</v>
      </c>
      <c r="P31" s="39" t="str">
        <f>IF(Factores!BL28&gt;=1,"1","0")</f>
        <v>1</v>
      </c>
      <c r="Q31" s="39" t="str">
        <f>IF(Factores!BM28&gt;=1,"1","0")</f>
        <v>0</v>
      </c>
      <c r="R31" s="39" t="str">
        <f>IF(Factores!BN28&gt;=1,"1","0")</f>
        <v>0</v>
      </c>
      <c r="S31" s="32" t="str">
        <f>IF(Factores!BO28&gt;=1,"1","0")</f>
        <v>0</v>
      </c>
      <c r="T31" s="293" t="str">
        <f>IF('Cultivos '!P83&gt;=1,"1","0")</f>
        <v>1</v>
      </c>
      <c r="U31" s="24" t="str">
        <f>IF('Cultivos '!Q83&gt;=1,"1","0")</f>
        <v>1</v>
      </c>
      <c r="V31" s="24" t="str">
        <f>IF('Cultivos '!R83&gt;=1,"1","0")</f>
        <v>0</v>
      </c>
      <c r="W31" s="24" t="str">
        <f>IF('Cultivos '!S83&gt;=1,"1","0")</f>
        <v>0</v>
      </c>
      <c r="X31" s="24" t="str">
        <f>IF('Cultivos '!W83&gt;=1,"1","0")</f>
        <v>1</v>
      </c>
      <c r="Y31" s="24" t="str">
        <f>IF('Cultivos '!T83&gt;=1,"1","0")</f>
        <v>1</v>
      </c>
      <c r="Z31" s="23" t="str">
        <f>IF('Cultivos '!C83&gt;=1,"1","0")</f>
        <v>1</v>
      </c>
      <c r="AA31" s="23" t="str">
        <f>IF('Cultivos '!D83&gt;=1,"1","0")</f>
        <v>1</v>
      </c>
      <c r="AB31" s="23" t="str">
        <f>IF('Cultivos '!E83&gt;=1,"1","0")</f>
        <v>1</v>
      </c>
      <c r="AC31" s="34" t="str">
        <f>IF(Factores!N28&gt;=1,"1","0")</f>
        <v>1</v>
      </c>
      <c r="AD31" s="26" t="str">
        <f>IF(Factores!BR28&gt;=1,"1","0")</f>
        <v>0</v>
      </c>
      <c r="AE31" s="26" t="str">
        <f>IF(Factores!BS28&gt;=1,"1","0")</f>
        <v>0</v>
      </c>
      <c r="AF31" s="26" t="str">
        <f>IF(Factores!BT28&gt;=1,"1","0")</f>
        <v>0</v>
      </c>
      <c r="AG31" s="26" t="str">
        <f>IF(Factores!BU28&gt;=1,"1","0")</f>
        <v>0</v>
      </c>
      <c r="AH31" s="26" t="str">
        <f>IF(Factores!BV28&gt;=1,"1","0")</f>
        <v>0</v>
      </c>
      <c r="AI31" s="26" t="str">
        <f>IF(Factores!BW28&gt;=1,"1","0")</f>
        <v>0</v>
      </c>
      <c r="AJ31" s="26" t="str">
        <f>IF(Factores!BX28&gt;=1,"1","0")</f>
        <v>0</v>
      </c>
      <c r="AK31" s="26" t="str">
        <f>IF(Factores!BY28&gt;=1,"1","0")</f>
        <v>0</v>
      </c>
      <c r="AL31" s="26" t="str">
        <f>IF(Factores!BZ28&gt;=1,"1","0")</f>
        <v>0</v>
      </c>
      <c r="AM31" s="26" t="str">
        <f>IF(Factores!CA28&gt;=1,"1","0")</f>
        <v>1</v>
      </c>
      <c r="AN31" s="26" t="str">
        <f>IF(Factores!CB28&gt;=1,"1","0")</f>
        <v>0</v>
      </c>
      <c r="AO31" s="26" t="str">
        <f>IF(Factores!CC28&gt;=1,"1","0")</f>
        <v>0</v>
      </c>
      <c r="AP31" s="26" t="str">
        <f>IF(Factores!CD28&gt;=1,"1","0")</f>
        <v>0</v>
      </c>
      <c r="AQ31" s="26" t="str">
        <f>IF(Factores!CE28&gt;=1,"1","0")</f>
        <v>1</v>
      </c>
      <c r="AR31" s="26" t="str">
        <f>IF(Factores!CF28&gt;=1,"1","0")</f>
        <v>1</v>
      </c>
      <c r="AS31" s="26" t="str">
        <f>IF(Factores!CG28&gt;=1,"1","0")</f>
        <v>0</v>
      </c>
      <c r="AT31" s="26" t="str">
        <f>IF(Factores!CH28&gt;=1,"1","0")</f>
        <v>0</v>
      </c>
      <c r="AU31" s="26" t="str">
        <f>IF(Factores!CI28&gt;=1,"1","0")</f>
        <v>0</v>
      </c>
      <c r="AV31" s="26" t="str">
        <f>IF(Factores!CJ28&gt;=1,"1","0")</f>
        <v>0</v>
      </c>
      <c r="AW31" s="26" t="str">
        <f>IF(Factores!CK28&gt;=1,"1","0")</f>
        <v>1</v>
      </c>
      <c r="AX31" s="26" t="str">
        <f>IF(Factores!CL28&gt;=1,"1","0")</f>
        <v>0</v>
      </c>
      <c r="AY31" s="26" t="str">
        <f>IF(Factores!CM28&gt;=1,"1","0")</f>
        <v>1</v>
      </c>
      <c r="AZ31" s="26" t="str">
        <f>IF(Factores!CN28&gt;=1,"1","0")</f>
        <v>1</v>
      </c>
      <c r="BA31" s="26" t="str">
        <f>IF(Factores!CO28&gt;=1,"1","0")</f>
        <v>0</v>
      </c>
      <c r="BB31" s="26" t="str">
        <f>IF(Factores!CP28&gt;=1,"1","0")</f>
        <v>0</v>
      </c>
      <c r="BC31" s="26" t="str">
        <f>IF(Factores!CQ28&gt;=1,"1","0")</f>
        <v>0</v>
      </c>
      <c r="BD31" s="26" t="str">
        <f>IF(Factores!CR28&gt;=1,"1","0")</f>
        <v>0</v>
      </c>
      <c r="BE31" s="26" t="str">
        <f>IF(Factores!CS28&gt;=1,"1","0")</f>
        <v>0</v>
      </c>
      <c r="BF31" s="26" t="str">
        <f>IF(Factores!CT28&gt;=1,"1","0")</f>
        <v>0</v>
      </c>
      <c r="BG31" s="26" t="str">
        <f>IF(Factores!CU28&gt;=1,"1","0")</f>
        <v>0</v>
      </c>
      <c r="BH31" s="26" t="str">
        <f>IF(Factores!CV28&gt;=1,"1","0")</f>
        <v>0</v>
      </c>
      <c r="BI31" s="26" t="str">
        <f>IF(Factores!CW28&gt;=1,"1","0")</f>
        <v>0</v>
      </c>
      <c r="BJ31" s="26" t="str">
        <f>IF(Factores!CX28&gt;=1,"1","0")</f>
        <v>0</v>
      </c>
      <c r="BK31" s="26" t="str">
        <f>IF(Factores!CY28&gt;=1,"1","0")</f>
        <v>0</v>
      </c>
      <c r="BL31" s="26" t="str">
        <f>IF(Factores!CZ28&gt;=1,"1","0")</f>
        <v>0</v>
      </c>
      <c r="BM31" s="26" t="str">
        <f>IF(Factores!DA28&gt;=1,"1","0")</f>
        <v>0</v>
      </c>
      <c r="BN31" s="26" t="str">
        <f>IF(Factores!DB28&gt;=1,"1","0")</f>
        <v>0</v>
      </c>
      <c r="BO31" s="26" t="str">
        <f>IF(Factores!DC28&gt;=1,"1","0")</f>
        <v>1</v>
      </c>
      <c r="BP31" s="26" t="str">
        <f>IF(Factores!DD28&gt;=1,"1","0")</f>
        <v>0</v>
      </c>
      <c r="BQ31" s="39" t="str">
        <f>IF(Factores!DG28&gt;=1,"1","0")</f>
        <v>0</v>
      </c>
      <c r="BR31" s="39" t="str">
        <f>IF(Factores!DH28&gt;=1,"1","0")</f>
        <v>0</v>
      </c>
      <c r="BS31" s="39" t="str">
        <f>IF(Factores!DI28&gt;=1,"1","0")</f>
        <v>0</v>
      </c>
      <c r="BT31" s="39" t="str">
        <f>IF(Factores!DJ28&gt;=1,"1","0")</f>
        <v>0</v>
      </c>
      <c r="BU31" s="39" t="str">
        <f>IF(Factores!DK28&gt;=1,"1","0")</f>
        <v>1</v>
      </c>
      <c r="BV31" s="39" t="str">
        <f>IF(Factores!DL28&gt;=1,"1","0")</f>
        <v>0</v>
      </c>
      <c r="BW31" s="39" t="str">
        <f>IF(Factores!DM28&gt;=1,"1","0")</f>
        <v>1</v>
      </c>
      <c r="BX31" s="39" t="str">
        <f>IF(Factores!DN28&gt;=1,"1","0")</f>
        <v>0</v>
      </c>
      <c r="BY31" s="39" t="str">
        <f>IF(Factores!DO28&gt;=1,"1","0")</f>
        <v>0</v>
      </c>
      <c r="BZ31" s="39" t="str">
        <f>IF(Factores!DP28&gt;=1,"1","0")</f>
        <v>0</v>
      </c>
      <c r="CA31" s="39" t="str">
        <f>IF(Factores!DQ28&gt;=1,"1","0")</f>
        <v>0</v>
      </c>
      <c r="CB31" s="39" t="str">
        <f>IF(Factores!DR28&gt;=1,"1","0")</f>
        <v>1</v>
      </c>
      <c r="CC31" s="39" t="str">
        <f>IF(Factores!DS28&gt;=1,"1","0")</f>
        <v>0</v>
      </c>
      <c r="CD31" s="39" t="str">
        <f>IF(Factores!DT28&gt;=1,"1","0")</f>
        <v>0</v>
      </c>
      <c r="CE31" s="39" t="str">
        <f>IF(Factores!DU28&gt;=1,"1","0")</f>
        <v>0</v>
      </c>
      <c r="CF31" s="39" t="str">
        <f>IF(Factores!DV28&gt;=1,"1","0")</f>
        <v>1</v>
      </c>
      <c r="CG31" s="39" t="str">
        <f>IF(Factores!DW28&gt;=1,"1","0")</f>
        <v>1</v>
      </c>
    </row>
    <row r="32" spans="2:85" x14ac:dyDescent="0.25">
      <c r="B32" s="35">
        <v>22</v>
      </c>
      <c r="C32" s="164" t="s">
        <v>396</v>
      </c>
      <c r="D32" s="16" t="s">
        <v>118</v>
      </c>
      <c r="E32" s="39" t="str">
        <f>IF(Factores!C29&gt;=1,"1","0")</f>
        <v>1</v>
      </c>
      <c r="F32" s="39" t="str">
        <f>IF(Factores!D29&gt;=1,"1","0")</f>
        <v>1</v>
      </c>
      <c r="G32" s="14" t="str">
        <f>IF(Factores!E29&gt;=1,"1","0")</f>
        <v>1</v>
      </c>
      <c r="H32" s="31" t="str">
        <f>IF(Factores!BD29&gt;=1,"1","0")</f>
        <v>1</v>
      </c>
      <c r="I32" s="39" t="str">
        <f>IF(Factores!BE29&gt;=1,"1","0")</f>
        <v>0</v>
      </c>
      <c r="J32" s="39" t="str">
        <f>IF(Factores!BF29&gt;=1,"1","0")</f>
        <v>1</v>
      </c>
      <c r="K32" s="39" t="str">
        <f>IF(Factores!BG29&gt;=1,"1","0")</f>
        <v>1</v>
      </c>
      <c r="L32" s="39" t="str">
        <f>IF(Factores!BH29&gt;=1,"1","0")</f>
        <v>0</v>
      </c>
      <c r="M32" s="39" t="str">
        <f>IF(Factores!BI29&gt;=1,"1","0")</f>
        <v>1</v>
      </c>
      <c r="N32" s="39" t="str">
        <f>IF(Factores!BJ29&gt;=1,"1","0")</f>
        <v>0</v>
      </c>
      <c r="O32" s="39" t="str">
        <f>IF(Factores!BK29&gt;=1,"1","0")</f>
        <v>0</v>
      </c>
      <c r="P32" s="39" t="str">
        <f>IF(Factores!BL29&gt;=1,"1","0")</f>
        <v>1</v>
      </c>
      <c r="Q32" s="39" t="str">
        <f>IF(Factores!BM29&gt;=1,"1","0")</f>
        <v>1</v>
      </c>
      <c r="R32" s="39" t="str">
        <f>IF(Factores!BN29&gt;=1,"1","0")</f>
        <v>0</v>
      </c>
      <c r="S32" s="32" t="str">
        <f>IF(Factores!BO29&gt;=1,"1","0")</f>
        <v>0</v>
      </c>
      <c r="T32" s="293" t="str">
        <f>IF('Cultivos '!P84&gt;=1,"1","0")</f>
        <v>1</v>
      </c>
      <c r="U32" s="24" t="str">
        <f>IF('Cultivos '!Q84&gt;=1,"1","0")</f>
        <v>1</v>
      </c>
      <c r="V32" s="24" t="str">
        <f>IF('Cultivos '!R84&gt;=1,"1","0")</f>
        <v>1</v>
      </c>
      <c r="W32" s="24" t="str">
        <f>IF('Cultivos '!S84&gt;=1,"1","0")</f>
        <v>0</v>
      </c>
      <c r="X32" s="24" t="str">
        <f>IF('Cultivos '!W84&gt;=1,"1","0")</f>
        <v>0</v>
      </c>
      <c r="Y32" s="24" t="str">
        <f>IF('Cultivos '!T84&gt;=1,"1","0")</f>
        <v>1</v>
      </c>
      <c r="Z32" s="23" t="str">
        <f>IF('Cultivos '!C84&gt;=1,"1","0")</f>
        <v>1</v>
      </c>
      <c r="AA32" s="23" t="str">
        <f>IF('Cultivos '!D84&gt;=1,"1","0")</f>
        <v>1</v>
      </c>
      <c r="AB32" s="23" t="str">
        <f>IF('Cultivos '!E84&gt;=1,"1","0")</f>
        <v>1</v>
      </c>
      <c r="AC32" s="34" t="str">
        <f>IF(Factores!N29&gt;=1,"1","0")</f>
        <v>1</v>
      </c>
      <c r="AD32" s="26" t="str">
        <f>IF(Factores!BR29&gt;=1,"1","0")</f>
        <v>1</v>
      </c>
      <c r="AE32" s="26" t="str">
        <f>IF(Factores!BS29&gt;=1,"1","0")</f>
        <v>0</v>
      </c>
      <c r="AF32" s="26" t="str">
        <f>IF(Factores!BT29&gt;=1,"1","0")</f>
        <v>0</v>
      </c>
      <c r="AG32" s="26" t="str">
        <f>IF(Factores!BU29&gt;=1,"1","0")</f>
        <v>0</v>
      </c>
      <c r="AH32" s="26" t="str">
        <f>IF(Factores!BV29&gt;=1,"1","0")</f>
        <v>0</v>
      </c>
      <c r="AI32" s="26" t="str">
        <f>IF(Factores!BW29&gt;=1,"1","0")</f>
        <v>0</v>
      </c>
      <c r="AJ32" s="26" t="str">
        <f>IF(Factores!BX29&gt;=1,"1","0")</f>
        <v>0</v>
      </c>
      <c r="AK32" s="26" t="str">
        <f>IF(Factores!BY29&gt;=1,"1","0")</f>
        <v>0</v>
      </c>
      <c r="AL32" s="26" t="str">
        <f>IF(Factores!BZ29&gt;=1,"1","0")</f>
        <v>0</v>
      </c>
      <c r="AM32" s="26" t="str">
        <f>IF(Factores!CA29&gt;=1,"1","0")</f>
        <v>0</v>
      </c>
      <c r="AN32" s="26" t="str">
        <f>IF(Factores!CB29&gt;=1,"1","0")</f>
        <v>0</v>
      </c>
      <c r="AO32" s="26" t="str">
        <f>IF(Factores!CC29&gt;=1,"1","0")</f>
        <v>0</v>
      </c>
      <c r="AP32" s="26" t="str">
        <f>IF(Factores!CD29&gt;=1,"1","0")</f>
        <v>0</v>
      </c>
      <c r="AQ32" s="26" t="str">
        <f>IF(Factores!CE29&gt;=1,"1","0")</f>
        <v>0</v>
      </c>
      <c r="AR32" s="26" t="str">
        <f>IF(Factores!CF29&gt;=1,"1","0")</f>
        <v>0</v>
      </c>
      <c r="AS32" s="26" t="str">
        <f>IF(Factores!CG29&gt;=1,"1","0")</f>
        <v>1</v>
      </c>
      <c r="AT32" s="26" t="str">
        <f>IF(Factores!CH29&gt;=1,"1","0")</f>
        <v>0</v>
      </c>
      <c r="AU32" s="26" t="str">
        <f>IF(Factores!CI29&gt;=1,"1","0")</f>
        <v>0</v>
      </c>
      <c r="AV32" s="26" t="str">
        <f>IF(Factores!CJ29&gt;=1,"1","0")</f>
        <v>0</v>
      </c>
      <c r="AW32" s="26" t="str">
        <f>IF(Factores!CK29&gt;=1,"1","0")</f>
        <v>0</v>
      </c>
      <c r="AX32" s="26" t="str">
        <f>IF(Factores!CL29&gt;=1,"1","0")</f>
        <v>0</v>
      </c>
      <c r="AY32" s="26" t="str">
        <f>IF(Factores!CM29&gt;=1,"1","0")</f>
        <v>0</v>
      </c>
      <c r="AZ32" s="26" t="str">
        <f>IF(Factores!CN29&gt;=1,"1","0")</f>
        <v>0</v>
      </c>
      <c r="BA32" s="26" t="str">
        <f>IF(Factores!CO29&gt;=1,"1","0")</f>
        <v>0</v>
      </c>
      <c r="BB32" s="26" t="str">
        <f>IF(Factores!CP29&gt;=1,"1","0")</f>
        <v>0</v>
      </c>
      <c r="BC32" s="26" t="str">
        <f>IF(Factores!CQ29&gt;=1,"1","0")</f>
        <v>0</v>
      </c>
      <c r="BD32" s="26" t="str">
        <f>IF(Factores!CR29&gt;=1,"1","0")</f>
        <v>0</v>
      </c>
      <c r="BE32" s="26" t="str">
        <f>IF(Factores!CS29&gt;=1,"1","0")</f>
        <v>0</v>
      </c>
      <c r="BF32" s="26" t="str">
        <f>IF(Factores!CT29&gt;=1,"1","0")</f>
        <v>1</v>
      </c>
      <c r="BG32" s="26" t="str">
        <f>IF(Factores!CU29&gt;=1,"1","0")</f>
        <v>0</v>
      </c>
      <c r="BH32" s="26" t="str">
        <f>IF(Factores!CV29&gt;=1,"1","0")</f>
        <v>0</v>
      </c>
      <c r="BI32" s="26" t="str">
        <f>IF(Factores!CW29&gt;=1,"1","0")</f>
        <v>0</v>
      </c>
      <c r="BJ32" s="26" t="str">
        <f>IF(Factores!CX29&gt;=1,"1","0")</f>
        <v>0</v>
      </c>
      <c r="BK32" s="26" t="str">
        <f>IF(Factores!CY29&gt;=1,"1","0")</f>
        <v>0</v>
      </c>
      <c r="BL32" s="26" t="str">
        <f>IF(Factores!CZ29&gt;=1,"1","0")</f>
        <v>0</v>
      </c>
      <c r="BM32" s="26" t="str">
        <f>IF(Factores!DA29&gt;=1,"1","0")</f>
        <v>0</v>
      </c>
      <c r="BN32" s="26" t="str">
        <f>IF(Factores!DB29&gt;=1,"1","0")</f>
        <v>0</v>
      </c>
      <c r="BO32" s="26" t="str">
        <f>IF(Factores!DC29&gt;=1,"1","0")</f>
        <v>0</v>
      </c>
      <c r="BP32" s="26" t="str">
        <f>IF(Factores!DD29&gt;=1,"1","0")</f>
        <v>1</v>
      </c>
      <c r="BQ32" s="39" t="str">
        <f>IF(Factores!DG29&gt;=1,"1","0")</f>
        <v>1</v>
      </c>
      <c r="BR32" s="39" t="str">
        <f>IF(Factores!DH29&gt;=1,"1","0")</f>
        <v>1</v>
      </c>
      <c r="BS32" s="39" t="str">
        <f>IF(Factores!DI29&gt;=1,"1","0")</f>
        <v>0</v>
      </c>
      <c r="BT32" s="39" t="str">
        <f>IF(Factores!DJ29&gt;=1,"1","0")</f>
        <v>1</v>
      </c>
      <c r="BU32" s="39" t="str">
        <f>IF(Factores!DK29&gt;=1,"1","0")</f>
        <v>1</v>
      </c>
      <c r="BV32" s="39" t="str">
        <f>IF(Factores!DL29&gt;=1,"1","0")</f>
        <v>1</v>
      </c>
      <c r="BW32" s="39" t="str">
        <f>IF(Factores!DM29&gt;=1,"1","0")</f>
        <v>1</v>
      </c>
      <c r="BX32" s="39" t="str">
        <f>IF(Factores!DN29&gt;=1,"1","0")</f>
        <v>1</v>
      </c>
      <c r="BY32" s="39" t="str">
        <f>IF(Factores!DO29&gt;=1,"1","0")</f>
        <v>1</v>
      </c>
      <c r="BZ32" s="39" t="str">
        <f>IF(Factores!DP29&gt;=1,"1","0")</f>
        <v>0</v>
      </c>
      <c r="CA32" s="39" t="str">
        <f>IF(Factores!DQ29&gt;=1,"1","0")</f>
        <v>1</v>
      </c>
      <c r="CB32" s="39" t="str">
        <f>IF(Factores!DR29&gt;=1,"1","0")</f>
        <v>1</v>
      </c>
      <c r="CC32" s="39" t="str">
        <f>IF(Factores!DS29&gt;=1,"1","0")</f>
        <v>0</v>
      </c>
      <c r="CD32" s="39" t="str">
        <f>IF(Factores!DT29&gt;=1,"1","0")</f>
        <v>0</v>
      </c>
      <c r="CE32" s="39" t="str">
        <f>IF(Factores!DU29&gt;=1,"1","0")</f>
        <v>0</v>
      </c>
      <c r="CF32" s="39" t="str">
        <f>IF(Factores!DV29&gt;=1,"1","0")</f>
        <v>1</v>
      </c>
      <c r="CG32" s="39" t="str">
        <f>IF(Factores!DW29&gt;=1,"1","0")</f>
        <v>1</v>
      </c>
    </row>
    <row r="33" spans="2:85" x14ac:dyDescent="0.25">
      <c r="B33" s="35">
        <v>23</v>
      </c>
      <c r="C33" s="164" t="s">
        <v>397</v>
      </c>
      <c r="D33" s="16" t="s">
        <v>115</v>
      </c>
      <c r="E33" s="39" t="str">
        <f>IF(Factores!C30&gt;=1,"1","0")</f>
        <v>0</v>
      </c>
      <c r="F33" s="39" t="str">
        <f>IF(Factores!D30&gt;=1,"1","0")</f>
        <v>1</v>
      </c>
      <c r="G33" s="14" t="str">
        <f>IF(Factores!E30&gt;=1,"1","0")</f>
        <v>1</v>
      </c>
      <c r="H33" s="31" t="str">
        <f>IF(Factores!BD30&gt;=1,"1","0")</f>
        <v>0</v>
      </c>
      <c r="I33" s="39" t="str">
        <f>IF(Factores!BE30&gt;=1,"1","0")</f>
        <v>0</v>
      </c>
      <c r="J33" s="39" t="str">
        <f>IF(Factores!BF30&gt;=1,"1","0")</f>
        <v>0</v>
      </c>
      <c r="K33" s="39" t="str">
        <f>IF(Factores!BG30&gt;=1,"1","0")</f>
        <v>1</v>
      </c>
      <c r="L33" s="39" t="str">
        <f>IF(Factores!BH30&gt;=1,"1","0")</f>
        <v>1</v>
      </c>
      <c r="M33" s="39" t="str">
        <f>IF(Factores!BI30&gt;=1,"1","0")</f>
        <v>0</v>
      </c>
      <c r="N33" s="39" t="str">
        <f>IF(Factores!BJ30&gt;=1,"1","0")</f>
        <v>1</v>
      </c>
      <c r="O33" s="39" t="str">
        <f>IF(Factores!BK30&gt;=1,"1","0")</f>
        <v>1</v>
      </c>
      <c r="P33" s="39" t="str">
        <f>IF(Factores!BL30&gt;=1,"1","0")</f>
        <v>1</v>
      </c>
      <c r="Q33" s="39" t="str">
        <f>IF(Factores!BM30&gt;=1,"1","0")</f>
        <v>1</v>
      </c>
      <c r="R33" s="39" t="str">
        <f>IF(Factores!BN30&gt;=1,"1","0")</f>
        <v>0</v>
      </c>
      <c r="S33" s="32" t="str">
        <f>IF(Factores!BO30&gt;=1,"1","0")</f>
        <v>0</v>
      </c>
      <c r="T33" s="293" t="str">
        <f>IF('Cultivos '!P85&gt;=1,"1","0")</f>
        <v>1</v>
      </c>
      <c r="U33" s="24" t="str">
        <f>IF('Cultivos '!Q85&gt;=1,"1","0")</f>
        <v>1</v>
      </c>
      <c r="V33" s="24" t="str">
        <f>IF('Cultivos '!R85&gt;=1,"1","0")</f>
        <v>1</v>
      </c>
      <c r="W33" s="24" t="str">
        <f>IF('Cultivos '!S85&gt;=1,"1","0")</f>
        <v>0</v>
      </c>
      <c r="X33" s="24" t="str">
        <f>IF('Cultivos '!W85&gt;=1,"1","0")</f>
        <v>1</v>
      </c>
      <c r="Y33" s="24" t="str">
        <f>IF('Cultivos '!T85&gt;=1,"1","0")</f>
        <v>1</v>
      </c>
      <c r="Z33" s="23" t="str">
        <f>IF('Cultivos '!C85&gt;=1,"1","0")</f>
        <v>1</v>
      </c>
      <c r="AA33" s="23" t="str">
        <f>IF('Cultivos '!D85&gt;=1,"1","0")</f>
        <v>1</v>
      </c>
      <c r="AB33" s="23" t="str">
        <f>IF('Cultivos '!E85&gt;=1,"1","0")</f>
        <v>1</v>
      </c>
      <c r="AC33" s="34" t="str">
        <f>IF(Factores!N30&gt;=1,"1","0")</f>
        <v>1</v>
      </c>
      <c r="AD33" s="26" t="str">
        <f>IF(Factores!BR30&gt;=1,"1","0")</f>
        <v>0</v>
      </c>
      <c r="AE33" s="26" t="str">
        <f>IF(Factores!BS30&gt;=1,"1","0")</f>
        <v>0</v>
      </c>
      <c r="AF33" s="26" t="str">
        <f>IF(Factores!BT30&gt;=1,"1","0")</f>
        <v>0</v>
      </c>
      <c r="AG33" s="26" t="str">
        <f>IF(Factores!BU30&gt;=1,"1","0")</f>
        <v>1</v>
      </c>
      <c r="AH33" s="26" t="str">
        <f>IF(Factores!BV30&gt;=1,"1","0")</f>
        <v>0</v>
      </c>
      <c r="AI33" s="26" t="str">
        <f>IF(Factores!BW30&gt;=1,"1","0")</f>
        <v>0</v>
      </c>
      <c r="AJ33" s="26" t="str">
        <f>IF(Factores!BX30&gt;=1,"1","0")</f>
        <v>0</v>
      </c>
      <c r="AK33" s="26" t="str">
        <f>IF(Factores!BY30&gt;=1,"1","0")</f>
        <v>0</v>
      </c>
      <c r="AL33" s="26" t="str">
        <f>IF(Factores!BZ30&gt;=1,"1","0")</f>
        <v>0</v>
      </c>
      <c r="AM33" s="26" t="str">
        <f>IF(Factores!CA30&gt;=1,"1","0")</f>
        <v>0</v>
      </c>
      <c r="AN33" s="26" t="str">
        <f>IF(Factores!CB30&gt;=1,"1","0")</f>
        <v>0</v>
      </c>
      <c r="AO33" s="26" t="str">
        <f>IF(Factores!CC30&gt;=1,"1","0")</f>
        <v>1</v>
      </c>
      <c r="AP33" s="26" t="str">
        <f>IF(Factores!CD30&gt;=1,"1","0")</f>
        <v>0</v>
      </c>
      <c r="AQ33" s="26" t="str">
        <f>IF(Factores!CE30&gt;=1,"1","0")</f>
        <v>0</v>
      </c>
      <c r="AR33" s="26" t="str">
        <f>IF(Factores!CF30&gt;=1,"1","0")</f>
        <v>0</v>
      </c>
      <c r="AS33" s="26" t="str">
        <f>IF(Factores!CG30&gt;=1,"1","0")</f>
        <v>0</v>
      </c>
      <c r="AT33" s="26" t="str">
        <f>IF(Factores!CH30&gt;=1,"1","0")</f>
        <v>1</v>
      </c>
      <c r="AU33" s="26" t="str">
        <f>IF(Factores!CI30&gt;=1,"1","0")</f>
        <v>0</v>
      </c>
      <c r="AV33" s="26" t="str">
        <f>IF(Factores!CJ30&gt;=1,"1","0")</f>
        <v>0</v>
      </c>
      <c r="AW33" s="26" t="str">
        <f>IF(Factores!CK30&gt;=1,"1","0")</f>
        <v>0</v>
      </c>
      <c r="AX33" s="26" t="str">
        <f>IF(Factores!CL30&gt;=1,"1","0")</f>
        <v>0</v>
      </c>
      <c r="AY33" s="26" t="str">
        <f>IF(Factores!CM30&gt;=1,"1","0")</f>
        <v>0</v>
      </c>
      <c r="AZ33" s="26" t="str">
        <f>IF(Factores!CN30&gt;=1,"1","0")</f>
        <v>0</v>
      </c>
      <c r="BA33" s="26" t="str">
        <f>IF(Factores!CO30&gt;=1,"1","0")</f>
        <v>0</v>
      </c>
      <c r="BB33" s="26" t="str">
        <f>IF(Factores!CP30&gt;=1,"1","0")</f>
        <v>0</v>
      </c>
      <c r="BC33" s="26" t="str">
        <f>IF(Factores!CQ30&gt;=1,"1","0")</f>
        <v>0</v>
      </c>
      <c r="BD33" s="26" t="str">
        <f>IF(Factores!CR30&gt;=1,"1","0")</f>
        <v>0</v>
      </c>
      <c r="BE33" s="26" t="str">
        <f>IF(Factores!CS30&gt;=1,"1","0")</f>
        <v>0</v>
      </c>
      <c r="BF33" s="26" t="str">
        <f>IF(Factores!CT30&gt;=1,"1","0")</f>
        <v>0</v>
      </c>
      <c r="BG33" s="26" t="str">
        <f>IF(Factores!CU30&gt;=1,"1","0")</f>
        <v>0</v>
      </c>
      <c r="BH33" s="26" t="str">
        <f>IF(Factores!CV30&gt;=1,"1","0")</f>
        <v>0</v>
      </c>
      <c r="BI33" s="26" t="str">
        <f>IF(Factores!CW30&gt;=1,"1","0")</f>
        <v>0</v>
      </c>
      <c r="BJ33" s="26" t="str">
        <f>IF(Factores!CX30&gt;=1,"1","0")</f>
        <v>1</v>
      </c>
      <c r="BK33" s="26" t="str">
        <f>IF(Factores!CY30&gt;=1,"1","0")</f>
        <v>0</v>
      </c>
      <c r="BL33" s="26" t="str">
        <f>IF(Factores!CZ30&gt;=1,"1","0")</f>
        <v>0</v>
      </c>
      <c r="BM33" s="26" t="str">
        <f>IF(Factores!DA30&gt;=1,"1","0")</f>
        <v>0</v>
      </c>
      <c r="BN33" s="26" t="str">
        <f>IF(Factores!DB30&gt;=1,"1","0")</f>
        <v>0</v>
      </c>
      <c r="BO33" s="26" t="str">
        <f>IF(Factores!DC30&gt;=1,"1","0")</f>
        <v>0</v>
      </c>
      <c r="BP33" s="26" t="str">
        <f>IF(Factores!DD30&gt;=1,"1","0")</f>
        <v>0</v>
      </c>
      <c r="BQ33" s="39" t="str">
        <f>IF(Factores!DG30&gt;=1,"1","0")</f>
        <v>1</v>
      </c>
      <c r="BR33" s="39" t="str">
        <f>IF(Factores!DH30&gt;=1,"1","0")</f>
        <v>0</v>
      </c>
      <c r="BS33" s="39" t="str">
        <f>IF(Factores!DI30&gt;=1,"1","0")</f>
        <v>0</v>
      </c>
      <c r="BT33" s="39" t="str">
        <f>IF(Factores!DJ30&gt;=1,"1","0")</f>
        <v>0</v>
      </c>
      <c r="BU33" s="39" t="str">
        <f>IF(Factores!DK30&gt;=1,"1","0")</f>
        <v>1</v>
      </c>
      <c r="BV33" s="39" t="str">
        <f>IF(Factores!DL30&gt;=1,"1","0")</f>
        <v>0</v>
      </c>
      <c r="BW33" s="39" t="str">
        <f>IF(Factores!DM30&gt;=1,"1","0")</f>
        <v>1</v>
      </c>
      <c r="BX33" s="39" t="str">
        <f>IF(Factores!DN30&gt;=1,"1","0")</f>
        <v>0</v>
      </c>
      <c r="BY33" s="39" t="str">
        <f>IF(Factores!DO30&gt;=1,"1","0")</f>
        <v>1</v>
      </c>
      <c r="BZ33" s="39" t="str">
        <f>IF(Factores!DP30&gt;=1,"1","0")</f>
        <v>0</v>
      </c>
      <c r="CA33" s="39" t="str">
        <f>IF(Factores!DQ30&gt;=1,"1","0")</f>
        <v>1</v>
      </c>
      <c r="CB33" s="39" t="str">
        <f>IF(Factores!DR30&gt;=1,"1","0")</f>
        <v>1</v>
      </c>
      <c r="CC33" s="39" t="str">
        <f>IF(Factores!DS30&gt;=1,"1","0")</f>
        <v>1</v>
      </c>
      <c r="CD33" s="39" t="str">
        <f>IF(Factores!DT30&gt;=1,"1","0")</f>
        <v>0</v>
      </c>
      <c r="CE33" s="39" t="str">
        <f>IF(Factores!DU30&gt;=1,"1","0")</f>
        <v>0</v>
      </c>
      <c r="CF33" s="39" t="str">
        <f>IF(Factores!DV30&gt;=1,"1","0")</f>
        <v>1</v>
      </c>
      <c r="CG33" s="39" t="str">
        <f>IF(Factores!DW30&gt;=1,"1","0")</f>
        <v>1</v>
      </c>
    </row>
    <row r="34" spans="2:85" x14ac:dyDescent="0.25">
      <c r="B34" s="35">
        <v>24</v>
      </c>
      <c r="C34" s="164" t="s">
        <v>398</v>
      </c>
      <c r="D34" s="16" t="s">
        <v>114</v>
      </c>
      <c r="E34" s="39" t="str">
        <f>IF(Factores!C31&gt;=1,"1","0")</f>
        <v>0</v>
      </c>
      <c r="F34" s="39" t="str">
        <f>IF(Factores!D31&gt;=1,"1","0")</f>
        <v>0</v>
      </c>
      <c r="G34" s="14" t="str">
        <f>IF(Factores!E31&gt;=1,"1","0")</f>
        <v>1</v>
      </c>
      <c r="H34" s="31" t="str">
        <f>IF(Factores!BD31&gt;=1,"1","0")</f>
        <v>1</v>
      </c>
      <c r="I34" s="39" t="str">
        <f>IF(Factores!BE31&gt;=1,"1","0")</f>
        <v>1</v>
      </c>
      <c r="J34" s="39" t="str">
        <f>IF(Factores!BF31&gt;=1,"1","0")</f>
        <v>1</v>
      </c>
      <c r="K34" s="39" t="str">
        <f>IF(Factores!BG31&gt;=1,"1","0")</f>
        <v>1</v>
      </c>
      <c r="L34" s="39" t="str">
        <f>IF(Factores!BH31&gt;=1,"1","0")</f>
        <v>0</v>
      </c>
      <c r="M34" s="39" t="str">
        <f>IF(Factores!BI31&gt;=1,"1","0")</f>
        <v>1</v>
      </c>
      <c r="N34" s="39" t="str">
        <f>IF(Factores!BJ31&gt;=1,"1","0")</f>
        <v>0</v>
      </c>
      <c r="O34" s="39" t="str">
        <f>IF(Factores!BK31&gt;=1,"1","0")</f>
        <v>1</v>
      </c>
      <c r="P34" s="39" t="str">
        <f>IF(Factores!BL31&gt;=1,"1","0")</f>
        <v>0</v>
      </c>
      <c r="Q34" s="39" t="str">
        <f>IF(Factores!BM31&gt;=1,"1","0")</f>
        <v>1</v>
      </c>
      <c r="R34" s="39" t="str">
        <f>IF(Factores!BN31&gt;=1,"1","0")</f>
        <v>0</v>
      </c>
      <c r="S34" s="32" t="str">
        <f>IF(Factores!BO31&gt;=1,"1","0")</f>
        <v>0</v>
      </c>
      <c r="T34" s="293" t="str">
        <f>IF('Cultivos '!P86&gt;=1,"1","0")</f>
        <v>1</v>
      </c>
      <c r="U34" s="24" t="str">
        <f>IF('Cultivos '!Q86&gt;=1,"1","0")</f>
        <v>1</v>
      </c>
      <c r="V34" s="24" t="str">
        <f>IF('Cultivos '!R86&gt;=1,"1","0")</f>
        <v>0</v>
      </c>
      <c r="W34" s="24" t="str">
        <f>IF('Cultivos '!S86&gt;=1,"1","0")</f>
        <v>0</v>
      </c>
      <c r="X34" s="24" t="str">
        <f>IF('Cultivos '!W86&gt;=1,"1","0")</f>
        <v>0</v>
      </c>
      <c r="Y34" s="24" t="str">
        <f>IF('Cultivos '!T86&gt;=1,"1","0")</f>
        <v>0</v>
      </c>
      <c r="Z34" s="23" t="str">
        <f>IF('Cultivos '!C86&gt;=1,"1","0")</f>
        <v>1</v>
      </c>
      <c r="AA34" s="23" t="str">
        <f>IF('Cultivos '!D86&gt;=1,"1","0")</f>
        <v>1</v>
      </c>
      <c r="AB34" s="23" t="str">
        <f>IF('Cultivos '!E86&gt;=1,"1","0")</f>
        <v>1</v>
      </c>
      <c r="AC34" s="34" t="str">
        <f>IF(Factores!N31&gt;=1,"1","0")</f>
        <v>1</v>
      </c>
      <c r="AD34" s="26" t="str">
        <f>IF(Factores!BR31&gt;=1,"1","0")</f>
        <v>1</v>
      </c>
      <c r="AE34" s="26" t="str">
        <f>IF(Factores!BS31&gt;=1,"1","0")</f>
        <v>1</v>
      </c>
      <c r="AF34" s="26" t="str">
        <f>IF(Factores!BT31&gt;=1,"1","0")</f>
        <v>0</v>
      </c>
      <c r="AG34" s="26" t="str">
        <f>IF(Factores!BU31&gt;=1,"1","0")</f>
        <v>0</v>
      </c>
      <c r="AH34" s="26" t="str">
        <f>IF(Factores!BV31&gt;=1,"1","0")</f>
        <v>0</v>
      </c>
      <c r="AI34" s="26" t="str">
        <f>IF(Factores!BW31&gt;=1,"1","0")</f>
        <v>1</v>
      </c>
      <c r="AJ34" s="26" t="str">
        <f>IF(Factores!BX31&gt;=1,"1","0")</f>
        <v>0</v>
      </c>
      <c r="AK34" s="26" t="str">
        <f>IF(Factores!BY31&gt;=1,"1","0")</f>
        <v>0</v>
      </c>
      <c r="AL34" s="26" t="str">
        <f>IF(Factores!BZ31&gt;=1,"1","0")</f>
        <v>0</v>
      </c>
      <c r="AM34" s="26" t="str">
        <f>IF(Factores!CA31&gt;=1,"1","0")</f>
        <v>0</v>
      </c>
      <c r="AN34" s="26" t="str">
        <f>IF(Factores!CB31&gt;=1,"1","0")</f>
        <v>0</v>
      </c>
      <c r="AO34" s="26" t="str">
        <f>IF(Factores!CC31&gt;=1,"1","0")</f>
        <v>0</v>
      </c>
      <c r="AP34" s="26" t="str">
        <f>IF(Factores!CD31&gt;=1,"1","0")</f>
        <v>0</v>
      </c>
      <c r="AQ34" s="26" t="str">
        <f>IF(Factores!CE31&gt;=1,"1","0")</f>
        <v>1</v>
      </c>
      <c r="AR34" s="26" t="str">
        <f>IF(Factores!CF31&gt;=1,"1","0")</f>
        <v>0</v>
      </c>
      <c r="AS34" s="26" t="str">
        <f>IF(Factores!CG31&gt;=1,"1","0")</f>
        <v>1</v>
      </c>
      <c r="AT34" s="26" t="str">
        <f>IF(Factores!CH31&gt;=1,"1","0")</f>
        <v>0</v>
      </c>
      <c r="AU34" s="26" t="str">
        <f>IF(Factores!CI31&gt;=1,"1","0")</f>
        <v>0</v>
      </c>
      <c r="AV34" s="26" t="str">
        <f>IF(Factores!CJ31&gt;=1,"1","0")</f>
        <v>0</v>
      </c>
      <c r="AW34" s="26" t="str">
        <f>IF(Factores!CK31&gt;=1,"1","0")</f>
        <v>0</v>
      </c>
      <c r="AX34" s="26" t="str">
        <f>IF(Factores!CL31&gt;=1,"1","0")</f>
        <v>0</v>
      </c>
      <c r="AY34" s="26" t="str">
        <f>IF(Factores!CM31&gt;=1,"1","0")</f>
        <v>0</v>
      </c>
      <c r="AZ34" s="26" t="str">
        <f>IF(Factores!CN31&gt;=1,"1","0")</f>
        <v>0</v>
      </c>
      <c r="BA34" s="26" t="str">
        <f>IF(Factores!CO31&gt;=1,"1","0")</f>
        <v>0</v>
      </c>
      <c r="BB34" s="26" t="str">
        <f>IF(Factores!CP31&gt;=1,"1","0")</f>
        <v>0</v>
      </c>
      <c r="BC34" s="26" t="str">
        <f>IF(Factores!CQ31&gt;=1,"1","0")</f>
        <v>0</v>
      </c>
      <c r="BD34" s="26" t="str">
        <f>IF(Factores!CR31&gt;=1,"1","0")</f>
        <v>1</v>
      </c>
      <c r="BE34" s="26" t="str">
        <f>IF(Factores!CS31&gt;=1,"1","0")</f>
        <v>0</v>
      </c>
      <c r="BF34" s="26" t="str">
        <f>IF(Factores!CT31&gt;=1,"1","0")</f>
        <v>0</v>
      </c>
      <c r="BG34" s="26" t="str">
        <f>IF(Factores!CU31&gt;=1,"1","0")</f>
        <v>0</v>
      </c>
      <c r="BH34" s="26" t="str">
        <f>IF(Factores!CV31&gt;=1,"1","0")</f>
        <v>0</v>
      </c>
      <c r="BI34" s="26" t="str">
        <f>IF(Factores!CW31&gt;=1,"1","0")</f>
        <v>0</v>
      </c>
      <c r="BJ34" s="26" t="str">
        <f>IF(Factores!CX31&gt;=1,"1","0")</f>
        <v>0</v>
      </c>
      <c r="BK34" s="26" t="str">
        <f>IF(Factores!CY31&gt;=1,"1","0")</f>
        <v>0</v>
      </c>
      <c r="BL34" s="26" t="str">
        <f>IF(Factores!CZ31&gt;=1,"1","0")</f>
        <v>0</v>
      </c>
      <c r="BM34" s="26" t="str">
        <f>IF(Factores!DA31&gt;=1,"1","0")</f>
        <v>0</v>
      </c>
      <c r="BN34" s="26" t="str">
        <f>IF(Factores!DB31&gt;=1,"1","0")</f>
        <v>0</v>
      </c>
      <c r="BO34" s="26" t="str">
        <f>IF(Factores!DC31&gt;=1,"1","0")</f>
        <v>0</v>
      </c>
      <c r="BP34" s="26" t="str">
        <f>IF(Factores!DD31&gt;=1,"1","0")</f>
        <v>0</v>
      </c>
      <c r="BQ34" s="39" t="str">
        <f>IF(Factores!DG31&gt;=1,"1","0")</f>
        <v>1</v>
      </c>
      <c r="BR34" s="39" t="str">
        <f>IF(Factores!DH31&gt;=1,"1","0")</f>
        <v>1</v>
      </c>
      <c r="BS34" s="39" t="str">
        <f>IF(Factores!DI31&gt;=1,"1","0")</f>
        <v>0</v>
      </c>
      <c r="BT34" s="39" t="str">
        <f>IF(Factores!DJ31&gt;=1,"1","0")</f>
        <v>0</v>
      </c>
      <c r="BU34" s="39" t="str">
        <f>IF(Factores!DK31&gt;=1,"1","0")</f>
        <v>1</v>
      </c>
      <c r="BV34" s="39" t="str">
        <f>IF(Factores!DL31&gt;=1,"1","0")</f>
        <v>0</v>
      </c>
      <c r="BW34" s="39" t="str">
        <f>IF(Factores!DM31&gt;=1,"1","0")</f>
        <v>1</v>
      </c>
      <c r="BX34" s="39" t="str">
        <f>IF(Factores!DN31&gt;=1,"1","0")</f>
        <v>1</v>
      </c>
      <c r="BY34" s="39" t="str">
        <f>IF(Factores!DO31&gt;=1,"1","0")</f>
        <v>1</v>
      </c>
      <c r="BZ34" s="39" t="str">
        <f>IF(Factores!DP31&gt;=1,"1","0")</f>
        <v>0</v>
      </c>
      <c r="CA34" s="39" t="str">
        <f>IF(Factores!DQ31&gt;=1,"1","0")</f>
        <v>1</v>
      </c>
      <c r="CB34" s="39" t="str">
        <f>IF(Factores!DR31&gt;=1,"1","0")</f>
        <v>1</v>
      </c>
      <c r="CC34" s="39" t="str">
        <f>IF(Factores!DS31&gt;=1,"1","0")</f>
        <v>0</v>
      </c>
      <c r="CD34" s="39" t="str">
        <f>IF(Factores!DT31&gt;=1,"1","0")</f>
        <v>0</v>
      </c>
      <c r="CE34" s="39" t="str">
        <f>IF(Factores!DU31&gt;=1,"1","0")</f>
        <v>1</v>
      </c>
      <c r="CF34" s="39" t="str">
        <f>IF(Factores!DV31&gt;=1,"1","0")</f>
        <v>1</v>
      </c>
      <c r="CG34" s="39" t="str">
        <f>IF(Factores!DW31&gt;=1,"1","0")</f>
        <v>1</v>
      </c>
    </row>
    <row r="35" spans="2:85" x14ac:dyDescent="0.25">
      <c r="B35" s="35">
        <v>25</v>
      </c>
      <c r="C35" s="164" t="s">
        <v>412</v>
      </c>
      <c r="D35" s="16" t="s">
        <v>115</v>
      </c>
      <c r="E35" s="39" t="str">
        <f>IF(Factores!C32&gt;=1,"1","0")</f>
        <v>0</v>
      </c>
      <c r="F35" s="39" t="str">
        <f>IF(Factores!D32&gt;=1,"1","0")</f>
        <v>0</v>
      </c>
      <c r="G35" s="14" t="str">
        <f>IF(Factores!E32&gt;=1,"1","0")</f>
        <v>1</v>
      </c>
      <c r="H35" s="31" t="str">
        <f>IF(Factores!BD32&gt;=1,"1","0")</f>
        <v>0</v>
      </c>
      <c r="I35" s="39" t="str">
        <f>IF(Factores!BE32&gt;=1,"1","0")</f>
        <v>0</v>
      </c>
      <c r="J35" s="39" t="str">
        <f>IF(Factores!BF32&gt;=1,"1","0")</f>
        <v>0</v>
      </c>
      <c r="K35" s="39" t="str">
        <f>IF(Factores!BG32&gt;=1,"1","0")</f>
        <v>1</v>
      </c>
      <c r="L35" s="39" t="str">
        <f>IF(Factores!BH32&gt;=1,"1","0")</f>
        <v>1</v>
      </c>
      <c r="M35" s="39" t="str">
        <f>IF(Factores!BI32&gt;=1,"1","0")</f>
        <v>1</v>
      </c>
      <c r="N35" s="39" t="str">
        <f>IF(Factores!BJ32&gt;=1,"1","0")</f>
        <v>1</v>
      </c>
      <c r="O35" s="39" t="str">
        <f>IF(Factores!BK32&gt;=1,"1","0")</f>
        <v>1</v>
      </c>
      <c r="P35" s="39" t="str">
        <f>IF(Factores!BL32&gt;=1,"1","0")</f>
        <v>0</v>
      </c>
      <c r="Q35" s="39" t="str">
        <f>IF(Factores!BM32&gt;=1,"1","0")</f>
        <v>0</v>
      </c>
      <c r="R35" s="39" t="str">
        <f>IF(Factores!BN32&gt;=1,"1","0")</f>
        <v>0</v>
      </c>
      <c r="S35" s="32" t="str">
        <f>IF(Factores!BO32&gt;=1,"1","0")</f>
        <v>0</v>
      </c>
      <c r="T35" s="293" t="str">
        <f>IF('Cultivos '!P87&gt;=1,"1","0")</f>
        <v>1</v>
      </c>
      <c r="U35" s="24" t="str">
        <f>IF('Cultivos '!Q87&gt;=1,"1","0")</f>
        <v>1</v>
      </c>
      <c r="V35" s="24" t="str">
        <f>IF('Cultivos '!R87&gt;=1,"1","0")</f>
        <v>1</v>
      </c>
      <c r="W35" s="24" t="str">
        <f>IF('Cultivos '!S87&gt;=1,"1","0")</f>
        <v>0</v>
      </c>
      <c r="X35" s="24" t="str">
        <f>IF('Cultivos '!W87&gt;=1,"1","0")</f>
        <v>1</v>
      </c>
      <c r="Y35" s="24" t="str">
        <f>IF('Cultivos '!T87&gt;=1,"1","0")</f>
        <v>1</v>
      </c>
      <c r="Z35" s="23" t="str">
        <f>IF('Cultivos '!C87&gt;=1,"1","0")</f>
        <v>1</v>
      </c>
      <c r="AA35" s="23" t="str">
        <f>IF('Cultivos '!D87&gt;=1,"1","0")</f>
        <v>1</v>
      </c>
      <c r="AB35" s="23" t="str">
        <f>IF('Cultivos '!E87&gt;=1,"1","0")</f>
        <v>0</v>
      </c>
      <c r="AC35" s="34" t="str">
        <f>IF(Factores!N32&gt;=1,"1","0")</f>
        <v>1</v>
      </c>
      <c r="AD35" s="26" t="str">
        <f>IF(Factores!BR32&gt;=1,"1","0")</f>
        <v>0</v>
      </c>
      <c r="AE35" s="26" t="str">
        <f>IF(Factores!BS32&gt;=1,"1","0")</f>
        <v>0</v>
      </c>
      <c r="AF35" s="26" t="str">
        <f>IF(Factores!BT32&gt;=1,"1","0")</f>
        <v>0</v>
      </c>
      <c r="AG35" s="26" t="str">
        <f>IF(Factores!BU32&gt;=1,"1","0")</f>
        <v>0</v>
      </c>
      <c r="AH35" s="26" t="str">
        <f>IF(Factores!BV32&gt;=1,"1","0")</f>
        <v>0</v>
      </c>
      <c r="AI35" s="26" t="str">
        <f>IF(Factores!BW32&gt;=1,"1","0")</f>
        <v>0</v>
      </c>
      <c r="AJ35" s="26" t="str">
        <f>IF(Factores!BX32&gt;=1,"1","0")</f>
        <v>0</v>
      </c>
      <c r="AK35" s="26" t="str">
        <f>IF(Factores!BY32&gt;=1,"1","0")</f>
        <v>0</v>
      </c>
      <c r="AL35" s="26" t="str">
        <f>IF(Factores!BZ32&gt;=1,"1","0")</f>
        <v>0</v>
      </c>
      <c r="AM35" s="26" t="str">
        <f>IF(Factores!CA32&gt;=1,"1","0")</f>
        <v>0</v>
      </c>
      <c r="AN35" s="26" t="str">
        <f>IF(Factores!CB32&gt;=1,"1","0")</f>
        <v>0</v>
      </c>
      <c r="AO35" s="26" t="str">
        <f>IF(Factores!CC32&gt;=1,"1","0")</f>
        <v>0</v>
      </c>
      <c r="AP35" s="26" t="str">
        <f>IF(Factores!CD32&gt;=1,"1","0")</f>
        <v>0</v>
      </c>
      <c r="AQ35" s="26" t="str">
        <f>IF(Factores!CE32&gt;=1,"1","0")</f>
        <v>0</v>
      </c>
      <c r="AR35" s="26" t="str">
        <f>IF(Factores!CF32&gt;=1,"1","0")</f>
        <v>0</v>
      </c>
      <c r="AS35" s="26" t="str">
        <f>IF(Factores!CG32&gt;=1,"1","0")</f>
        <v>0</v>
      </c>
      <c r="AT35" s="26" t="str">
        <f>IF(Factores!CH32&gt;=1,"1","0")</f>
        <v>0</v>
      </c>
      <c r="AU35" s="26" t="str">
        <f>IF(Factores!CI32&gt;=1,"1","0")</f>
        <v>0</v>
      </c>
      <c r="AV35" s="26" t="str">
        <f>IF(Factores!CJ32&gt;=1,"1","0")</f>
        <v>0</v>
      </c>
      <c r="AW35" s="26" t="str">
        <f>IF(Factores!CK32&gt;=1,"1","0")</f>
        <v>0</v>
      </c>
      <c r="AX35" s="26" t="str">
        <f>IF(Factores!CL32&gt;=1,"1","0")</f>
        <v>0</v>
      </c>
      <c r="AY35" s="26" t="str">
        <f>IF(Factores!CM32&gt;=1,"1","0")</f>
        <v>0</v>
      </c>
      <c r="AZ35" s="26" t="str">
        <f>IF(Factores!CN32&gt;=1,"1","0")</f>
        <v>0</v>
      </c>
      <c r="BA35" s="26" t="str">
        <f>IF(Factores!CO32&gt;=1,"1","0")</f>
        <v>0</v>
      </c>
      <c r="BB35" s="26" t="str">
        <f>IF(Factores!CP32&gt;=1,"1","0")</f>
        <v>0</v>
      </c>
      <c r="BC35" s="26" t="str">
        <f>IF(Factores!CQ32&gt;=1,"1","0")</f>
        <v>0</v>
      </c>
      <c r="BD35" s="26" t="str">
        <f>IF(Factores!CR32&gt;=1,"1","0")</f>
        <v>0</v>
      </c>
      <c r="BE35" s="26" t="str">
        <f>IF(Factores!CS32&gt;=1,"1","0")</f>
        <v>0</v>
      </c>
      <c r="BF35" s="26" t="str">
        <f>IF(Factores!CT32&gt;=1,"1","0")</f>
        <v>0</v>
      </c>
      <c r="BG35" s="26" t="str">
        <f>IF(Factores!CU32&gt;=1,"1","0")</f>
        <v>0</v>
      </c>
      <c r="BH35" s="26" t="str">
        <f>IF(Factores!CV32&gt;=1,"1","0")</f>
        <v>1</v>
      </c>
      <c r="BI35" s="26" t="str">
        <f>IF(Factores!CW32&gt;=1,"1","0")</f>
        <v>0</v>
      </c>
      <c r="BJ35" s="26" t="str">
        <f>IF(Factores!CX32&gt;=1,"1","0")</f>
        <v>0</v>
      </c>
      <c r="BK35" s="26" t="str">
        <f>IF(Factores!CY32&gt;=1,"1","0")</f>
        <v>0</v>
      </c>
      <c r="BL35" s="26" t="str">
        <f>IF(Factores!CZ32&gt;=1,"1","0")</f>
        <v>1</v>
      </c>
      <c r="BM35" s="26" t="str">
        <f>IF(Factores!DA32&gt;=1,"1","0")</f>
        <v>1</v>
      </c>
      <c r="BN35" s="26" t="str">
        <f>IF(Factores!DB32&gt;=1,"1","0")</f>
        <v>0</v>
      </c>
      <c r="BO35" s="26" t="str">
        <f>IF(Factores!DC32&gt;=1,"1","0")</f>
        <v>0</v>
      </c>
      <c r="BP35" s="26" t="str">
        <f>IF(Factores!DD32&gt;=1,"1","0")</f>
        <v>0</v>
      </c>
      <c r="BQ35" s="39" t="str">
        <f>IF(Factores!DG32&gt;=1,"1","0")</f>
        <v>0</v>
      </c>
      <c r="BR35" s="39" t="str">
        <f>IF(Factores!DH32&gt;=1,"1","0")</f>
        <v>0</v>
      </c>
      <c r="BS35" s="39" t="str">
        <f>IF(Factores!DI32&gt;=1,"1","0")</f>
        <v>0</v>
      </c>
      <c r="BT35" s="39" t="str">
        <f>IF(Factores!DJ32&gt;=1,"1","0")</f>
        <v>1</v>
      </c>
      <c r="BU35" s="39" t="str">
        <f>IF(Factores!DK32&gt;=1,"1","0")</f>
        <v>1</v>
      </c>
      <c r="BV35" s="39" t="str">
        <f>IF(Factores!DL32&gt;=1,"1","0")</f>
        <v>0</v>
      </c>
      <c r="BW35" s="39" t="str">
        <f>IF(Factores!DM32&gt;=1,"1","0")</f>
        <v>1</v>
      </c>
      <c r="BX35" s="39" t="str">
        <f>IF(Factores!DN32&gt;=1,"1","0")</f>
        <v>0</v>
      </c>
      <c r="BY35" s="39" t="str">
        <f>IF(Factores!DO32&gt;=1,"1","0")</f>
        <v>0</v>
      </c>
      <c r="BZ35" s="39" t="str">
        <f>IF(Factores!DP32&gt;=1,"1","0")</f>
        <v>0</v>
      </c>
      <c r="CA35" s="39" t="str">
        <f>IF(Factores!DQ32&gt;=1,"1","0")</f>
        <v>0</v>
      </c>
      <c r="CB35" s="39" t="str">
        <f>IF(Factores!DR32&gt;=1,"1","0")</f>
        <v>1</v>
      </c>
      <c r="CC35" s="39" t="str">
        <f>IF(Factores!DS32&gt;=1,"1","0")</f>
        <v>0</v>
      </c>
      <c r="CD35" s="39" t="str">
        <f>IF(Factores!DT32&gt;=1,"1","0")</f>
        <v>0</v>
      </c>
      <c r="CE35" s="39" t="str">
        <f>IF(Factores!DU32&gt;=1,"1","0")</f>
        <v>0</v>
      </c>
      <c r="CF35" s="39" t="str">
        <f>IF(Factores!DV32&gt;=1,"1","0")</f>
        <v>1</v>
      </c>
      <c r="CG35" s="39" t="str">
        <f>IF(Factores!DW32&gt;=1,"1","0")</f>
        <v>1</v>
      </c>
    </row>
    <row r="36" spans="2:85" x14ac:dyDescent="0.25">
      <c r="B36" s="35">
        <v>26</v>
      </c>
      <c r="C36" s="164" t="s">
        <v>399</v>
      </c>
      <c r="D36" s="16" t="s">
        <v>115</v>
      </c>
      <c r="E36" s="39" t="str">
        <f>IF(Factores!C33&gt;=1,"1","0")</f>
        <v>0</v>
      </c>
      <c r="F36" s="39" t="str">
        <f>IF(Factores!D33&gt;=1,"1","0")</f>
        <v>1</v>
      </c>
      <c r="G36" s="14" t="str">
        <f>IF(Factores!E33&gt;=1,"1","0")</f>
        <v>1</v>
      </c>
      <c r="H36" s="31" t="str">
        <f>IF(Factores!BD33&gt;=1,"1","0")</f>
        <v>0</v>
      </c>
      <c r="I36" s="39" t="str">
        <f>IF(Factores!BE33&gt;=1,"1","0")</f>
        <v>0</v>
      </c>
      <c r="J36" s="39" t="str">
        <f>IF(Factores!BF33&gt;=1,"1","0")</f>
        <v>0</v>
      </c>
      <c r="K36" s="39" t="str">
        <f>IF(Factores!BG33&gt;=1,"1","0")</f>
        <v>1</v>
      </c>
      <c r="L36" s="39" t="str">
        <f>IF(Factores!BH33&gt;=1,"1","0")</f>
        <v>1</v>
      </c>
      <c r="M36" s="39" t="str">
        <f>IF(Factores!BI33&gt;=1,"1","0")</f>
        <v>1</v>
      </c>
      <c r="N36" s="39" t="str">
        <f>IF(Factores!BJ33&gt;=1,"1","0")</f>
        <v>1</v>
      </c>
      <c r="O36" s="39" t="str">
        <f>IF(Factores!BK33&gt;=1,"1","0")</f>
        <v>1</v>
      </c>
      <c r="P36" s="39" t="str">
        <f>IF(Factores!BL33&gt;=1,"1","0")</f>
        <v>1</v>
      </c>
      <c r="Q36" s="39" t="str">
        <f>IF(Factores!BM33&gt;=1,"1","0")</f>
        <v>0</v>
      </c>
      <c r="R36" s="39" t="str">
        <f>IF(Factores!BN33&gt;=1,"1","0")</f>
        <v>0</v>
      </c>
      <c r="S36" s="32" t="str">
        <f>IF(Factores!BO33&gt;=1,"1","0")</f>
        <v>0</v>
      </c>
      <c r="T36" s="293" t="str">
        <f>IF('Cultivos '!P88&gt;=1,"1","0")</f>
        <v>1</v>
      </c>
      <c r="U36" s="24" t="str">
        <f>IF('Cultivos '!Q88&gt;=1,"1","0")</f>
        <v>1</v>
      </c>
      <c r="V36" s="24" t="str">
        <f>IF('Cultivos '!R88&gt;=1,"1","0")</f>
        <v>1</v>
      </c>
      <c r="W36" s="24" t="str">
        <f>IF('Cultivos '!S88&gt;=1,"1","0")</f>
        <v>0</v>
      </c>
      <c r="X36" s="24" t="str">
        <f>IF('Cultivos '!W88&gt;=1,"1","0")</f>
        <v>1</v>
      </c>
      <c r="Y36" s="24" t="str">
        <f>IF('Cultivos '!T88&gt;=1,"1","0")</f>
        <v>1</v>
      </c>
      <c r="Z36" s="23" t="str">
        <f>IF('Cultivos '!C88&gt;=1,"1","0")</f>
        <v>1</v>
      </c>
      <c r="AA36" s="23" t="str">
        <f>IF('Cultivos '!D88&gt;=1,"1","0")</f>
        <v>1</v>
      </c>
      <c r="AB36" s="23" t="str">
        <f>IF('Cultivos '!E88&gt;=1,"1","0")</f>
        <v>0</v>
      </c>
      <c r="AC36" s="34" t="str">
        <f>IF(Factores!N33&gt;=1,"1","0")</f>
        <v>1</v>
      </c>
      <c r="AD36" s="26" t="str">
        <f>IF(Factores!BR33&gt;=1,"1","0")</f>
        <v>0</v>
      </c>
      <c r="AE36" s="26" t="str">
        <f>IF(Factores!BS33&gt;=1,"1","0")</f>
        <v>0</v>
      </c>
      <c r="AF36" s="26" t="str">
        <f>IF(Factores!BT33&gt;=1,"1","0")</f>
        <v>0</v>
      </c>
      <c r="AG36" s="26" t="str">
        <f>IF(Factores!BU33&gt;=1,"1","0")</f>
        <v>0</v>
      </c>
      <c r="AH36" s="26" t="str">
        <f>IF(Factores!BV33&gt;=1,"1","0")</f>
        <v>0</v>
      </c>
      <c r="AI36" s="26" t="str">
        <f>IF(Factores!BW33&gt;=1,"1","0")</f>
        <v>0</v>
      </c>
      <c r="AJ36" s="26" t="str">
        <f>IF(Factores!BX33&gt;=1,"1","0")</f>
        <v>1</v>
      </c>
      <c r="AK36" s="26" t="str">
        <f>IF(Factores!BY33&gt;=1,"1","0")</f>
        <v>0</v>
      </c>
      <c r="AL36" s="26" t="str">
        <f>IF(Factores!BZ33&gt;=1,"1","0")</f>
        <v>0</v>
      </c>
      <c r="AM36" s="26" t="str">
        <f>IF(Factores!CA33&gt;=1,"1","0")</f>
        <v>0</v>
      </c>
      <c r="AN36" s="26" t="str">
        <f>IF(Factores!CB33&gt;=1,"1","0")</f>
        <v>0</v>
      </c>
      <c r="AO36" s="26" t="str">
        <f>IF(Factores!CC33&gt;=1,"1","0")</f>
        <v>0</v>
      </c>
      <c r="AP36" s="26" t="str">
        <f>IF(Factores!CD33&gt;=1,"1","0")</f>
        <v>1</v>
      </c>
      <c r="AQ36" s="26" t="str">
        <f>IF(Factores!CE33&gt;=1,"1","0")</f>
        <v>0</v>
      </c>
      <c r="AR36" s="26" t="str">
        <f>IF(Factores!CF33&gt;=1,"1","0")</f>
        <v>0</v>
      </c>
      <c r="AS36" s="26" t="str">
        <f>IF(Factores!CG33&gt;=1,"1","0")</f>
        <v>0</v>
      </c>
      <c r="AT36" s="26" t="str">
        <f>IF(Factores!CH33&gt;=1,"1","0")</f>
        <v>0</v>
      </c>
      <c r="AU36" s="26" t="str">
        <f>IF(Factores!CI33&gt;=1,"1","0")</f>
        <v>1</v>
      </c>
      <c r="AV36" s="26" t="str">
        <f>IF(Factores!CJ33&gt;=1,"1","0")</f>
        <v>0</v>
      </c>
      <c r="AW36" s="26" t="str">
        <f>IF(Factores!CK33&gt;=1,"1","0")</f>
        <v>0</v>
      </c>
      <c r="AX36" s="26" t="str">
        <f>IF(Factores!CL33&gt;=1,"1","0")</f>
        <v>0</v>
      </c>
      <c r="AY36" s="26" t="str">
        <f>IF(Factores!CM33&gt;=1,"1","0")</f>
        <v>0</v>
      </c>
      <c r="AZ36" s="26" t="str">
        <f>IF(Factores!CN33&gt;=1,"1","0")</f>
        <v>0</v>
      </c>
      <c r="BA36" s="26" t="str">
        <f>IF(Factores!CO33&gt;=1,"1","0")</f>
        <v>0</v>
      </c>
      <c r="BB36" s="26" t="str">
        <f>IF(Factores!CP33&gt;=1,"1","0")</f>
        <v>0</v>
      </c>
      <c r="BC36" s="26" t="str">
        <f>IF(Factores!CQ33&gt;=1,"1","0")</f>
        <v>0</v>
      </c>
      <c r="BD36" s="26" t="str">
        <f>IF(Factores!CR33&gt;=1,"1","0")</f>
        <v>0</v>
      </c>
      <c r="BE36" s="26" t="str">
        <f>IF(Factores!CS33&gt;=1,"1","0")</f>
        <v>0</v>
      </c>
      <c r="BF36" s="26" t="str">
        <f>IF(Factores!CT33&gt;=1,"1","0")</f>
        <v>0</v>
      </c>
      <c r="BG36" s="26" t="str">
        <f>IF(Factores!CU33&gt;=1,"1","0")</f>
        <v>1</v>
      </c>
      <c r="BH36" s="26" t="str">
        <f>IF(Factores!CV33&gt;=1,"1","0")</f>
        <v>0</v>
      </c>
      <c r="BI36" s="26" t="str">
        <f>IF(Factores!CW33&gt;=1,"1","0")</f>
        <v>0</v>
      </c>
      <c r="BJ36" s="26" t="str">
        <f>IF(Factores!CX33&gt;=1,"1","0")</f>
        <v>0</v>
      </c>
      <c r="BK36" s="26" t="str">
        <f>IF(Factores!CY33&gt;=1,"1","0")</f>
        <v>0</v>
      </c>
      <c r="BL36" s="26" t="str">
        <f>IF(Factores!CZ33&gt;=1,"1","0")</f>
        <v>1</v>
      </c>
      <c r="BM36" s="26" t="str">
        <f>IF(Factores!DA33&gt;=1,"1","0")</f>
        <v>1</v>
      </c>
      <c r="BN36" s="26" t="str">
        <f>IF(Factores!DB33&gt;=1,"1","0")</f>
        <v>0</v>
      </c>
      <c r="BO36" s="26" t="str">
        <f>IF(Factores!DC33&gt;=1,"1","0")</f>
        <v>0</v>
      </c>
      <c r="BP36" s="26" t="str">
        <f>IF(Factores!DD33&gt;=1,"1","0")</f>
        <v>0</v>
      </c>
      <c r="BQ36" s="39" t="str">
        <f>IF(Factores!DG33&gt;=1,"1","0")</f>
        <v>0</v>
      </c>
      <c r="BR36" s="39" t="str">
        <f>IF(Factores!DH33&gt;=1,"1","0")</f>
        <v>0</v>
      </c>
      <c r="BS36" s="39" t="str">
        <f>IF(Factores!DI33&gt;=1,"1","0")</f>
        <v>0</v>
      </c>
      <c r="BT36" s="39" t="str">
        <f>IF(Factores!DJ33&gt;=1,"1","0")</f>
        <v>0</v>
      </c>
      <c r="BU36" s="39" t="str">
        <f>IF(Factores!DK33&gt;=1,"1","0")</f>
        <v>1</v>
      </c>
      <c r="BV36" s="39" t="str">
        <f>IF(Factores!DL33&gt;=1,"1","0")</f>
        <v>0</v>
      </c>
      <c r="BW36" s="39" t="str">
        <f>IF(Factores!DM33&gt;=1,"1","0")</f>
        <v>1</v>
      </c>
      <c r="BX36" s="39" t="str">
        <f>IF(Factores!DN33&gt;=1,"1","0")</f>
        <v>0</v>
      </c>
      <c r="BY36" s="39" t="str">
        <f>IF(Factores!DO33&gt;=1,"1","0")</f>
        <v>0</v>
      </c>
      <c r="BZ36" s="39" t="str">
        <f>IF(Factores!DP33&gt;=1,"1","0")</f>
        <v>0</v>
      </c>
      <c r="CA36" s="39" t="str">
        <f>IF(Factores!DQ33&gt;=1,"1","0")</f>
        <v>0</v>
      </c>
      <c r="CB36" s="39" t="str">
        <f>IF(Factores!DR33&gt;=1,"1","0")</f>
        <v>1</v>
      </c>
      <c r="CC36" s="39" t="str">
        <f>IF(Factores!DS33&gt;=1,"1","0")</f>
        <v>0</v>
      </c>
      <c r="CD36" s="39" t="str">
        <f>IF(Factores!DT33&gt;=1,"1","0")</f>
        <v>0</v>
      </c>
      <c r="CE36" s="39" t="str">
        <f>IF(Factores!DU33&gt;=1,"1","0")</f>
        <v>0</v>
      </c>
      <c r="CF36" s="39" t="str">
        <f>IF(Factores!DV33&gt;=1,"1","0")</f>
        <v>1</v>
      </c>
      <c r="CG36" s="39" t="str">
        <f>IF(Factores!DW33&gt;=1,"1","0")</f>
        <v>1</v>
      </c>
    </row>
    <row r="37" spans="2:85" x14ac:dyDescent="0.25">
      <c r="B37" s="35">
        <v>27</v>
      </c>
      <c r="C37" s="164" t="s">
        <v>413</v>
      </c>
      <c r="D37" s="16" t="s">
        <v>117</v>
      </c>
      <c r="E37" s="39" t="str">
        <f>IF(Factores!C34&gt;=1,"1","0")</f>
        <v>0</v>
      </c>
      <c r="F37" s="39" t="str">
        <f>IF(Factores!D34&gt;=1,"1","0")</f>
        <v>0</v>
      </c>
      <c r="G37" s="14" t="str">
        <f>IF(Factores!E34&gt;=1,"1","0")</f>
        <v>1</v>
      </c>
      <c r="H37" s="31" t="str">
        <f>IF(Factores!BD34&gt;=1,"1","0")</f>
        <v>0</v>
      </c>
      <c r="I37" s="39" t="str">
        <f>IF(Factores!BE34&gt;=1,"1","0")</f>
        <v>0</v>
      </c>
      <c r="J37" s="39" t="str">
        <f>IF(Factores!BF34&gt;=1,"1","0")</f>
        <v>0</v>
      </c>
      <c r="K37" s="39" t="str">
        <f>IF(Factores!BG34&gt;=1,"1","0")</f>
        <v>0</v>
      </c>
      <c r="L37" s="39" t="str">
        <f>IF(Factores!BH34&gt;=1,"1","0")</f>
        <v>1</v>
      </c>
      <c r="M37" s="39" t="str">
        <f>IF(Factores!BI34&gt;=1,"1","0")</f>
        <v>0</v>
      </c>
      <c r="N37" s="39" t="str">
        <f>IF(Factores!BJ34&gt;=1,"1","0")</f>
        <v>0</v>
      </c>
      <c r="O37" s="39" t="str">
        <f>IF(Factores!BK34&gt;=1,"1","0")</f>
        <v>1</v>
      </c>
      <c r="P37" s="39" t="str">
        <f>IF(Factores!BL34&gt;=1,"1","0")</f>
        <v>0</v>
      </c>
      <c r="Q37" s="39" t="str">
        <f>IF(Factores!BM34&gt;=1,"1","0")</f>
        <v>0</v>
      </c>
      <c r="R37" s="39" t="str">
        <f>IF(Factores!BN34&gt;=1,"1","0")</f>
        <v>0</v>
      </c>
      <c r="S37" s="32" t="str">
        <f>IF(Factores!BO34&gt;=1,"1","0")</f>
        <v>0</v>
      </c>
      <c r="T37" s="293" t="str">
        <f>IF('Cultivos '!P89&gt;=1,"1","0")</f>
        <v>0</v>
      </c>
      <c r="U37" s="24" t="str">
        <f>IF('Cultivos '!Q89&gt;=1,"1","0")</f>
        <v>1</v>
      </c>
      <c r="V37" s="24" t="str">
        <f>IF('Cultivos '!R89&gt;=1,"1","0")</f>
        <v>0</v>
      </c>
      <c r="W37" s="24" t="str">
        <f>IF('Cultivos '!S89&gt;=1,"1","0")</f>
        <v>0</v>
      </c>
      <c r="X37" s="24" t="str">
        <f>IF('Cultivos '!W89&gt;=1,"1","0")</f>
        <v>1</v>
      </c>
      <c r="Y37" s="24" t="str">
        <f>IF('Cultivos '!T89&gt;=1,"1","0")</f>
        <v>1</v>
      </c>
      <c r="Z37" s="23" t="str">
        <f>IF('Cultivos '!C89&gt;=1,"1","0")</f>
        <v>1</v>
      </c>
      <c r="AA37" s="23" t="str">
        <f>IF('Cultivos '!D89&gt;=1,"1","0")</f>
        <v>0</v>
      </c>
      <c r="AB37" s="23" t="str">
        <f>IF('Cultivos '!E89&gt;=1,"1","0")</f>
        <v>0</v>
      </c>
      <c r="AC37" s="34" t="str">
        <f>IF(Factores!N34&gt;=1,"1","0")</f>
        <v>0</v>
      </c>
      <c r="AD37" s="26" t="str">
        <f>IF(Factores!BR34&gt;=1,"1","0")</f>
        <v>0</v>
      </c>
      <c r="AE37" s="26" t="str">
        <f>IF(Factores!BS34&gt;=1,"1","0")</f>
        <v>0</v>
      </c>
      <c r="AF37" s="26" t="str">
        <f>IF(Factores!BT34&gt;=1,"1","0")</f>
        <v>0</v>
      </c>
      <c r="AG37" s="26" t="str">
        <f>IF(Factores!BU34&gt;=1,"1","0")</f>
        <v>0</v>
      </c>
      <c r="AH37" s="26" t="str">
        <f>IF(Factores!BV34&gt;=1,"1","0")</f>
        <v>0</v>
      </c>
      <c r="AI37" s="26" t="str">
        <f>IF(Factores!BW34&gt;=1,"1","0")</f>
        <v>0</v>
      </c>
      <c r="AJ37" s="26" t="str">
        <f>IF(Factores!BX34&gt;=1,"1","0")</f>
        <v>0</v>
      </c>
      <c r="AK37" s="26" t="str">
        <f>IF(Factores!BY34&gt;=1,"1","0")</f>
        <v>0</v>
      </c>
      <c r="AL37" s="26" t="str">
        <f>IF(Factores!BZ34&gt;=1,"1","0")</f>
        <v>0</v>
      </c>
      <c r="AM37" s="26" t="str">
        <f>IF(Factores!CA34&gt;=1,"1","0")</f>
        <v>0</v>
      </c>
      <c r="AN37" s="26" t="str">
        <f>IF(Factores!CB34&gt;=1,"1","0")</f>
        <v>0</v>
      </c>
      <c r="AO37" s="26" t="str">
        <f>IF(Factores!CC34&gt;=1,"1","0")</f>
        <v>0</v>
      </c>
      <c r="AP37" s="26" t="str">
        <f>IF(Factores!CD34&gt;=1,"1","0")</f>
        <v>0</v>
      </c>
      <c r="AQ37" s="26" t="str">
        <f>IF(Factores!CE34&gt;=1,"1","0")</f>
        <v>0</v>
      </c>
      <c r="AR37" s="26" t="str">
        <f>IF(Factores!CF34&gt;=1,"1","0")</f>
        <v>0</v>
      </c>
      <c r="AS37" s="26" t="str">
        <f>IF(Factores!CG34&gt;=1,"1","0")</f>
        <v>0</v>
      </c>
      <c r="AT37" s="26" t="str">
        <f>IF(Factores!CH34&gt;=1,"1","0")</f>
        <v>0</v>
      </c>
      <c r="AU37" s="26" t="str">
        <f>IF(Factores!CI34&gt;=1,"1","0")</f>
        <v>0</v>
      </c>
      <c r="AV37" s="26" t="str">
        <f>IF(Factores!CJ34&gt;=1,"1","0")</f>
        <v>0</v>
      </c>
      <c r="AW37" s="26" t="str">
        <f>IF(Factores!CK34&gt;=1,"1","0")</f>
        <v>0</v>
      </c>
      <c r="AX37" s="26" t="str">
        <f>IF(Factores!CL34&gt;=1,"1","0")</f>
        <v>0</v>
      </c>
      <c r="AY37" s="26" t="str">
        <f>IF(Factores!CM34&gt;=1,"1","0")</f>
        <v>0</v>
      </c>
      <c r="AZ37" s="26" t="str">
        <f>IF(Factores!CN34&gt;=1,"1","0")</f>
        <v>0</v>
      </c>
      <c r="BA37" s="26" t="str">
        <f>IF(Factores!CO34&gt;=1,"1","0")</f>
        <v>0</v>
      </c>
      <c r="BB37" s="26" t="str">
        <f>IF(Factores!CP34&gt;=1,"1","0")</f>
        <v>0</v>
      </c>
      <c r="BC37" s="26" t="str">
        <f>IF(Factores!CQ34&gt;=1,"1","0")</f>
        <v>0</v>
      </c>
      <c r="BD37" s="26" t="str">
        <f>IF(Factores!CR34&gt;=1,"1","0")</f>
        <v>0</v>
      </c>
      <c r="BE37" s="26" t="str">
        <f>IF(Factores!CS34&gt;=1,"1","0")</f>
        <v>0</v>
      </c>
      <c r="BF37" s="26" t="str">
        <f>IF(Factores!CT34&gt;=1,"1","0")</f>
        <v>0</v>
      </c>
      <c r="BG37" s="26" t="str">
        <f>IF(Factores!CU34&gt;=1,"1","0")</f>
        <v>0</v>
      </c>
      <c r="BH37" s="26" t="str">
        <f>IF(Factores!CV34&gt;=1,"1","0")</f>
        <v>0</v>
      </c>
      <c r="BI37" s="26" t="str">
        <f>IF(Factores!CW34&gt;=1,"1","0")</f>
        <v>0</v>
      </c>
      <c r="BJ37" s="26" t="str">
        <f>IF(Factores!CX34&gt;=1,"1","0")</f>
        <v>0</v>
      </c>
      <c r="BK37" s="26" t="str">
        <f>IF(Factores!CY34&gt;=1,"1","0")</f>
        <v>0</v>
      </c>
      <c r="BL37" s="26" t="str">
        <f>IF(Factores!CZ34&gt;=1,"1","0")</f>
        <v>0</v>
      </c>
      <c r="BM37" s="26" t="str">
        <f>IF(Factores!DA34&gt;=1,"1","0")</f>
        <v>0</v>
      </c>
      <c r="BN37" s="26" t="str">
        <f>IF(Factores!DB34&gt;=1,"1","0")</f>
        <v>0</v>
      </c>
      <c r="BO37" s="26" t="str">
        <f>IF(Factores!DC34&gt;=1,"1","0")</f>
        <v>0</v>
      </c>
      <c r="BP37" s="26" t="str">
        <f>IF(Factores!DD34&gt;=1,"1","0")</f>
        <v>1</v>
      </c>
      <c r="BQ37" s="39" t="str">
        <f>IF(Factores!DG34&gt;=1,"1","0")</f>
        <v>0</v>
      </c>
      <c r="BR37" s="39" t="str">
        <f>IF(Factores!DH34&gt;=1,"1","0")</f>
        <v>0</v>
      </c>
      <c r="BS37" s="39" t="str">
        <f>IF(Factores!DI34&gt;=1,"1","0")</f>
        <v>1</v>
      </c>
      <c r="BT37" s="39" t="str">
        <f>IF(Factores!DJ34&gt;=1,"1","0")</f>
        <v>0</v>
      </c>
      <c r="BU37" s="39" t="str">
        <f>IF(Factores!DK34&gt;=1,"1","0")</f>
        <v>1</v>
      </c>
      <c r="BV37" s="39" t="str">
        <f>IF(Factores!DL34&gt;=1,"1","0")</f>
        <v>1</v>
      </c>
      <c r="BW37" s="39" t="str">
        <f>IF(Factores!DM34&gt;=1,"1","0")</f>
        <v>1</v>
      </c>
      <c r="BX37" s="39" t="str">
        <f>IF(Factores!DN34&gt;=1,"1","0")</f>
        <v>0</v>
      </c>
      <c r="BY37" s="39" t="str">
        <f>IF(Factores!DO34&gt;=1,"1","0")</f>
        <v>0</v>
      </c>
      <c r="BZ37" s="39" t="str">
        <f>IF(Factores!DP34&gt;=1,"1","0")</f>
        <v>0</v>
      </c>
      <c r="CA37" s="39" t="str">
        <f>IF(Factores!DQ34&gt;=1,"1","0")</f>
        <v>0</v>
      </c>
      <c r="CB37" s="39" t="str">
        <f>IF(Factores!DR34&gt;=1,"1","0")</f>
        <v>1</v>
      </c>
      <c r="CC37" s="39" t="str">
        <f>IF(Factores!DS34&gt;=1,"1","0")</f>
        <v>0</v>
      </c>
      <c r="CD37" s="39" t="str">
        <f>IF(Factores!DT34&gt;=1,"1","0")</f>
        <v>1</v>
      </c>
      <c r="CE37" s="39" t="str">
        <f>IF(Factores!DU34&gt;=1,"1","0")</f>
        <v>0</v>
      </c>
      <c r="CF37" s="39" t="str">
        <f>IF(Factores!DV34&gt;=1,"1","0")</f>
        <v>1</v>
      </c>
      <c r="CG37" s="39" t="str">
        <f>IF(Factores!DW34&gt;=1,"1","0")</f>
        <v>1</v>
      </c>
    </row>
    <row r="38" spans="2:85" x14ac:dyDescent="0.25">
      <c r="B38" s="35">
        <v>28</v>
      </c>
      <c r="C38" s="164" t="s">
        <v>400</v>
      </c>
      <c r="D38" s="16" t="s">
        <v>115</v>
      </c>
      <c r="E38" s="39" t="str">
        <f>IF(Factores!C35&gt;=1,"1","0")</f>
        <v>0</v>
      </c>
      <c r="F38" s="39" t="str">
        <f>IF(Factores!D35&gt;=1,"1","0")</f>
        <v>1</v>
      </c>
      <c r="G38" s="14" t="str">
        <f>IF(Factores!E35&gt;=1,"1","0")</f>
        <v>1</v>
      </c>
      <c r="H38" s="31" t="str">
        <f>IF(Factores!BD35&gt;=1,"1","0")</f>
        <v>0</v>
      </c>
      <c r="I38" s="39" t="str">
        <f>IF(Factores!BE35&gt;=1,"1","0")</f>
        <v>0</v>
      </c>
      <c r="J38" s="39" t="str">
        <f>IF(Factores!BF35&gt;=1,"1","0")</f>
        <v>1</v>
      </c>
      <c r="K38" s="39" t="str">
        <f>IF(Factores!BG35&gt;=1,"1","0")</f>
        <v>1</v>
      </c>
      <c r="L38" s="39" t="str">
        <f>IF(Factores!BH35&gt;=1,"1","0")</f>
        <v>0</v>
      </c>
      <c r="M38" s="39" t="str">
        <f>IF(Factores!BI35&gt;=1,"1","0")</f>
        <v>1</v>
      </c>
      <c r="N38" s="39" t="str">
        <f>IF(Factores!BJ35&gt;=1,"1","0")</f>
        <v>1</v>
      </c>
      <c r="O38" s="39" t="str">
        <f>IF(Factores!BK35&gt;=1,"1","0")</f>
        <v>0</v>
      </c>
      <c r="P38" s="39" t="str">
        <f>IF(Factores!BL35&gt;=1,"1","0")</f>
        <v>1</v>
      </c>
      <c r="Q38" s="39" t="str">
        <f>IF(Factores!BM35&gt;=1,"1","0")</f>
        <v>1</v>
      </c>
      <c r="R38" s="39" t="str">
        <f>IF(Factores!BN35&gt;=1,"1","0")</f>
        <v>0</v>
      </c>
      <c r="S38" s="32" t="str">
        <f>IF(Factores!BO35&gt;=1,"1","0")</f>
        <v>0</v>
      </c>
      <c r="T38" s="293" t="str">
        <f>IF('Cultivos '!P90&gt;=1,"1","0")</f>
        <v>1</v>
      </c>
      <c r="U38" s="24" t="str">
        <f>IF('Cultivos '!Q90&gt;=1,"1","0")</f>
        <v>1</v>
      </c>
      <c r="V38" s="24" t="str">
        <f>IF('Cultivos '!R90&gt;=1,"1","0")</f>
        <v>0</v>
      </c>
      <c r="W38" s="24" t="str">
        <f>IF('Cultivos '!S90&gt;=1,"1","0")</f>
        <v>0</v>
      </c>
      <c r="X38" s="24" t="str">
        <f>IF('Cultivos '!W90&gt;=1,"1","0")</f>
        <v>1</v>
      </c>
      <c r="Y38" s="24" t="str">
        <f>IF('Cultivos '!T90&gt;=1,"1","0")</f>
        <v>1</v>
      </c>
      <c r="Z38" s="23" t="str">
        <f>IF('Cultivos '!C90&gt;=1,"1","0")</f>
        <v>1</v>
      </c>
      <c r="AA38" s="23" t="str">
        <f>IF('Cultivos '!D90&gt;=1,"1","0")</f>
        <v>1</v>
      </c>
      <c r="AB38" s="23" t="str">
        <f>IF('Cultivos '!E90&gt;=1,"1","0")</f>
        <v>1</v>
      </c>
      <c r="AC38" s="34" t="str">
        <f>IF(Factores!N35&gt;=1,"1","0")</f>
        <v>1</v>
      </c>
      <c r="AD38" s="26" t="str">
        <f>IF(Factores!BR35&gt;=1,"1","0")</f>
        <v>0</v>
      </c>
      <c r="AE38" s="26" t="str">
        <f>IF(Factores!BS35&gt;=1,"1","0")</f>
        <v>0</v>
      </c>
      <c r="AF38" s="26" t="str">
        <f>IF(Factores!BT35&gt;=1,"1","0")</f>
        <v>0</v>
      </c>
      <c r="AG38" s="26" t="str">
        <f>IF(Factores!BU35&gt;=1,"1","0")</f>
        <v>0</v>
      </c>
      <c r="AH38" s="26" t="str">
        <f>IF(Factores!BV35&gt;=1,"1","0")</f>
        <v>0</v>
      </c>
      <c r="AI38" s="26" t="str">
        <f>IF(Factores!BW35&gt;=1,"1","0")</f>
        <v>0</v>
      </c>
      <c r="AJ38" s="26" t="str">
        <f>IF(Factores!BX35&gt;=1,"1","0")</f>
        <v>1</v>
      </c>
      <c r="AK38" s="26" t="str">
        <f>IF(Factores!BY35&gt;=1,"1","0")</f>
        <v>0</v>
      </c>
      <c r="AL38" s="26" t="str">
        <f>IF(Factores!BZ35&gt;=1,"1","0")</f>
        <v>0</v>
      </c>
      <c r="AM38" s="26" t="str">
        <f>IF(Factores!CA35&gt;=1,"1","0")</f>
        <v>0</v>
      </c>
      <c r="AN38" s="26" t="str">
        <f>IF(Factores!CB35&gt;=1,"1","0")</f>
        <v>1</v>
      </c>
      <c r="AO38" s="26" t="str">
        <f>IF(Factores!CC35&gt;=1,"1","0")</f>
        <v>1</v>
      </c>
      <c r="AP38" s="26" t="str">
        <f>IF(Factores!CD35&gt;=1,"1","0")</f>
        <v>0</v>
      </c>
      <c r="AQ38" s="26" t="str">
        <f>IF(Factores!CE35&gt;=1,"1","0")</f>
        <v>0</v>
      </c>
      <c r="AR38" s="26" t="str">
        <f>IF(Factores!CF35&gt;=1,"1","0")</f>
        <v>0</v>
      </c>
      <c r="AS38" s="26" t="str">
        <f>IF(Factores!CG35&gt;=1,"1","0")</f>
        <v>0</v>
      </c>
      <c r="AT38" s="26" t="str">
        <f>IF(Factores!CH35&gt;=1,"1","0")</f>
        <v>1</v>
      </c>
      <c r="AU38" s="26" t="str">
        <f>IF(Factores!CI35&gt;=1,"1","0")</f>
        <v>0</v>
      </c>
      <c r="AV38" s="26" t="str">
        <f>IF(Factores!CJ35&gt;=1,"1","0")</f>
        <v>0</v>
      </c>
      <c r="AW38" s="26" t="str">
        <f>IF(Factores!CK35&gt;=1,"1","0")</f>
        <v>0</v>
      </c>
      <c r="AX38" s="26" t="str">
        <f>IF(Factores!CL35&gt;=1,"1","0")</f>
        <v>0</v>
      </c>
      <c r="AY38" s="26" t="str">
        <f>IF(Factores!CM35&gt;=1,"1","0")</f>
        <v>0</v>
      </c>
      <c r="AZ38" s="26" t="str">
        <f>IF(Factores!CN35&gt;=1,"1","0")</f>
        <v>0</v>
      </c>
      <c r="BA38" s="26" t="str">
        <f>IF(Factores!CO35&gt;=1,"1","0")</f>
        <v>0</v>
      </c>
      <c r="BB38" s="26" t="str">
        <f>IF(Factores!CP35&gt;=1,"1","0")</f>
        <v>0</v>
      </c>
      <c r="BC38" s="26" t="str">
        <f>IF(Factores!CQ35&gt;=1,"1","0")</f>
        <v>0</v>
      </c>
      <c r="BD38" s="26" t="str">
        <f>IF(Factores!CR35&gt;=1,"1","0")</f>
        <v>0</v>
      </c>
      <c r="BE38" s="26" t="str">
        <f>IF(Factores!CS35&gt;=1,"1","0")</f>
        <v>0</v>
      </c>
      <c r="BF38" s="26" t="str">
        <f>IF(Factores!CT35&gt;=1,"1","0")</f>
        <v>0</v>
      </c>
      <c r="BG38" s="26" t="str">
        <f>IF(Factores!CU35&gt;=1,"1","0")</f>
        <v>0</v>
      </c>
      <c r="BH38" s="26" t="str">
        <f>IF(Factores!CV35&gt;=1,"1","0")</f>
        <v>0</v>
      </c>
      <c r="BI38" s="26" t="str">
        <f>IF(Factores!CW35&gt;=1,"1","0")</f>
        <v>0</v>
      </c>
      <c r="BJ38" s="26" t="str">
        <f>IF(Factores!CX35&gt;=1,"1","0")</f>
        <v>0</v>
      </c>
      <c r="BK38" s="26" t="str">
        <f>IF(Factores!CY35&gt;=1,"1","0")</f>
        <v>0</v>
      </c>
      <c r="BL38" s="26" t="str">
        <f>IF(Factores!CZ35&gt;=1,"1","0")</f>
        <v>0</v>
      </c>
      <c r="BM38" s="26" t="str">
        <f>IF(Factores!DA35&gt;=1,"1","0")</f>
        <v>0</v>
      </c>
      <c r="BN38" s="26" t="str">
        <f>IF(Factores!DB35&gt;=1,"1","0")</f>
        <v>0</v>
      </c>
      <c r="BO38" s="26" t="str">
        <f>IF(Factores!DC35&gt;=1,"1","0")</f>
        <v>0</v>
      </c>
      <c r="BP38" s="26" t="str">
        <f>IF(Factores!DD35&gt;=1,"1","0")</f>
        <v>0</v>
      </c>
      <c r="BQ38" s="39" t="str">
        <f>IF(Factores!DG35&gt;=1,"1","0")</f>
        <v>0</v>
      </c>
      <c r="BR38" s="39" t="str">
        <f>IF(Factores!DH35&gt;=1,"1","0")</f>
        <v>0</v>
      </c>
      <c r="BS38" s="39" t="str">
        <f>IF(Factores!DI35&gt;=1,"1","0")</f>
        <v>0</v>
      </c>
      <c r="BT38" s="39" t="str">
        <f>IF(Factores!DJ35&gt;=1,"1","0")</f>
        <v>0</v>
      </c>
      <c r="BU38" s="39" t="str">
        <f>IF(Factores!DK35&gt;=1,"1","0")</f>
        <v>1</v>
      </c>
      <c r="BV38" s="39" t="str">
        <f>IF(Factores!DL35&gt;=1,"1","0")</f>
        <v>0</v>
      </c>
      <c r="BW38" s="39" t="str">
        <f>IF(Factores!DM35&gt;=1,"1","0")</f>
        <v>1</v>
      </c>
      <c r="BX38" s="39" t="str">
        <f>IF(Factores!DN35&gt;=1,"1","0")</f>
        <v>0</v>
      </c>
      <c r="BY38" s="39" t="str">
        <f>IF(Factores!DO35&gt;=1,"1","0")</f>
        <v>0</v>
      </c>
      <c r="BZ38" s="39" t="str">
        <f>IF(Factores!DP35&gt;=1,"1","0")</f>
        <v>0</v>
      </c>
      <c r="CA38" s="39" t="str">
        <f>IF(Factores!DQ35&gt;=1,"1","0")</f>
        <v>0</v>
      </c>
      <c r="CB38" s="39" t="str">
        <f>IF(Factores!DR35&gt;=1,"1","0")</f>
        <v>1</v>
      </c>
      <c r="CC38" s="39" t="str">
        <f>IF(Factores!DS35&gt;=1,"1","0")</f>
        <v>0</v>
      </c>
      <c r="CD38" s="39" t="str">
        <f>IF(Factores!DT35&gt;=1,"1","0")</f>
        <v>0</v>
      </c>
      <c r="CE38" s="39" t="str">
        <f>IF(Factores!DU35&gt;=1,"1","0")</f>
        <v>0</v>
      </c>
      <c r="CF38" s="39" t="str">
        <f>IF(Factores!DV35&gt;=1,"1","0")</f>
        <v>1</v>
      </c>
      <c r="CG38" s="39" t="str">
        <f>IF(Factores!DW35&gt;=1,"1","0")</f>
        <v>1</v>
      </c>
    </row>
    <row r="39" spans="2:85" x14ac:dyDescent="0.25">
      <c r="B39" s="35">
        <v>29</v>
      </c>
      <c r="C39" s="164" t="s">
        <v>401</v>
      </c>
      <c r="D39" s="16" t="s">
        <v>115</v>
      </c>
      <c r="E39" s="39" t="str">
        <f>IF(Factores!C36&gt;=1,"1","0")</f>
        <v>0</v>
      </c>
      <c r="F39" s="39" t="str">
        <f>IF(Factores!D36&gt;=1,"1","0")</f>
        <v>0</v>
      </c>
      <c r="G39" s="14" t="str">
        <f>IF(Factores!E36&gt;=1,"1","0")</f>
        <v>1</v>
      </c>
      <c r="H39" s="31" t="str">
        <f>IF(Factores!BD36&gt;=1,"1","0")</f>
        <v>0</v>
      </c>
      <c r="I39" s="39" t="str">
        <f>IF(Factores!BE36&gt;=1,"1","0")</f>
        <v>0</v>
      </c>
      <c r="J39" s="39" t="str">
        <f>IF(Factores!BF36&gt;=1,"1","0")</f>
        <v>0</v>
      </c>
      <c r="K39" s="39" t="str">
        <f>IF(Factores!BG36&gt;=1,"1","0")</f>
        <v>1</v>
      </c>
      <c r="L39" s="39" t="str">
        <f>IF(Factores!BH36&gt;=1,"1","0")</f>
        <v>0</v>
      </c>
      <c r="M39" s="39" t="str">
        <f>IF(Factores!BI36&gt;=1,"1","0")</f>
        <v>1</v>
      </c>
      <c r="N39" s="39" t="str">
        <f>IF(Factores!BJ36&gt;=1,"1","0")</f>
        <v>0</v>
      </c>
      <c r="O39" s="39" t="str">
        <f>IF(Factores!BK36&gt;=1,"1","0")</f>
        <v>1</v>
      </c>
      <c r="P39" s="39" t="str">
        <f>IF(Factores!BL36&gt;=1,"1","0")</f>
        <v>1</v>
      </c>
      <c r="Q39" s="39" t="str">
        <f>IF(Factores!BM36&gt;=1,"1","0")</f>
        <v>0</v>
      </c>
      <c r="R39" s="39" t="str">
        <f>IF(Factores!BN36&gt;=1,"1","0")</f>
        <v>0</v>
      </c>
      <c r="S39" s="32" t="str">
        <f>IF(Factores!BO36&gt;=1,"1","0")</f>
        <v>0</v>
      </c>
      <c r="T39" s="293" t="str">
        <f>IF('Cultivos '!P91&gt;=1,"1","0")</f>
        <v>1</v>
      </c>
      <c r="U39" s="24" t="str">
        <f>IF('Cultivos '!Q91&gt;=1,"1","0")</f>
        <v>1</v>
      </c>
      <c r="V39" s="24" t="str">
        <f>IF('Cultivos '!R91&gt;=1,"1","0")</f>
        <v>0</v>
      </c>
      <c r="W39" s="24" t="str">
        <f>IF('Cultivos '!S91&gt;=1,"1","0")</f>
        <v>0</v>
      </c>
      <c r="X39" s="24" t="str">
        <f>IF('Cultivos '!W91&gt;=1,"1","0")</f>
        <v>0</v>
      </c>
      <c r="Y39" s="24" t="str">
        <f>IF('Cultivos '!T91&gt;=1,"1","0")</f>
        <v>0</v>
      </c>
      <c r="Z39" s="23" t="str">
        <f>IF('Cultivos '!C91&gt;=1,"1","0")</f>
        <v>1</v>
      </c>
      <c r="AA39" s="23" t="str">
        <f>IF('Cultivos '!D91&gt;=1,"1","0")</f>
        <v>1</v>
      </c>
      <c r="AB39" s="23" t="str">
        <f>IF('Cultivos '!E91&gt;=1,"1","0")</f>
        <v>0</v>
      </c>
      <c r="AC39" s="34" t="str">
        <f>IF(Factores!N36&gt;=1,"1","0")</f>
        <v>1</v>
      </c>
      <c r="AD39" s="26" t="str">
        <f>IF(Factores!BR36&gt;=1,"1","0")</f>
        <v>0</v>
      </c>
      <c r="AE39" s="26" t="str">
        <f>IF(Factores!BS36&gt;=1,"1","0")</f>
        <v>0</v>
      </c>
      <c r="AF39" s="26" t="str">
        <f>IF(Factores!BT36&gt;=1,"1","0")</f>
        <v>0</v>
      </c>
      <c r="AG39" s="26" t="str">
        <f>IF(Factores!BU36&gt;=1,"1","0")</f>
        <v>0</v>
      </c>
      <c r="AH39" s="26" t="str">
        <f>IF(Factores!BV36&gt;=1,"1","0")</f>
        <v>0</v>
      </c>
      <c r="AI39" s="26" t="str">
        <f>IF(Factores!BW36&gt;=1,"1","0")</f>
        <v>0</v>
      </c>
      <c r="AJ39" s="26" t="str">
        <f>IF(Factores!BX36&gt;=1,"1","0")</f>
        <v>1</v>
      </c>
      <c r="AK39" s="26" t="str">
        <f>IF(Factores!BY36&gt;=1,"1","0")</f>
        <v>0</v>
      </c>
      <c r="AL39" s="26" t="str">
        <f>IF(Factores!BZ36&gt;=1,"1","0")</f>
        <v>0</v>
      </c>
      <c r="AM39" s="26" t="str">
        <f>IF(Factores!CA36&gt;=1,"1","0")</f>
        <v>0</v>
      </c>
      <c r="AN39" s="26" t="str">
        <f>IF(Factores!CB36&gt;=1,"1","0")</f>
        <v>1</v>
      </c>
      <c r="AO39" s="26" t="str">
        <f>IF(Factores!CC36&gt;=1,"1","0")</f>
        <v>0</v>
      </c>
      <c r="AP39" s="26" t="str">
        <f>IF(Factores!CD36&gt;=1,"1","0")</f>
        <v>0</v>
      </c>
      <c r="AQ39" s="26" t="str">
        <f>IF(Factores!CE36&gt;=1,"1","0")</f>
        <v>0</v>
      </c>
      <c r="AR39" s="26" t="str">
        <f>IF(Factores!CF36&gt;=1,"1","0")</f>
        <v>0</v>
      </c>
      <c r="AS39" s="26" t="str">
        <f>IF(Factores!CG36&gt;=1,"1","0")</f>
        <v>0</v>
      </c>
      <c r="AT39" s="26" t="str">
        <f>IF(Factores!CH36&gt;=1,"1","0")</f>
        <v>0</v>
      </c>
      <c r="AU39" s="26" t="str">
        <f>IF(Factores!CI36&gt;=1,"1","0")</f>
        <v>0</v>
      </c>
      <c r="AV39" s="26" t="str">
        <f>IF(Factores!CJ36&gt;=1,"1","0")</f>
        <v>1</v>
      </c>
      <c r="AW39" s="26" t="str">
        <f>IF(Factores!CK36&gt;=1,"1","0")</f>
        <v>0</v>
      </c>
      <c r="AX39" s="26" t="str">
        <f>IF(Factores!CL36&gt;=1,"1","0")</f>
        <v>0</v>
      </c>
      <c r="AY39" s="26" t="str">
        <f>IF(Factores!CM36&gt;=1,"1","0")</f>
        <v>0</v>
      </c>
      <c r="AZ39" s="26" t="str">
        <f>IF(Factores!CN36&gt;=1,"1","0")</f>
        <v>0</v>
      </c>
      <c r="BA39" s="26" t="str">
        <f>IF(Factores!CO36&gt;=1,"1","0")</f>
        <v>0</v>
      </c>
      <c r="BB39" s="26" t="str">
        <f>IF(Factores!CP36&gt;=1,"1","0")</f>
        <v>0</v>
      </c>
      <c r="BC39" s="26" t="str">
        <f>IF(Factores!CQ36&gt;=1,"1","0")</f>
        <v>0</v>
      </c>
      <c r="BD39" s="26" t="str">
        <f>IF(Factores!CR36&gt;=1,"1","0")</f>
        <v>0</v>
      </c>
      <c r="BE39" s="26" t="str">
        <f>IF(Factores!CS36&gt;=1,"1","0")</f>
        <v>0</v>
      </c>
      <c r="BF39" s="26" t="str">
        <f>IF(Factores!CT36&gt;=1,"1","0")</f>
        <v>0</v>
      </c>
      <c r="BG39" s="26" t="str">
        <f>IF(Factores!CU36&gt;=1,"1","0")</f>
        <v>0</v>
      </c>
      <c r="BH39" s="26" t="str">
        <f>IF(Factores!CV36&gt;=1,"1","0")</f>
        <v>0</v>
      </c>
      <c r="BI39" s="26" t="str">
        <f>IF(Factores!CW36&gt;=1,"1","0")</f>
        <v>0</v>
      </c>
      <c r="BJ39" s="26" t="str">
        <f>IF(Factores!CX36&gt;=1,"1","0")</f>
        <v>0</v>
      </c>
      <c r="BK39" s="26" t="str">
        <f>IF(Factores!CY36&gt;=1,"1","0")</f>
        <v>0</v>
      </c>
      <c r="BL39" s="26" t="str">
        <f>IF(Factores!CZ36&gt;=1,"1","0")</f>
        <v>0</v>
      </c>
      <c r="BM39" s="26" t="str">
        <f>IF(Factores!DA36&gt;=1,"1","0")</f>
        <v>0</v>
      </c>
      <c r="BN39" s="26" t="str">
        <f>IF(Factores!DB36&gt;=1,"1","0")</f>
        <v>0</v>
      </c>
      <c r="BO39" s="26" t="str">
        <f>IF(Factores!DC36&gt;=1,"1","0")</f>
        <v>0</v>
      </c>
      <c r="BP39" s="26" t="str">
        <f>IF(Factores!DD36&gt;=1,"1","0")</f>
        <v>1</v>
      </c>
      <c r="BQ39" s="39" t="str">
        <f>IF(Factores!DG36&gt;=1,"1","0")</f>
        <v>0</v>
      </c>
      <c r="BR39" s="39" t="str">
        <f>IF(Factores!DH36&gt;=1,"1","0")</f>
        <v>0</v>
      </c>
      <c r="BS39" s="39" t="str">
        <f>IF(Factores!DI36&gt;=1,"1","0")</f>
        <v>0</v>
      </c>
      <c r="BT39" s="39" t="str">
        <f>IF(Factores!DJ36&gt;=1,"1","0")</f>
        <v>0</v>
      </c>
      <c r="BU39" s="39" t="str">
        <f>IF(Factores!DK36&gt;=1,"1","0")</f>
        <v>1</v>
      </c>
      <c r="BV39" s="39" t="str">
        <f>IF(Factores!DL36&gt;=1,"1","0")</f>
        <v>0</v>
      </c>
      <c r="BW39" s="39" t="str">
        <f>IF(Factores!DM36&gt;=1,"1","0")</f>
        <v>1</v>
      </c>
      <c r="BX39" s="39" t="str">
        <f>IF(Factores!DN36&gt;=1,"1","0")</f>
        <v>0</v>
      </c>
      <c r="BY39" s="39" t="str">
        <f>IF(Factores!DO36&gt;=1,"1","0")</f>
        <v>0</v>
      </c>
      <c r="BZ39" s="39" t="str">
        <f>IF(Factores!DP36&gt;=1,"1","0")</f>
        <v>0</v>
      </c>
      <c r="CA39" s="39" t="str">
        <f>IF(Factores!DQ36&gt;=1,"1","0")</f>
        <v>0</v>
      </c>
      <c r="CB39" s="39" t="str">
        <f>IF(Factores!DR36&gt;=1,"1","0")</f>
        <v>1</v>
      </c>
      <c r="CC39" s="39" t="str">
        <f>IF(Factores!DS36&gt;=1,"1","0")</f>
        <v>0</v>
      </c>
      <c r="CD39" s="39" t="str">
        <f>IF(Factores!DT36&gt;=1,"1","0")</f>
        <v>0</v>
      </c>
      <c r="CE39" s="39" t="str">
        <f>IF(Factores!DU36&gt;=1,"1","0")</f>
        <v>0</v>
      </c>
      <c r="CF39" s="39" t="str">
        <f>IF(Factores!DV36&gt;=1,"1","0")</f>
        <v>1</v>
      </c>
      <c r="CG39" s="39" t="str">
        <f>IF(Factores!DW36&gt;=1,"1","0")</f>
        <v>1</v>
      </c>
    </row>
    <row r="40" spans="2:85" x14ac:dyDescent="0.25">
      <c r="B40" s="35">
        <v>30</v>
      </c>
      <c r="C40" s="164" t="s">
        <v>402</v>
      </c>
      <c r="D40" s="16" t="s">
        <v>115</v>
      </c>
      <c r="E40" s="39" t="str">
        <f>IF(Factores!C37&gt;=1,"1","0")</f>
        <v>1</v>
      </c>
      <c r="F40" s="39" t="str">
        <f>IF(Factores!D37&gt;=1,"1","0")</f>
        <v>0</v>
      </c>
      <c r="G40" s="14" t="str">
        <f>IF(Factores!E37&gt;=1,"1","0")</f>
        <v>1</v>
      </c>
      <c r="H40" s="31" t="str">
        <f>IF(Factores!BD37&gt;=1,"1","0")</f>
        <v>0</v>
      </c>
      <c r="I40" s="39" t="str">
        <f>IF(Factores!BE37&gt;=1,"1","0")</f>
        <v>0</v>
      </c>
      <c r="J40" s="39" t="str">
        <f>IF(Factores!BF37&gt;=1,"1","0")</f>
        <v>0</v>
      </c>
      <c r="K40" s="39" t="str">
        <f>IF(Factores!BG37&gt;=1,"1","0")</f>
        <v>1</v>
      </c>
      <c r="L40" s="39" t="str">
        <f>IF(Factores!BH37&gt;=1,"1","0")</f>
        <v>1</v>
      </c>
      <c r="M40" s="39" t="str">
        <f>IF(Factores!BI37&gt;=1,"1","0")</f>
        <v>1</v>
      </c>
      <c r="N40" s="39" t="str">
        <f>IF(Factores!BJ37&gt;=1,"1","0")</f>
        <v>1</v>
      </c>
      <c r="O40" s="39" t="str">
        <f>IF(Factores!BK37&gt;=1,"1","0")</f>
        <v>1</v>
      </c>
      <c r="P40" s="39" t="str">
        <f>IF(Factores!BL37&gt;=1,"1","0")</f>
        <v>1</v>
      </c>
      <c r="Q40" s="39" t="str">
        <f>IF(Factores!BM37&gt;=1,"1","0")</f>
        <v>0</v>
      </c>
      <c r="R40" s="39" t="str">
        <f>IF(Factores!BN37&gt;=1,"1","0")</f>
        <v>0</v>
      </c>
      <c r="S40" s="32" t="str">
        <f>IF(Factores!BO37&gt;=1,"1","0")</f>
        <v>0</v>
      </c>
      <c r="T40" s="293" t="str">
        <f>IF('Cultivos '!P92&gt;=1,"1","0")</f>
        <v>1</v>
      </c>
      <c r="U40" s="24" t="str">
        <f>IF('Cultivos '!Q92&gt;=1,"1","0")</f>
        <v>1</v>
      </c>
      <c r="V40" s="24" t="str">
        <f>IF('Cultivos '!R92&gt;=1,"1","0")</f>
        <v>1</v>
      </c>
      <c r="W40" s="24" t="str">
        <f>IF('Cultivos '!S92&gt;=1,"1","0")</f>
        <v>0</v>
      </c>
      <c r="X40" s="24" t="str">
        <f>IF('Cultivos '!W92&gt;=1,"1","0")</f>
        <v>1</v>
      </c>
      <c r="Y40" s="24" t="str">
        <f>IF('Cultivos '!T92&gt;=1,"1","0")</f>
        <v>0</v>
      </c>
      <c r="Z40" s="23" t="str">
        <f>IF('Cultivos '!C92&gt;=1,"1","0")</f>
        <v>1</v>
      </c>
      <c r="AA40" s="23" t="str">
        <f>IF('Cultivos '!D92&gt;=1,"1","0")</f>
        <v>1</v>
      </c>
      <c r="AB40" s="23" t="str">
        <f>IF('Cultivos '!E92&gt;=1,"1","0")</f>
        <v>1</v>
      </c>
      <c r="AC40" s="34" t="str">
        <f>IF(Factores!N37&gt;=1,"1","0")</f>
        <v>1</v>
      </c>
      <c r="AD40" s="26" t="str">
        <f>IF(Factores!BR37&gt;=1,"1","0")</f>
        <v>0</v>
      </c>
      <c r="AE40" s="26" t="str">
        <f>IF(Factores!BS37&gt;=1,"1","0")</f>
        <v>0</v>
      </c>
      <c r="AF40" s="26" t="str">
        <f>IF(Factores!BT37&gt;=1,"1","0")</f>
        <v>0</v>
      </c>
      <c r="AG40" s="26" t="str">
        <f>IF(Factores!BU37&gt;=1,"1","0")</f>
        <v>0</v>
      </c>
      <c r="AH40" s="26" t="str">
        <f>IF(Factores!BV37&gt;=1,"1","0")</f>
        <v>0</v>
      </c>
      <c r="AI40" s="26" t="str">
        <f>IF(Factores!BW37&gt;=1,"1","0")</f>
        <v>0</v>
      </c>
      <c r="AJ40" s="26" t="str">
        <f>IF(Factores!BX37&gt;=1,"1","0")</f>
        <v>0</v>
      </c>
      <c r="AK40" s="26" t="str">
        <f>IF(Factores!BY37&gt;=1,"1","0")</f>
        <v>0</v>
      </c>
      <c r="AL40" s="26" t="str">
        <f>IF(Factores!BZ37&gt;=1,"1","0")</f>
        <v>0</v>
      </c>
      <c r="AM40" s="26" t="str">
        <f>IF(Factores!CA37&gt;=1,"1","0")</f>
        <v>1</v>
      </c>
      <c r="AN40" s="26" t="str">
        <f>IF(Factores!CB37&gt;=1,"1","0")</f>
        <v>0</v>
      </c>
      <c r="AO40" s="26" t="str">
        <f>IF(Factores!CC37&gt;=1,"1","0")</f>
        <v>0</v>
      </c>
      <c r="AP40" s="26" t="str">
        <f>IF(Factores!CD37&gt;=1,"1","0")</f>
        <v>1</v>
      </c>
      <c r="AQ40" s="26" t="str">
        <f>IF(Factores!CE37&gt;=1,"1","0")</f>
        <v>0</v>
      </c>
      <c r="AR40" s="26" t="str">
        <f>IF(Factores!CF37&gt;=1,"1","0")</f>
        <v>0</v>
      </c>
      <c r="AS40" s="26" t="str">
        <f>IF(Factores!CG37&gt;=1,"1","0")</f>
        <v>1</v>
      </c>
      <c r="AT40" s="26" t="str">
        <f>IF(Factores!CH37&gt;=1,"1","0")</f>
        <v>0</v>
      </c>
      <c r="AU40" s="26" t="str">
        <f>IF(Factores!CI37&gt;=1,"1","0")</f>
        <v>0</v>
      </c>
      <c r="AV40" s="26" t="str">
        <f>IF(Factores!CJ37&gt;=1,"1","0")</f>
        <v>0</v>
      </c>
      <c r="AW40" s="26" t="str">
        <f>IF(Factores!CK37&gt;=1,"1","0")</f>
        <v>1</v>
      </c>
      <c r="AX40" s="26" t="str">
        <f>IF(Factores!CL37&gt;=1,"1","0")</f>
        <v>0</v>
      </c>
      <c r="AY40" s="26" t="str">
        <f>IF(Factores!CM37&gt;=1,"1","0")</f>
        <v>0</v>
      </c>
      <c r="AZ40" s="26" t="str">
        <f>IF(Factores!CN37&gt;=1,"1","0")</f>
        <v>1</v>
      </c>
      <c r="BA40" s="26" t="str">
        <f>IF(Factores!CO37&gt;=1,"1","0")</f>
        <v>0</v>
      </c>
      <c r="BB40" s="26" t="str">
        <f>IF(Factores!CP37&gt;=1,"1","0")</f>
        <v>0</v>
      </c>
      <c r="BC40" s="26" t="str">
        <f>IF(Factores!CQ37&gt;=1,"1","0")</f>
        <v>0</v>
      </c>
      <c r="BD40" s="26" t="str">
        <f>IF(Factores!CR37&gt;=1,"1","0")</f>
        <v>0</v>
      </c>
      <c r="BE40" s="26" t="str">
        <f>IF(Factores!CS37&gt;=1,"1","0")</f>
        <v>0</v>
      </c>
      <c r="BF40" s="26" t="str">
        <f>IF(Factores!CT37&gt;=1,"1","0")</f>
        <v>0</v>
      </c>
      <c r="BG40" s="26" t="str">
        <f>IF(Factores!CU37&gt;=1,"1","0")</f>
        <v>1</v>
      </c>
      <c r="BH40" s="26" t="str">
        <f>IF(Factores!CV37&gt;=1,"1","0")</f>
        <v>1</v>
      </c>
      <c r="BI40" s="26" t="str">
        <f>IF(Factores!CW37&gt;=1,"1","0")</f>
        <v>0</v>
      </c>
      <c r="BJ40" s="26" t="str">
        <f>IF(Factores!CX37&gt;=1,"1","0")</f>
        <v>0</v>
      </c>
      <c r="BK40" s="26" t="str">
        <f>IF(Factores!CY37&gt;=1,"1","0")</f>
        <v>0</v>
      </c>
      <c r="BL40" s="26" t="str">
        <f>IF(Factores!CZ37&gt;=1,"1","0")</f>
        <v>0</v>
      </c>
      <c r="BM40" s="26" t="str">
        <f>IF(Factores!DA37&gt;=1,"1","0")</f>
        <v>1</v>
      </c>
      <c r="BN40" s="26" t="str">
        <f>IF(Factores!DB37&gt;=1,"1","0")</f>
        <v>0</v>
      </c>
      <c r="BO40" s="26" t="str">
        <f>IF(Factores!DC37&gt;=1,"1","0")</f>
        <v>0</v>
      </c>
      <c r="BP40" s="26" t="str">
        <f>IF(Factores!DD37&gt;=1,"1","0")</f>
        <v>0</v>
      </c>
      <c r="BQ40" s="39" t="str">
        <f>IF(Factores!DG37&gt;=1,"1","0")</f>
        <v>0</v>
      </c>
      <c r="BR40" s="39" t="str">
        <f>IF(Factores!DH37&gt;=1,"1","0")</f>
        <v>0</v>
      </c>
      <c r="BS40" s="39" t="str">
        <f>IF(Factores!DI37&gt;=1,"1","0")</f>
        <v>0</v>
      </c>
      <c r="BT40" s="39" t="str">
        <f>IF(Factores!DJ37&gt;=1,"1","0")</f>
        <v>0</v>
      </c>
      <c r="BU40" s="39" t="str">
        <f>IF(Factores!DK37&gt;=1,"1","0")</f>
        <v>1</v>
      </c>
      <c r="BV40" s="39" t="str">
        <f>IF(Factores!DL37&gt;=1,"1","0")</f>
        <v>0</v>
      </c>
      <c r="BW40" s="39" t="str">
        <f>IF(Factores!DM37&gt;=1,"1","0")</f>
        <v>1</v>
      </c>
      <c r="BX40" s="39" t="str">
        <f>IF(Factores!DN37&gt;=1,"1","0")</f>
        <v>0</v>
      </c>
      <c r="BY40" s="39" t="str">
        <f>IF(Factores!DO37&gt;=1,"1","0")</f>
        <v>0</v>
      </c>
      <c r="BZ40" s="39" t="str">
        <f>IF(Factores!DP37&gt;=1,"1","0")</f>
        <v>0</v>
      </c>
      <c r="CA40" s="39" t="str">
        <f>IF(Factores!DQ37&gt;=1,"1","0")</f>
        <v>0</v>
      </c>
      <c r="CB40" s="39" t="str">
        <f>IF(Factores!DR37&gt;=1,"1","0")</f>
        <v>1</v>
      </c>
      <c r="CC40" s="39" t="str">
        <f>IF(Factores!DS37&gt;=1,"1","0")</f>
        <v>0</v>
      </c>
      <c r="CD40" s="39" t="str">
        <f>IF(Factores!DT37&gt;=1,"1","0")</f>
        <v>0</v>
      </c>
      <c r="CE40" s="39" t="str">
        <f>IF(Factores!DU37&gt;=1,"1","0")</f>
        <v>0</v>
      </c>
      <c r="CF40" s="39" t="str">
        <f>IF(Factores!DV37&gt;=1,"1","0")</f>
        <v>1</v>
      </c>
      <c r="CG40" s="39" t="str">
        <f>IF(Factores!DW37&gt;=1,"1","0")</f>
        <v>1</v>
      </c>
    </row>
    <row r="41" spans="2:85" x14ac:dyDescent="0.25">
      <c r="B41" s="35">
        <v>31</v>
      </c>
      <c r="C41" s="164" t="s">
        <v>403</v>
      </c>
      <c r="D41" s="16" t="s">
        <v>118</v>
      </c>
      <c r="E41" s="39" t="str">
        <f>IF(Factores!C38&gt;=1,"1","0")</f>
        <v>1</v>
      </c>
      <c r="F41" s="39" t="str">
        <f>IF(Factores!D38&gt;=1,"1","0")</f>
        <v>1</v>
      </c>
      <c r="G41" s="14" t="str">
        <f>IF(Factores!E38&gt;=1,"1","0")</f>
        <v>1</v>
      </c>
      <c r="H41" s="31" t="str">
        <f>IF(Factores!BD38&gt;=1,"1","0")</f>
        <v>0</v>
      </c>
      <c r="I41" s="39" t="str">
        <f>IF(Factores!BE38&gt;=1,"1","0")</f>
        <v>0</v>
      </c>
      <c r="J41" s="39" t="str">
        <f>IF(Factores!BF38&gt;=1,"1","0")</f>
        <v>0</v>
      </c>
      <c r="K41" s="39" t="str">
        <f>IF(Factores!BG38&gt;=1,"1","0")</f>
        <v>1</v>
      </c>
      <c r="L41" s="39" t="str">
        <f>IF(Factores!BH38&gt;=1,"1","0")</f>
        <v>1</v>
      </c>
      <c r="M41" s="39" t="str">
        <f>IF(Factores!BI38&gt;=1,"1","0")</f>
        <v>1</v>
      </c>
      <c r="N41" s="39" t="str">
        <f>IF(Factores!BJ38&gt;=1,"1","0")</f>
        <v>1</v>
      </c>
      <c r="O41" s="39" t="str">
        <f>IF(Factores!BK38&gt;=1,"1","0")</f>
        <v>1</v>
      </c>
      <c r="P41" s="39" t="str">
        <f>IF(Factores!BL38&gt;=1,"1","0")</f>
        <v>1</v>
      </c>
      <c r="Q41" s="39" t="str">
        <f>IF(Factores!BM38&gt;=1,"1","0")</f>
        <v>1</v>
      </c>
      <c r="R41" s="39" t="str">
        <f>IF(Factores!BN38&gt;=1,"1","0")</f>
        <v>0</v>
      </c>
      <c r="S41" s="32" t="str">
        <f>IF(Factores!BO38&gt;=1,"1","0")</f>
        <v>1</v>
      </c>
      <c r="T41" s="293" t="str">
        <f>IF('Cultivos '!P93&gt;=1,"1","0")</f>
        <v>1</v>
      </c>
      <c r="U41" s="24" t="str">
        <f>IF('Cultivos '!Q93&gt;=1,"1","0")</f>
        <v>1</v>
      </c>
      <c r="V41" s="24" t="str">
        <f>IF('Cultivos '!R93&gt;=1,"1","0")</f>
        <v>1</v>
      </c>
      <c r="W41" s="24" t="str">
        <f>IF('Cultivos '!S93&gt;=1,"1","0")</f>
        <v>1</v>
      </c>
      <c r="X41" s="24" t="str">
        <f>IF('Cultivos '!W93&gt;=1,"1","0")</f>
        <v>1</v>
      </c>
      <c r="Y41" s="24" t="str">
        <f>IF('Cultivos '!T93&gt;=1,"1","0")</f>
        <v>1</v>
      </c>
      <c r="Z41" s="23" t="str">
        <f>IF('Cultivos '!C93&gt;=1,"1","0")</f>
        <v>1</v>
      </c>
      <c r="AA41" s="23" t="str">
        <f>IF('Cultivos '!D93&gt;=1,"1","0")</f>
        <v>1</v>
      </c>
      <c r="AB41" s="23" t="str">
        <f>IF('Cultivos '!E93&gt;=1,"1","0")</f>
        <v>1</v>
      </c>
      <c r="AC41" s="34" t="str">
        <f>IF(Factores!N38&gt;=1,"1","0")</f>
        <v>1</v>
      </c>
      <c r="AD41" s="26" t="str">
        <f>IF(Factores!BR38&gt;=1,"1","0")</f>
        <v>0</v>
      </c>
      <c r="AE41" s="26" t="str">
        <f>IF(Factores!BS38&gt;=1,"1","0")</f>
        <v>0</v>
      </c>
      <c r="AF41" s="26" t="str">
        <f>IF(Factores!BT38&gt;=1,"1","0")</f>
        <v>0</v>
      </c>
      <c r="AG41" s="26" t="str">
        <f>IF(Factores!BU38&gt;=1,"1","0")</f>
        <v>0</v>
      </c>
      <c r="AH41" s="26" t="str">
        <f>IF(Factores!BV38&gt;=1,"1","0")</f>
        <v>0</v>
      </c>
      <c r="AI41" s="26" t="str">
        <f>IF(Factores!BW38&gt;=1,"1","0")</f>
        <v>0</v>
      </c>
      <c r="AJ41" s="26" t="str">
        <f>IF(Factores!BX38&gt;=1,"1","0")</f>
        <v>0</v>
      </c>
      <c r="AK41" s="26" t="str">
        <f>IF(Factores!BY38&gt;=1,"1","0")</f>
        <v>0</v>
      </c>
      <c r="AL41" s="26" t="str">
        <f>IF(Factores!BZ38&gt;=1,"1","0")</f>
        <v>0</v>
      </c>
      <c r="AM41" s="26" t="str">
        <f>IF(Factores!CA38&gt;=1,"1","0")</f>
        <v>0</v>
      </c>
      <c r="AN41" s="26" t="str">
        <f>IF(Factores!CB38&gt;=1,"1","0")</f>
        <v>0</v>
      </c>
      <c r="AO41" s="26" t="str">
        <f>IF(Factores!CC38&gt;=1,"1","0")</f>
        <v>0</v>
      </c>
      <c r="AP41" s="26" t="str">
        <f>IF(Factores!CD38&gt;=1,"1","0")</f>
        <v>0</v>
      </c>
      <c r="AQ41" s="26" t="str">
        <f>IF(Factores!CE38&gt;=1,"1","0")</f>
        <v>0</v>
      </c>
      <c r="AR41" s="26" t="str">
        <f>IF(Factores!CF38&gt;=1,"1","0")</f>
        <v>0</v>
      </c>
      <c r="AS41" s="26" t="str">
        <f>IF(Factores!CG38&gt;=1,"1","0")</f>
        <v>1</v>
      </c>
      <c r="AT41" s="26" t="str">
        <f>IF(Factores!CH38&gt;=1,"1","0")</f>
        <v>0</v>
      </c>
      <c r="AU41" s="26" t="str">
        <f>IF(Factores!CI38&gt;=1,"1","0")</f>
        <v>1</v>
      </c>
      <c r="AV41" s="26" t="str">
        <f>IF(Factores!CJ38&gt;=1,"1","0")</f>
        <v>0</v>
      </c>
      <c r="AW41" s="26" t="str">
        <f>IF(Factores!CK38&gt;=1,"1","0")</f>
        <v>0</v>
      </c>
      <c r="AX41" s="26" t="str">
        <f>IF(Factores!CL38&gt;=1,"1","0")</f>
        <v>0</v>
      </c>
      <c r="AY41" s="26" t="str">
        <f>IF(Factores!CM38&gt;=1,"1","0")</f>
        <v>0</v>
      </c>
      <c r="AZ41" s="26" t="str">
        <f>IF(Factores!CN38&gt;=1,"1","0")</f>
        <v>0</v>
      </c>
      <c r="BA41" s="26" t="str">
        <f>IF(Factores!CO38&gt;=1,"1","0")</f>
        <v>0</v>
      </c>
      <c r="BB41" s="26" t="str">
        <f>IF(Factores!CP38&gt;=1,"1","0")</f>
        <v>0</v>
      </c>
      <c r="BC41" s="26" t="str">
        <f>IF(Factores!CQ38&gt;=1,"1","0")</f>
        <v>0</v>
      </c>
      <c r="BD41" s="26" t="str">
        <f>IF(Factores!CR38&gt;=1,"1","0")</f>
        <v>0</v>
      </c>
      <c r="BE41" s="26" t="str">
        <f>IF(Factores!CS38&gt;=1,"1","0")</f>
        <v>0</v>
      </c>
      <c r="BF41" s="26" t="str">
        <f>IF(Factores!CT38&gt;=1,"1","0")</f>
        <v>0</v>
      </c>
      <c r="BG41" s="26" t="str">
        <f>IF(Factores!CU38&gt;=1,"1","0")</f>
        <v>1</v>
      </c>
      <c r="BH41" s="26" t="str">
        <f>IF(Factores!CV38&gt;=1,"1","0")</f>
        <v>1</v>
      </c>
      <c r="BI41" s="26" t="str">
        <f>IF(Factores!CW38&gt;=1,"1","0")</f>
        <v>0</v>
      </c>
      <c r="BJ41" s="26" t="str">
        <f>IF(Factores!CX38&gt;=1,"1","0")</f>
        <v>0</v>
      </c>
      <c r="BK41" s="26" t="str">
        <f>IF(Factores!CY38&gt;=1,"1","0")</f>
        <v>0</v>
      </c>
      <c r="BL41" s="26" t="str">
        <f>IF(Factores!CZ38&gt;=1,"1","0")</f>
        <v>1</v>
      </c>
      <c r="BM41" s="26" t="str">
        <f>IF(Factores!DA38&gt;=1,"1","0")</f>
        <v>0</v>
      </c>
      <c r="BN41" s="26" t="str">
        <f>IF(Factores!DB38&gt;=1,"1","0")</f>
        <v>0</v>
      </c>
      <c r="BO41" s="26" t="str">
        <f>IF(Factores!DC38&gt;=1,"1","0")</f>
        <v>0</v>
      </c>
      <c r="BP41" s="26" t="str">
        <f>IF(Factores!DD38&gt;=1,"1","0")</f>
        <v>1</v>
      </c>
      <c r="BQ41" s="39" t="str">
        <f>IF(Factores!DG38&gt;=1,"1","0")</f>
        <v>0</v>
      </c>
      <c r="BR41" s="39" t="str">
        <f>IF(Factores!DH38&gt;=1,"1","0")</f>
        <v>1</v>
      </c>
      <c r="BS41" s="39" t="str">
        <f>IF(Factores!DI38&gt;=1,"1","0")</f>
        <v>1</v>
      </c>
      <c r="BT41" s="39" t="str">
        <f>IF(Factores!DJ38&gt;=1,"1","0")</f>
        <v>0</v>
      </c>
      <c r="BU41" s="39" t="str">
        <f>IF(Factores!DK38&gt;=1,"1","0")</f>
        <v>1</v>
      </c>
      <c r="BV41" s="39" t="str">
        <f>IF(Factores!DL38&gt;=1,"1","0")</f>
        <v>1</v>
      </c>
      <c r="BW41" s="39" t="str">
        <f>IF(Factores!DM38&gt;=1,"1","0")</f>
        <v>1</v>
      </c>
      <c r="BX41" s="39" t="str">
        <f>IF(Factores!DN38&gt;=1,"1","0")</f>
        <v>0</v>
      </c>
      <c r="BY41" s="39" t="str">
        <f>IF(Factores!DO38&gt;=1,"1","0")</f>
        <v>0</v>
      </c>
      <c r="BZ41" s="39" t="str">
        <f>IF(Factores!DP38&gt;=1,"1","0")</f>
        <v>0</v>
      </c>
      <c r="CA41" s="39" t="str">
        <f>IF(Factores!DQ38&gt;=1,"1","0")</f>
        <v>0</v>
      </c>
      <c r="CB41" s="39" t="str">
        <f>IF(Factores!DR38&gt;=1,"1","0")</f>
        <v>1</v>
      </c>
      <c r="CC41" s="39" t="str">
        <f>IF(Factores!DS38&gt;=1,"1","0")</f>
        <v>0</v>
      </c>
      <c r="CD41" s="39" t="str">
        <f>IF(Factores!DT38&gt;=1,"1","0")</f>
        <v>1</v>
      </c>
      <c r="CE41" s="39" t="str">
        <f>IF(Factores!DU38&gt;=1,"1","0")</f>
        <v>0</v>
      </c>
      <c r="CF41" s="39" t="str">
        <f>IF(Factores!DV38&gt;=1,"1","0")</f>
        <v>1</v>
      </c>
      <c r="CG41" s="39" t="str">
        <f>IF(Factores!DW38&gt;=1,"1","0")</f>
        <v>1</v>
      </c>
    </row>
    <row r="42" spans="2:85" x14ac:dyDescent="0.25">
      <c r="B42" s="35">
        <v>32</v>
      </c>
      <c r="C42" s="164" t="s">
        <v>414</v>
      </c>
      <c r="D42" s="16" t="s">
        <v>114</v>
      </c>
      <c r="E42" s="39" t="str">
        <f>IF(Factores!C39&gt;=1,"1","0")</f>
        <v>1</v>
      </c>
      <c r="F42" s="39" t="str">
        <f>IF(Factores!D39&gt;=1,"1","0")</f>
        <v>0</v>
      </c>
      <c r="G42" s="14" t="str">
        <f>IF(Factores!E39&gt;=1,"1","0")</f>
        <v>0</v>
      </c>
      <c r="H42" s="31" t="str">
        <f>IF(Factores!BD39&gt;=1,"1","0")</f>
        <v>1</v>
      </c>
      <c r="I42" s="39" t="str">
        <f>IF(Factores!BE39&gt;=1,"1","0")</f>
        <v>0</v>
      </c>
      <c r="J42" s="39" t="str">
        <f>IF(Factores!BF39&gt;=1,"1","0")</f>
        <v>0</v>
      </c>
      <c r="K42" s="39" t="str">
        <f>IF(Factores!BG39&gt;=1,"1","0")</f>
        <v>1</v>
      </c>
      <c r="L42" s="39" t="str">
        <f>IF(Factores!BH39&gt;=1,"1","0")</f>
        <v>0</v>
      </c>
      <c r="M42" s="39" t="str">
        <f>IF(Factores!BI39&gt;=1,"1","0")</f>
        <v>0</v>
      </c>
      <c r="N42" s="39" t="str">
        <f>IF(Factores!BJ39&gt;=1,"1","0")</f>
        <v>0</v>
      </c>
      <c r="O42" s="39" t="str">
        <f>IF(Factores!BK39&gt;=1,"1","0")</f>
        <v>1</v>
      </c>
      <c r="P42" s="39" t="str">
        <f>IF(Factores!BL39&gt;=1,"1","0")</f>
        <v>1</v>
      </c>
      <c r="Q42" s="39" t="str">
        <f>IF(Factores!BM39&gt;=1,"1","0")</f>
        <v>1</v>
      </c>
      <c r="R42" s="39" t="str">
        <f>IF(Factores!BN39&gt;=1,"1","0")</f>
        <v>0</v>
      </c>
      <c r="S42" s="32" t="str">
        <f>IF(Factores!BO39&gt;=1,"1","0")</f>
        <v>0</v>
      </c>
      <c r="T42" s="293" t="str">
        <f>IF('Cultivos '!P94&gt;=1,"1","0")</f>
        <v>0</v>
      </c>
      <c r="U42" s="24" t="str">
        <f>IF('Cultivos '!Q94&gt;=1,"1","0")</f>
        <v>1</v>
      </c>
      <c r="V42" s="24" t="str">
        <f>IF('Cultivos '!R94&gt;=1,"1","0")</f>
        <v>0</v>
      </c>
      <c r="W42" s="24" t="str">
        <f>IF('Cultivos '!S94&gt;=1,"1","0")</f>
        <v>0</v>
      </c>
      <c r="X42" s="24" t="str">
        <f>IF('Cultivos '!W94&gt;=1,"1","0")</f>
        <v>0</v>
      </c>
      <c r="Y42" s="24" t="str">
        <f>IF('Cultivos '!T94&gt;=1,"1","0")</f>
        <v>0</v>
      </c>
      <c r="Z42" s="23" t="str">
        <f>IF('Cultivos '!C94&gt;=1,"1","0")</f>
        <v>0</v>
      </c>
      <c r="AA42" s="23" t="str">
        <f>IF('Cultivos '!D94&gt;=1,"1","0")</f>
        <v>0</v>
      </c>
      <c r="AB42" s="23" t="str">
        <f>IF('Cultivos '!E94&gt;=1,"1","0")</f>
        <v>0</v>
      </c>
      <c r="AC42" s="34" t="str">
        <f>IF(Factores!N39&gt;=1,"1","0")</f>
        <v>1</v>
      </c>
      <c r="AD42" s="26" t="str">
        <f>IF(Factores!BR39&gt;=1,"1","0")</f>
        <v>0</v>
      </c>
      <c r="AE42" s="26" t="str">
        <f>IF(Factores!BS39&gt;=1,"1","0")</f>
        <v>0</v>
      </c>
      <c r="AF42" s="26" t="str">
        <f>IF(Factores!BT39&gt;=1,"1","0")</f>
        <v>1</v>
      </c>
      <c r="AG42" s="26" t="str">
        <f>IF(Factores!BU39&gt;=1,"1","0")</f>
        <v>0</v>
      </c>
      <c r="AH42" s="26" t="str">
        <f>IF(Factores!BV39&gt;=1,"1","0")</f>
        <v>0</v>
      </c>
      <c r="AI42" s="26" t="str">
        <f>IF(Factores!BW39&gt;=1,"1","0")</f>
        <v>1</v>
      </c>
      <c r="AJ42" s="26" t="str">
        <f>IF(Factores!BX39&gt;=1,"1","0")</f>
        <v>0</v>
      </c>
      <c r="AK42" s="26" t="str">
        <f>IF(Factores!BY39&gt;=1,"1","0")</f>
        <v>0</v>
      </c>
      <c r="AL42" s="26" t="str">
        <f>IF(Factores!BZ39&gt;=1,"1","0")</f>
        <v>0</v>
      </c>
      <c r="AM42" s="26" t="str">
        <f>IF(Factores!CA39&gt;=1,"1","0")</f>
        <v>0</v>
      </c>
      <c r="AN42" s="26" t="str">
        <f>IF(Factores!CB39&gt;=1,"1","0")</f>
        <v>0</v>
      </c>
      <c r="AO42" s="26" t="str">
        <f>IF(Factores!CC39&gt;=1,"1","0")</f>
        <v>0</v>
      </c>
      <c r="AP42" s="26" t="str">
        <f>IF(Factores!CD39&gt;=1,"1","0")</f>
        <v>0</v>
      </c>
      <c r="AQ42" s="26" t="str">
        <f>IF(Factores!CE39&gt;=1,"1","0")</f>
        <v>1</v>
      </c>
      <c r="AR42" s="26" t="str">
        <f>IF(Factores!CF39&gt;=1,"1","0")</f>
        <v>0</v>
      </c>
      <c r="AS42" s="26" t="str">
        <f>IF(Factores!CG39&gt;=1,"1","0")</f>
        <v>0</v>
      </c>
      <c r="AT42" s="26" t="str">
        <f>IF(Factores!CH39&gt;=1,"1","0")</f>
        <v>0</v>
      </c>
      <c r="AU42" s="26" t="str">
        <f>IF(Factores!CI39&gt;=1,"1","0")</f>
        <v>0</v>
      </c>
      <c r="AV42" s="26" t="str">
        <f>IF(Factores!CJ39&gt;=1,"1","0")</f>
        <v>0</v>
      </c>
      <c r="AW42" s="26" t="str">
        <f>IF(Factores!CK39&gt;=1,"1","0")</f>
        <v>0</v>
      </c>
      <c r="AX42" s="26" t="str">
        <f>IF(Factores!CL39&gt;=1,"1","0")</f>
        <v>1</v>
      </c>
      <c r="AY42" s="26" t="str">
        <f>IF(Factores!CM39&gt;=1,"1","0")</f>
        <v>1</v>
      </c>
      <c r="AZ42" s="26" t="str">
        <f>IF(Factores!CN39&gt;=1,"1","0")</f>
        <v>0</v>
      </c>
      <c r="BA42" s="26" t="str">
        <f>IF(Factores!CO39&gt;=1,"1","0")</f>
        <v>0</v>
      </c>
      <c r="BB42" s="26" t="str">
        <f>IF(Factores!CP39&gt;=1,"1","0")</f>
        <v>0</v>
      </c>
      <c r="BC42" s="26" t="str">
        <f>IF(Factores!CQ39&gt;=1,"1","0")</f>
        <v>0</v>
      </c>
      <c r="BD42" s="26" t="str">
        <f>IF(Factores!CR39&gt;=1,"1","0")</f>
        <v>0</v>
      </c>
      <c r="BE42" s="26" t="str">
        <f>IF(Factores!CS39&gt;=1,"1","0")</f>
        <v>0</v>
      </c>
      <c r="BF42" s="26" t="str">
        <f>IF(Factores!CT39&gt;=1,"1","0")</f>
        <v>0</v>
      </c>
      <c r="BG42" s="26" t="str">
        <f>IF(Factores!CU39&gt;=1,"1","0")</f>
        <v>0</v>
      </c>
      <c r="BH42" s="26" t="str">
        <f>IF(Factores!CV39&gt;=1,"1","0")</f>
        <v>0</v>
      </c>
      <c r="BI42" s="26" t="str">
        <f>IF(Factores!CW39&gt;=1,"1","0")</f>
        <v>0</v>
      </c>
      <c r="BJ42" s="26" t="str">
        <f>IF(Factores!CX39&gt;=1,"1","0")</f>
        <v>0</v>
      </c>
      <c r="BK42" s="26" t="str">
        <f>IF(Factores!CY39&gt;=1,"1","0")</f>
        <v>0</v>
      </c>
      <c r="BL42" s="26" t="str">
        <f>IF(Factores!CZ39&gt;=1,"1","0")</f>
        <v>0</v>
      </c>
      <c r="BM42" s="26" t="str">
        <f>IF(Factores!DA39&gt;=1,"1","0")</f>
        <v>0</v>
      </c>
      <c r="BN42" s="26" t="str">
        <f>IF(Factores!DB39&gt;=1,"1","0")</f>
        <v>0</v>
      </c>
      <c r="BO42" s="26" t="str">
        <f>IF(Factores!DC39&gt;=1,"1","0")</f>
        <v>0</v>
      </c>
      <c r="BP42" s="26" t="str">
        <f>IF(Factores!DD39&gt;=1,"1","0")</f>
        <v>0</v>
      </c>
      <c r="BQ42" s="39" t="str">
        <f>IF(Factores!DG39&gt;=1,"1","0")</f>
        <v>0</v>
      </c>
      <c r="BR42" s="39" t="str">
        <f>IF(Factores!DH39&gt;=1,"1","0")</f>
        <v>0</v>
      </c>
      <c r="BS42" s="39" t="str">
        <f>IF(Factores!DI39&gt;=1,"1","0")</f>
        <v>0</v>
      </c>
      <c r="BT42" s="39" t="str">
        <f>IF(Factores!DJ39&gt;=1,"1","0")</f>
        <v>0</v>
      </c>
      <c r="BU42" s="39" t="str">
        <f>IF(Factores!DK39&gt;=1,"1","0")</f>
        <v>1</v>
      </c>
      <c r="BV42" s="39" t="str">
        <f>IF(Factores!DL39&gt;=1,"1","0")</f>
        <v>0</v>
      </c>
      <c r="BW42" s="39" t="str">
        <f>IF(Factores!DM39&gt;=1,"1","0")</f>
        <v>1</v>
      </c>
      <c r="BX42" s="39" t="str">
        <f>IF(Factores!DN39&gt;=1,"1","0")</f>
        <v>0</v>
      </c>
      <c r="BY42" s="39" t="str">
        <f>IF(Factores!DO39&gt;=1,"1","0")</f>
        <v>0</v>
      </c>
      <c r="BZ42" s="39" t="str">
        <f>IF(Factores!DP39&gt;=1,"1","0")</f>
        <v>0</v>
      </c>
      <c r="CA42" s="39" t="str">
        <f>IF(Factores!DQ39&gt;=1,"1","0")</f>
        <v>0</v>
      </c>
      <c r="CB42" s="39" t="str">
        <f>IF(Factores!DR39&gt;=1,"1","0")</f>
        <v>1</v>
      </c>
      <c r="CC42" s="39" t="str">
        <f>IF(Factores!DS39&gt;=1,"1","0")</f>
        <v>0</v>
      </c>
      <c r="CD42" s="39" t="str">
        <f>IF(Factores!DT39&gt;=1,"1","0")</f>
        <v>0</v>
      </c>
      <c r="CE42" s="39" t="str">
        <f>IF(Factores!DU39&gt;=1,"1","0")</f>
        <v>1</v>
      </c>
      <c r="CF42" s="39" t="str">
        <f>IF(Factores!DV39&gt;=1,"1","0")</f>
        <v>1</v>
      </c>
      <c r="CG42" s="39" t="str">
        <f>IF(Factores!DW39&gt;=1,"1","0")</f>
        <v>1</v>
      </c>
    </row>
    <row r="43" spans="2:85" ht="15.75" thickBot="1" x14ac:dyDescent="0.3">
      <c r="B43" s="36">
        <v>33</v>
      </c>
      <c r="C43" s="165" t="s">
        <v>404</v>
      </c>
      <c r="D43" s="200" t="s">
        <v>116</v>
      </c>
      <c r="E43" s="39" t="str">
        <f>IF(Factores!C40&gt;=1,"1","0")</f>
        <v>0</v>
      </c>
      <c r="F43" s="39" t="str">
        <f>IF(Factores!D40&gt;=1,"1","0")</f>
        <v>1</v>
      </c>
      <c r="G43" s="14" t="str">
        <f>IF(Factores!E40&gt;=1,"1","0")</f>
        <v>1</v>
      </c>
      <c r="H43" s="40" t="str">
        <f>IF(Factores!BD40&gt;=1,"1","0")</f>
        <v>0</v>
      </c>
      <c r="I43" s="20" t="str">
        <f>IF(Factores!BE40&gt;=1,"1","0")</f>
        <v>0</v>
      </c>
      <c r="J43" s="20" t="str">
        <f>IF(Factores!BF40&gt;=1,"1","0")</f>
        <v>0</v>
      </c>
      <c r="K43" s="20" t="str">
        <f>IF(Factores!BG40&gt;=1,"1","0")</f>
        <v>1</v>
      </c>
      <c r="L43" s="20" t="str">
        <f>IF(Factores!BH40&gt;=1,"1","0")</f>
        <v>0</v>
      </c>
      <c r="M43" s="20" t="str">
        <f>IF(Factores!BI40&gt;=1,"1","0")</f>
        <v>0</v>
      </c>
      <c r="N43" s="20" t="str">
        <f>IF(Factores!BJ40&gt;=1,"1","0")</f>
        <v>0</v>
      </c>
      <c r="O43" s="20" t="str">
        <f>IF(Factores!BK40&gt;=1,"1","0")</f>
        <v>1</v>
      </c>
      <c r="P43" s="20" t="str">
        <f>IF(Factores!BL40&gt;=1,"1","0")</f>
        <v>1</v>
      </c>
      <c r="Q43" s="20" t="str">
        <f>IF(Factores!BM40&gt;=1,"1","0")</f>
        <v>0</v>
      </c>
      <c r="R43" s="20" t="str">
        <f>IF(Factores!BN40&gt;=1,"1","0")</f>
        <v>0</v>
      </c>
      <c r="S43" s="33" t="str">
        <f>IF(Factores!BO40&gt;=1,"1","0")</f>
        <v>0</v>
      </c>
      <c r="T43" s="293" t="str">
        <f>IF('Cultivos '!P95&gt;=1,"1","0")</f>
        <v>1</v>
      </c>
      <c r="U43" s="24" t="str">
        <f>IF('Cultivos '!Q95&gt;=1,"1","0")</f>
        <v>1</v>
      </c>
      <c r="V43" s="24" t="str">
        <f>IF('Cultivos '!R95&gt;=1,"1","0")</f>
        <v>0</v>
      </c>
      <c r="W43" s="24" t="str">
        <f>IF('Cultivos '!S95&gt;=1,"1","0")</f>
        <v>0</v>
      </c>
      <c r="X43" s="24" t="str">
        <f>IF('Cultivos '!W95&gt;=1,"1","0")</f>
        <v>0</v>
      </c>
      <c r="Y43" s="24" t="str">
        <f>IF('Cultivos '!T95&gt;=1,"1","0")</f>
        <v>0</v>
      </c>
      <c r="Z43" s="23" t="str">
        <f>IF('Cultivos '!C95&gt;=1,"1","0")</f>
        <v>1</v>
      </c>
      <c r="AA43" s="23" t="str">
        <f>IF('Cultivos '!D95&gt;=1,"1","0")</f>
        <v>1</v>
      </c>
      <c r="AB43" s="23" t="str">
        <f>IF('Cultivos '!E95&gt;=1,"1","0")</f>
        <v>1</v>
      </c>
      <c r="AC43" s="34" t="str">
        <f>IF(Factores!N40&gt;=1,"1","0")</f>
        <v>1</v>
      </c>
      <c r="AD43" s="26" t="str">
        <f>IF(Factores!BR40&gt;=1,"1","0")</f>
        <v>0</v>
      </c>
      <c r="AE43" s="26" t="str">
        <f>IF(Factores!BS40&gt;=1,"1","0")</f>
        <v>0</v>
      </c>
      <c r="AF43" s="26" t="str">
        <f>IF(Factores!BT40&gt;=1,"1","0")</f>
        <v>0</v>
      </c>
      <c r="AG43" s="26" t="str">
        <f>IF(Factores!BU40&gt;=1,"1","0")</f>
        <v>1</v>
      </c>
      <c r="AH43" s="26" t="str">
        <f>IF(Factores!BV40&gt;=1,"1","0")</f>
        <v>0</v>
      </c>
      <c r="AI43" s="26" t="str">
        <f>IF(Factores!BW40&gt;=1,"1","0")</f>
        <v>0</v>
      </c>
      <c r="AJ43" s="26" t="str">
        <f>IF(Factores!BX40&gt;=1,"1","0")</f>
        <v>0</v>
      </c>
      <c r="AK43" s="26" t="str">
        <f>IF(Factores!BY40&gt;=1,"1","0")</f>
        <v>1</v>
      </c>
      <c r="AL43" s="26" t="str">
        <f>IF(Factores!BZ40&gt;=1,"1","0")</f>
        <v>0</v>
      </c>
      <c r="AM43" s="26" t="str">
        <f>IF(Factores!CA40&gt;=1,"1","0")</f>
        <v>0</v>
      </c>
      <c r="AN43" s="26" t="str">
        <f>IF(Factores!CB40&gt;=1,"1","0")</f>
        <v>0</v>
      </c>
      <c r="AO43" s="26" t="str">
        <f>IF(Factores!CC40&gt;=1,"1","0")</f>
        <v>0</v>
      </c>
      <c r="AP43" s="26" t="str">
        <f>IF(Factores!CD40&gt;=1,"1","0")</f>
        <v>0</v>
      </c>
      <c r="AQ43" s="26" t="str">
        <f>IF(Factores!CE40&gt;=1,"1","0")</f>
        <v>0</v>
      </c>
      <c r="AR43" s="26" t="str">
        <f>IF(Factores!CF40&gt;=1,"1","0")</f>
        <v>1</v>
      </c>
      <c r="AS43" s="26" t="str">
        <f>IF(Factores!CG40&gt;=1,"1","0")</f>
        <v>0</v>
      </c>
      <c r="AT43" s="26" t="str">
        <f>IF(Factores!CH40&gt;=1,"1","0")</f>
        <v>0</v>
      </c>
      <c r="AU43" s="26" t="str">
        <f>IF(Factores!CI40&gt;=1,"1","0")</f>
        <v>0</v>
      </c>
      <c r="AV43" s="26" t="str">
        <f>IF(Factores!CJ40&gt;=1,"1","0")</f>
        <v>0</v>
      </c>
      <c r="AW43" s="26" t="str">
        <f>IF(Factores!CK40&gt;=1,"1","0")</f>
        <v>0</v>
      </c>
      <c r="AX43" s="26" t="str">
        <f>IF(Factores!CL40&gt;=1,"1","0")</f>
        <v>1</v>
      </c>
      <c r="AY43" s="26" t="str">
        <f>IF(Factores!CM40&gt;=1,"1","0")</f>
        <v>0</v>
      </c>
      <c r="AZ43" s="26" t="str">
        <f>IF(Factores!CN40&gt;=1,"1","0")</f>
        <v>0</v>
      </c>
      <c r="BA43" s="26" t="str">
        <f>IF(Factores!CO40&gt;=1,"1","0")</f>
        <v>0</v>
      </c>
      <c r="BB43" s="26" t="str">
        <f>IF(Factores!CP40&gt;=1,"1","0")</f>
        <v>0</v>
      </c>
      <c r="BC43" s="26" t="str">
        <f>IF(Factores!CQ40&gt;=1,"1","0")</f>
        <v>1</v>
      </c>
      <c r="BD43" s="26" t="str">
        <f>IF(Factores!CR40&gt;=1,"1","0")</f>
        <v>0</v>
      </c>
      <c r="BE43" s="26" t="str">
        <f>IF(Factores!CS40&gt;=1,"1","0")</f>
        <v>0</v>
      </c>
      <c r="BF43" s="26" t="str">
        <f>IF(Factores!CT40&gt;=1,"1","0")</f>
        <v>0</v>
      </c>
      <c r="BG43" s="26" t="str">
        <f>IF(Factores!CU40&gt;=1,"1","0")</f>
        <v>0</v>
      </c>
      <c r="BH43" s="26" t="str">
        <f>IF(Factores!CV40&gt;=1,"1","0")</f>
        <v>0</v>
      </c>
      <c r="BI43" s="26" t="str">
        <f>IF(Factores!CW40&gt;=1,"1","0")</f>
        <v>0</v>
      </c>
      <c r="BJ43" s="26" t="str">
        <f>IF(Factores!CX40&gt;=1,"1","0")</f>
        <v>0</v>
      </c>
      <c r="BK43" s="26" t="str">
        <f>IF(Factores!CY40&gt;=1,"1","0")</f>
        <v>0</v>
      </c>
      <c r="BL43" s="26" t="str">
        <f>IF(Factores!CZ40&gt;=1,"1","0")</f>
        <v>0</v>
      </c>
      <c r="BM43" s="26" t="str">
        <f>IF(Factores!DA40&gt;=1,"1","0")</f>
        <v>0</v>
      </c>
      <c r="BN43" s="26" t="str">
        <f>IF(Factores!DB40&gt;=1,"1","0")</f>
        <v>0</v>
      </c>
      <c r="BO43" s="26" t="str">
        <f>IF(Factores!DC40&gt;=1,"1","0")</f>
        <v>0</v>
      </c>
      <c r="BP43" s="26" t="str">
        <f>IF(Factores!DD40&gt;=1,"1","0")</f>
        <v>0</v>
      </c>
      <c r="BQ43" s="39" t="str">
        <f>IF(Factores!DG40&gt;=1,"1","0")</f>
        <v>1</v>
      </c>
      <c r="BR43" s="39" t="str">
        <f>IF(Factores!DH40&gt;=1,"1","0")</f>
        <v>0</v>
      </c>
      <c r="BS43" s="39" t="str">
        <f>IF(Factores!DI40&gt;=1,"1","0")</f>
        <v>0</v>
      </c>
      <c r="BT43" s="39" t="str">
        <f>IF(Factores!DJ40&gt;=1,"1","0")</f>
        <v>0</v>
      </c>
      <c r="BU43" s="39" t="str">
        <f>IF(Factores!DK40&gt;=1,"1","0")</f>
        <v>1</v>
      </c>
      <c r="BV43" s="39" t="str">
        <f>IF(Factores!DL40&gt;=1,"1","0")</f>
        <v>0</v>
      </c>
      <c r="BW43" s="39" t="str">
        <f>IF(Factores!DM40&gt;=1,"1","0")</f>
        <v>1</v>
      </c>
      <c r="BX43" s="39" t="str">
        <f>IF(Factores!DN40&gt;=1,"1","0")</f>
        <v>0</v>
      </c>
      <c r="BY43" s="39" t="str">
        <f>IF(Factores!DO40&gt;=1,"1","0")</f>
        <v>0</v>
      </c>
      <c r="BZ43" s="39" t="str">
        <f>IF(Factores!DP40&gt;=1,"1","0")</f>
        <v>1</v>
      </c>
      <c r="CA43" s="39" t="str">
        <f>IF(Factores!DQ40&gt;=1,"1","0")</f>
        <v>0</v>
      </c>
      <c r="CB43" s="39" t="str">
        <f>IF(Factores!DR40&gt;=1,"1","0")</f>
        <v>1</v>
      </c>
      <c r="CC43" s="39" t="str">
        <f>IF(Factores!DS40&gt;=1,"1","0")</f>
        <v>1</v>
      </c>
      <c r="CD43" s="39" t="str">
        <f>IF(Factores!DT40&gt;=1,"1","0")</f>
        <v>0</v>
      </c>
      <c r="CE43" s="39" t="str">
        <f>IF(Factores!DU40&gt;=1,"1","0")</f>
        <v>1</v>
      </c>
      <c r="CF43" s="39" t="str">
        <f>IF(Factores!DV40&gt;=1,"1","0")</f>
        <v>1</v>
      </c>
      <c r="CG43" s="39" t="str">
        <f>IF(Factores!DW40&gt;=1,"1","0")</f>
        <v>1</v>
      </c>
    </row>
    <row r="44" spans="2:85" x14ac:dyDescent="0.25">
      <c r="V44"/>
      <c r="W44"/>
      <c r="X44"/>
      <c r="Y44"/>
    </row>
    <row r="45" spans="2:85" x14ac:dyDescent="0.25">
      <c r="V45"/>
      <c r="W45"/>
      <c r="X45"/>
      <c r="Y45"/>
    </row>
    <row r="52" spans="3:68" x14ac:dyDescent="0.25">
      <c r="C52" s="361"/>
      <c r="D52" s="361"/>
      <c r="E52" s="361"/>
      <c r="F52" s="361"/>
      <c r="G52" s="11"/>
      <c r="T52" s="7"/>
      <c r="U52" s="7"/>
      <c r="V52" s="7"/>
      <c r="W52" s="7"/>
      <c r="X52" s="7"/>
      <c r="Y52" s="7"/>
      <c r="Z52" s="6"/>
      <c r="AA52" s="6"/>
      <c r="AB52" s="6"/>
      <c r="AH52" s="361"/>
      <c r="AI52" s="361"/>
      <c r="AJ52" s="11"/>
      <c r="AM52" s="361"/>
      <c r="AN52" s="361"/>
      <c r="AO52" s="11"/>
      <c r="AR52" s="361"/>
      <c r="AS52" s="361"/>
      <c r="AT52" s="11"/>
      <c r="AV52" s="361"/>
      <c r="AW52" s="361"/>
      <c r="AX52" s="11"/>
      <c r="AZ52" s="361"/>
      <c r="BA52" s="361"/>
      <c r="BB52" s="11"/>
      <c r="BE52" s="361"/>
      <c r="BF52" s="361"/>
      <c r="BG52" s="11"/>
      <c r="BI52" s="361"/>
      <c r="BJ52" s="361"/>
      <c r="BK52" s="11"/>
      <c r="BN52" s="361"/>
      <c r="BO52" s="361"/>
      <c r="BP52" s="11"/>
    </row>
    <row r="53" spans="3:68" x14ac:dyDescent="0.25">
      <c r="T53" s="9"/>
      <c r="U53" s="9"/>
      <c r="V53" s="9"/>
      <c r="W53" s="9"/>
      <c r="X53" s="9"/>
      <c r="Y53" s="9"/>
      <c r="Z53" s="3"/>
      <c r="AA53" s="3"/>
      <c r="AB53" s="3"/>
      <c r="AD53" s="2"/>
      <c r="AE53" s="2"/>
      <c r="AT53" s="3"/>
    </row>
    <row r="54" spans="3:68" x14ac:dyDescent="0.25">
      <c r="T54" s="9"/>
      <c r="U54" s="9"/>
      <c r="V54" s="9"/>
      <c r="W54" s="9"/>
      <c r="X54" s="9"/>
      <c r="Y54" s="9"/>
      <c r="Z54" s="3"/>
      <c r="AA54" s="3"/>
      <c r="AB54" s="3"/>
      <c r="AD54" s="2"/>
      <c r="AE54" s="2"/>
      <c r="AS54" s="3"/>
      <c r="AT54" s="3"/>
    </row>
    <row r="55" spans="3:68" x14ac:dyDescent="0.25">
      <c r="T55" s="9"/>
      <c r="U55" s="9"/>
      <c r="V55" s="9"/>
      <c r="W55" s="9"/>
      <c r="X55" s="9"/>
      <c r="Y55" s="9"/>
      <c r="Z55" s="3"/>
      <c r="AA55" s="3"/>
      <c r="AB55" s="3"/>
      <c r="AD55" s="2"/>
      <c r="AE55" s="2"/>
      <c r="AS55" s="3"/>
      <c r="AT55" s="3"/>
      <c r="BO55" s="3"/>
      <c r="BP55" s="3"/>
    </row>
    <row r="56" spans="3:68" x14ac:dyDescent="0.25">
      <c r="C56"/>
      <c r="D56"/>
      <c r="T56" s="9"/>
      <c r="U56" s="9"/>
      <c r="V56" s="9"/>
      <c r="W56" s="9"/>
      <c r="X56" s="9"/>
      <c r="Y56" s="9"/>
      <c r="Z56" s="3"/>
      <c r="AA56" s="3"/>
      <c r="AB56" s="3"/>
      <c r="AD56" s="2"/>
      <c r="AE56" s="2"/>
      <c r="AS56" s="3"/>
      <c r="AT56" s="3"/>
    </row>
    <row r="57" spans="3:68" x14ac:dyDescent="0.25">
      <c r="C57"/>
      <c r="D57"/>
      <c r="T57" s="9"/>
      <c r="U57" s="9"/>
      <c r="V57" s="9"/>
      <c r="W57" s="9"/>
      <c r="X57" s="9"/>
      <c r="Y57" s="9"/>
      <c r="Z57" s="3"/>
      <c r="AA57" s="3"/>
      <c r="AB57" s="3"/>
      <c r="AD57" s="2"/>
      <c r="AE57" s="2"/>
      <c r="AS57" s="3"/>
      <c r="AT57" s="3"/>
    </row>
    <row r="58" spans="3:68" x14ac:dyDescent="0.25">
      <c r="C58"/>
      <c r="D58"/>
      <c r="BP58" s="3"/>
    </row>
    <row r="59" spans="3:68" x14ac:dyDescent="0.25">
      <c r="C59"/>
      <c r="D59"/>
      <c r="BO59" s="3"/>
      <c r="BP59" s="3"/>
    </row>
    <row r="60" spans="3:68" x14ac:dyDescent="0.25">
      <c r="C60"/>
      <c r="D60"/>
      <c r="BO60" s="3"/>
      <c r="BP60" s="3"/>
    </row>
    <row r="61" spans="3:68" x14ac:dyDescent="0.25">
      <c r="C61"/>
      <c r="D61"/>
      <c r="BO61" s="3"/>
      <c r="BP61" s="3"/>
    </row>
    <row r="62" spans="3:68" x14ac:dyDescent="0.25">
      <c r="C62"/>
      <c r="D62"/>
      <c r="BO62" s="3"/>
      <c r="BP62" s="3"/>
    </row>
    <row r="63" spans="3:68" x14ac:dyDescent="0.25">
      <c r="C63"/>
      <c r="D63"/>
    </row>
  </sheetData>
  <mergeCells count="20">
    <mergeCell ref="G4:AA5"/>
    <mergeCell ref="AD9:BP9"/>
    <mergeCell ref="BQ9:CG9"/>
    <mergeCell ref="E9:G9"/>
    <mergeCell ref="H9:S9"/>
    <mergeCell ref="T9:Y9"/>
    <mergeCell ref="Z9:AB9"/>
    <mergeCell ref="B9:B10"/>
    <mergeCell ref="D9:D10"/>
    <mergeCell ref="BI52:BJ52"/>
    <mergeCell ref="BN52:BO52"/>
    <mergeCell ref="AC9:AC10"/>
    <mergeCell ref="C52:F52"/>
    <mergeCell ref="AH52:AI52"/>
    <mergeCell ref="AM52:AN52"/>
    <mergeCell ref="AR52:AS52"/>
    <mergeCell ref="AV52:AW52"/>
    <mergeCell ref="AZ52:BA52"/>
    <mergeCell ref="BE52:BF52"/>
    <mergeCell ref="C9:C1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rowBreaks count="1" manualBreakCount="1">
    <brk id="43" max="16383" man="1"/>
  </rowBreaks>
  <colBreaks count="1" manualBreakCount="1">
    <brk id="9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F66"/>
  <sheetViews>
    <sheetView showGridLines="0" zoomScale="93" zoomScaleNormal="93" workbookViewId="0">
      <pane xSplit="2" ySplit="6" topLeftCell="H7" activePane="bottomRight" state="frozen"/>
      <selection pane="topRight" activeCell="C1" sqref="C1"/>
      <selection pane="bottomLeft" activeCell="A7" sqref="A7"/>
      <selection pane="bottomRight"/>
    </sheetView>
  </sheetViews>
  <sheetFormatPr baseColWidth="10" defaultRowHeight="15" x14ac:dyDescent="0.25"/>
  <cols>
    <col min="1" max="1" width="27.7109375" customWidth="1"/>
    <col min="2" max="2" width="28.42578125" customWidth="1"/>
    <col min="3" max="3" width="12.42578125" customWidth="1"/>
    <col min="5" max="5" width="13.28515625" customWidth="1"/>
    <col min="7" max="7" width="11.85546875" bestFit="1" customWidth="1"/>
    <col min="8" max="8" width="18.140625" customWidth="1"/>
    <col min="9" max="9" width="17.140625" customWidth="1"/>
    <col min="10" max="11" width="14" customWidth="1"/>
    <col min="12" max="12" width="13.140625" customWidth="1"/>
    <col min="13" max="13" width="19.5703125" customWidth="1"/>
    <col min="14" max="14" width="16.140625" style="53" customWidth="1"/>
    <col min="15" max="15" width="15.85546875" customWidth="1"/>
    <col min="16" max="16" width="17.85546875" customWidth="1"/>
    <col min="17" max="17" width="15.28515625" customWidth="1"/>
    <col min="18" max="18" width="14.5703125" customWidth="1"/>
    <col min="19" max="19" width="17.7109375" customWidth="1"/>
    <col min="20" max="20" width="11.42578125" customWidth="1"/>
    <col min="21" max="21" width="12" customWidth="1"/>
    <col min="24" max="24" width="11.42578125" style="214"/>
    <col min="26" max="26" width="24.28515625" customWidth="1"/>
    <col min="27" max="27" width="17.140625" customWidth="1"/>
    <col min="28" max="28" width="16.42578125" customWidth="1"/>
    <col min="29" max="29" width="18.28515625" customWidth="1"/>
    <col min="30" max="30" width="16" customWidth="1"/>
    <col min="31" max="31" width="16.85546875" customWidth="1"/>
    <col min="32" max="32" width="14.28515625" customWidth="1"/>
    <col min="33" max="33" width="27.28515625" customWidth="1"/>
    <col min="34" max="34" width="19" customWidth="1"/>
    <col min="35" max="35" width="16.28515625" customWidth="1"/>
    <col min="37" max="37" width="17.140625" customWidth="1"/>
    <col min="38" max="38" width="30.140625" customWidth="1"/>
    <col min="39" max="39" width="11.140625" customWidth="1"/>
    <col min="40" max="40" width="22.28515625" customWidth="1"/>
    <col min="41" max="41" width="12.140625" customWidth="1"/>
    <col min="42" max="42" width="10" customWidth="1"/>
    <col min="43" max="43" width="12.140625" customWidth="1"/>
    <col min="44" max="44" width="11.42578125" customWidth="1"/>
    <col min="45" max="45" width="10.28515625" customWidth="1"/>
    <col min="46" max="46" width="14.42578125" customWidth="1"/>
    <col min="47" max="47" width="13.85546875" customWidth="1"/>
    <col min="48" max="48" width="13.42578125" customWidth="1"/>
    <col min="49" max="49" width="11.42578125" customWidth="1"/>
    <col min="50" max="50" width="12.140625" customWidth="1"/>
    <col min="51" max="51" width="13.28515625" customWidth="1"/>
    <col min="52" max="52" width="18.28515625" customWidth="1"/>
    <col min="53" max="53" width="12.5703125" customWidth="1"/>
    <col min="54" max="55" width="14.28515625" customWidth="1"/>
    <col min="62" max="62" width="13.85546875" customWidth="1"/>
    <col min="65" max="65" width="15.7109375" customWidth="1"/>
    <col min="89" max="89" width="14.7109375" customWidth="1"/>
    <col min="101" max="101" width="14.7109375" customWidth="1"/>
    <col min="111" max="111" width="13.5703125" customWidth="1"/>
    <col min="113" max="113" width="14.7109375" customWidth="1"/>
    <col min="130" max="130" width="11.28515625" customWidth="1"/>
    <col min="131" max="131" width="15.28515625" style="11" customWidth="1"/>
    <col min="132" max="132" width="33.42578125" customWidth="1"/>
    <col min="133" max="133" width="19.42578125" customWidth="1"/>
  </cols>
  <sheetData>
    <row r="1" spans="2:131" x14ac:dyDescent="0.25">
      <c r="AM1" s="242"/>
    </row>
    <row r="4" spans="2:131" x14ac:dyDescent="0.25">
      <c r="D4" s="53"/>
      <c r="H4" s="53"/>
      <c r="J4" s="53"/>
      <c r="L4" s="53"/>
      <c r="AL4" s="298"/>
      <c r="AM4" s="299"/>
      <c r="AN4" s="299"/>
      <c r="AO4" s="239"/>
      <c r="AP4" s="298"/>
      <c r="AQ4" s="299"/>
      <c r="AR4" s="299"/>
      <c r="AS4" s="239"/>
      <c r="AT4" s="298"/>
      <c r="AU4" s="239" t="s">
        <v>659</v>
      </c>
      <c r="AV4" s="298"/>
      <c r="AW4" s="239"/>
      <c r="AX4" s="298"/>
      <c r="AY4" s="239"/>
      <c r="AZ4" s="298"/>
      <c r="BA4" s="239"/>
      <c r="BB4" s="298"/>
      <c r="BC4" s="239"/>
      <c r="EA4"/>
    </row>
    <row r="5" spans="2:131" ht="15.75" customHeight="1" thickBot="1" x14ac:dyDescent="0.3">
      <c r="B5" s="388" t="s">
        <v>60</v>
      </c>
      <c r="C5" s="387" t="s">
        <v>608</v>
      </c>
      <c r="D5" s="387"/>
      <c r="E5" s="387"/>
      <c r="F5" s="387"/>
      <c r="G5" s="393"/>
      <c r="H5" s="387" t="s">
        <v>456</v>
      </c>
      <c r="I5" s="393"/>
      <c r="J5" s="387" t="s">
        <v>457</v>
      </c>
      <c r="K5" s="387"/>
      <c r="L5" s="387" t="s">
        <v>600</v>
      </c>
      <c r="M5" s="387"/>
      <c r="N5" s="387" t="s">
        <v>599</v>
      </c>
      <c r="O5" s="387"/>
      <c r="P5" s="387"/>
      <c r="Q5" s="387"/>
      <c r="R5" s="387" t="s">
        <v>618</v>
      </c>
      <c r="S5" s="387"/>
      <c r="T5" s="387" t="s">
        <v>619</v>
      </c>
      <c r="U5" s="387"/>
      <c r="V5" s="387" t="s">
        <v>617</v>
      </c>
      <c r="W5" s="393"/>
      <c r="X5" s="387" t="s">
        <v>620</v>
      </c>
      <c r="Y5" s="393"/>
      <c r="Z5" s="395" t="s">
        <v>625</v>
      </c>
      <c r="AA5" s="396"/>
      <c r="AB5" s="395" t="s">
        <v>626</v>
      </c>
      <c r="AC5" s="396"/>
      <c r="AD5" s="400" t="s">
        <v>628</v>
      </c>
      <c r="AE5" s="401"/>
      <c r="AF5" s="400" t="s">
        <v>629</v>
      </c>
      <c r="AG5" s="401"/>
      <c r="AH5" s="400" t="s">
        <v>630</v>
      </c>
      <c r="AI5" s="401"/>
      <c r="AJ5" s="387" t="s">
        <v>615</v>
      </c>
      <c r="AK5" s="395"/>
      <c r="AL5" s="387" t="s">
        <v>638</v>
      </c>
      <c r="AM5" s="387"/>
      <c r="AN5" s="387" t="s">
        <v>639</v>
      </c>
      <c r="AO5" s="387"/>
      <c r="AP5" s="388" t="s">
        <v>631</v>
      </c>
      <c r="AQ5" s="388"/>
      <c r="AR5" s="387" t="s">
        <v>632</v>
      </c>
      <c r="AS5" s="387"/>
      <c r="AT5" s="387" t="s">
        <v>633</v>
      </c>
      <c r="AU5" s="387"/>
      <c r="AV5" s="387" t="s">
        <v>634</v>
      </c>
      <c r="AW5" s="387"/>
      <c r="AX5" s="387" t="s">
        <v>635</v>
      </c>
      <c r="AY5" s="387"/>
      <c r="AZ5" s="388" t="s">
        <v>636</v>
      </c>
      <c r="BA5" s="388"/>
      <c r="BB5" s="239"/>
      <c r="BC5" s="239"/>
      <c r="BD5" s="387" t="s">
        <v>57</v>
      </c>
      <c r="BE5" s="387"/>
      <c r="BF5" s="387"/>
      <c r="BG5" s="387"/>
      <c r="BH5" s="387"/>
      <c r="BI5" s="387"/>
      <c r="BJ5" s="387"/>
      <c r="BK5" s="387"/>
      <c r="BL5" s="387"/>
      <c r="BM5" s="387"/>
      <c r="BN5" s="387"/>
      <c r="BO5" s="387"/>
      <c r="BP5" s="387"/>
      <c r="BQ5" s="393"/>
      <c r="BR5" s="387" t="s">
        <v>58</v>
      </c>
      <c r="BS5" s="387"/>
      <c r="BT5" s="387"/>
      <c r="BU5" s="387"/>
      <c r="BV5" s="387"/>
      <c r="BW5" s="387"/>
      <c r="BX5" s="387"/>
      <c r="BY5" s="387"/>
      <c r="BZ5" s="387"/>
      <c r="CA5" s="387"/>
      <c r="CB5" s="387"/>
      <c r="CC5" s="387"/>
      <c r="CD5" s="387"/>
      <c r="CE5" s="387"/>
      <c r="CF5" s="387"/>
      <c r="CG5" s="387"/>
      <c r="CH5" s="387"/>
      <c r="CI5" s="387"/>
      <c r="CJ5" s="387"/>
      <c r="CK5" s="387"/>
      <c r="CL5" s="387"/>
      <c r="CM5" s="387"/>
      <c r="CN5" s="387"/>
      <c r="CO5" s="387"/>
      <c r="CP5" s="387"/>
      <c r="CQ5" s="387"/>
      <c r="CR5" s="387"/>
      <c r="CS5" s="387"/>
      <c r="CT5" s="387"/>
      <c r="CU5" s="387"/>
      <c r="CV5" s="387"/>
      <c r="CW5" s="387"/>
      <c r="CX5" s="387"/>
      <c r="CY5" s="387"/>
      <c r="CZ5" s="387"/>
      <c r="DA5" s="387"/>
      <c r="DB5" s="387"/>
      <c r="DC5" s="387"/>
      <c r="DD5" s="387"/>
      <c r="DE5" s="387"/>
      <c r="DF5" s="393"/>
      <c r="DG5" s="387" t="s">
        <v>47</v>
      </c>
      <c r="DH5" s="387"/>
      <c r="DI5" s="387"/>
      <c r="DJ5" s="387"/>
      <c r="DK5" s="387"/>
      <c r="DL5" s="387"/>
      <c r="DM5" s="387"/>
      <c r="DN5" s="387"/>
      <c r="DO5" s="387"/>
      <c r="DP5" s="387"/>
      <c r="DQ5" s="387"/>
      <c r="DR5" s="387"/>
      <c r="DS5" s="387"/>
      <c r="DT5" s="387"/>
      <c r="DU5" s="387"/>
      <c r="DV5" s="387"/>
      <c r="DW5" s="387"/>
      <c r="DX5" s="387"/>
      <c r="DY5" s="393"/>
      <c r="EA5"/>
    </row>
    <row r="6" spans="2:131" ht="45" customHeight="1" x14ac:dyDescent="0.25">
      <c r="B6" s="388"/>
      <c r="C6" s="374" t="s">
        <v>601</v>
      </c>
      <c r="D6" s="388" t="s">
        <v>34</v>
      </c>
      <c r="E6" s="376" t="s">
        <v>113</v>
      </c>
      <c r="F6" s="402" t="s">
        <v>122</v>
      </c>
      <c r="G6" s="398" t="s">
        <v>130</v>
      </c>
      <c r="H6" s="403" t="s">
        <v>121</v>
      </c>
      <c r="I6" s="378" t="s">
        <v>142</v>
      </c>
      <c r="J6" s="376" t="s">
        <v>122</v>
      </c>
      <c r="K6" s="376" t="s">
        <v>130</v>
      </c>
      <c r="L6" s="376" t="s">
        <v>122</v>
      </c>
      <c r="M6" s="376" t="s">
        <v>130</v>
      </c>
      <c r="N6" s="376" t="s">
        <v>123</v>
      </c>
      <c r="O6" s="376" t="s">
        <v>124</v>
      </c>
      <c r="P6" s="376" t="s">
        <v>125</v>
      </c>
      <c r="Q6" s="376" t="s">
        <v>130</v>
      </c>
      <c r="R6" s="388" t="s">
        <v>128</v>
      </c>
      <c r="S6" s="388" t="s">
        <v>130</v>
      </c>
      <c r="T6" s="388" t="s">
        <v>129</v>
      </c>
      <c r="U6" s="388" t="s">
        <v>130</v>
      </c>
      <c r="V6" s="402" t="s">
        <v>125</v>
      </c>
      <c r="W6" s="398" t="s">
        <v>130</v>
      </c>
      <c r="X6" s="397" t="s">
        <v>125</v>
      </c>
      <c r="Y6" s="398" t="s">
        <v>130</v>
      </c>
      <c r="Z6" s="397" t="s">
        <v>125</v>
      </c>
      <c r="AA6" s="398" t="s">
        <v>130</v>
      </c>
      <c r="AB6" s="397" t="s">
        <v>125</v>
      </c>
      <c r="AC6" s="388" t="s">
        <v>130</v>
      </c>
      <c r="AD6" s="397" t="s">
        <v>125</v>
      </c>
      <c r="AE6" s="388" t="s">
        <v>130</v>
      </c>
      <c r="AF6" s="397" t="s">
        <v>125</v>
      </c>
      <c r="AG6" s="388" t="s">
        <v>130</v>
      </c>
      <c r="AH6" s="381" t="s">
        <v>125</v>
      </c>
      <c r="AI6" s="388" t="s">
        <v>130</v>
      </c>
      <c r="AJ6" s="394" t="s">
        <v>128</v>
      </c>
      <c r="AK6" s="237" t="s">
        <v>130</v>
      </c>
      <c r="AL6" s="380" t="s">
        <v>125</v>
      </c>
      <c r="AM6" s="388" t="s">
        <v>130</v>
      </c>
      <c r="AN6" s="380" t="s">
        <v>125</v>
      </c>
      <c r="AO6" s="388" t="s">
        <v>130</v>
      </c>
      <c r="AP6" s="380" t="s">
        <v>125</v>
      </c>
      <c r="AQ6" s="388" t="s">
        <v>130</v>
      </c>
      <c r="AR6" s="380" t="s">
        <v>125</v>
      </c>
      <c r="AS6" s="388" t="s">
        <v>130</v>
      </c>
      <c r="AT6" s="380" t="s">
        <v>125</v>
      </c>
      <c r="AU6" s="388" t="s">
        <v>130</v>
      </c>
      <c r="AV6" s="380" t="s">
        <v>125</v>
      </c>
      <c r="AW6" s="388" t="s">
        <v>130</v>
      </c>
      <c r="AX6" s="380" t="s">
        <v>125</v>
      </c>
      <c r="AY6" s="99" t="s">
        <v>130</v>
      </c>
      <c r="AZ6" s="380" t="s">
        <v>125</v>
      </c>
      <c r="BA6" s="388" t="s">
        <v>130</v>
      </c>
      <c r="BB6" s="381" t="s">
        <v>637</v>
      </c>
      <c r="BC6" s="359" t="s">
        <v>130</v>
      </c>
      <c r="BD6" s="384" t="s">
        <v>35</v>
      </c>
      <c r="BE6" s="376" t="s">
        <v>36</v>
      </c>
      <c r="BF6" s="376" t="s">
        <v>37</v>
      </c>
      <c r="BG6" s="376" t="s">
        <v>38</v>
      </c>
      <c r="BH6" s="376" t="s">
        <v>39</v>
      </c>
      <c r="BI6" s="376" t="s">
        <v>40</v>
      </c>
      <c r="BJ6" s="374" t="s">
        <v>41</v>
      </c>
      <c r="BK6" s="374" t="s">
        <v>42</v>
      </c>
      <c r="BL6" s="374" t="s">
        <v>43</v>
      </c>
      <c r="BM6" s="374" t="s">
        <v>44</v>
      </c>
      <c r="BN6" s="374" t="s">
        <v>45</v>
      </c>
      <c r="BO6" s="374" t="s">
        <v>46</v>
      </c>
      <c r="BP6" s="391" t="s">
        <v>122</v>
      </c>
      <c r="BQ6" s="359" t="s">
        <v>130</v>
      </c>
      <c r="BR6" s="385" t="s">
        <v>52</v>
      </c>
      <c r="BS6" s="374" t="s">
        <v>53</v>
      </c>
      <c r="BT6" s="374" t="s">
        <v>54</v>
      </c>
      <c r="BU6" s="374" t="s">
        <v>55</v>
      </c>
      <c r="BV6" s="374" t="s">
        <v>56</v>
      </c>
      <c r="BW6" s="374" t="s">
        <v>1</v>
      </c>
      <c r="BX6" s="374" t="s">
        <v>2</v>
      </c>
      <c r="BY6" s="374" t="s">
        <v>3</v>
      </c>
      <c r="BZ6" s="374" t="s">
        <v>4</v>
      </c>
      <c r="CA6" s="374" t="s">
        <v>70</v>
      </c>
      <c r="CB6" s="374" t="s">
        <v>5</v>
      </c>
      <c r="CC6" s="374" t="s">
        <v>6</v>
      </c>
      <c r="CD6" s="374" t="s">
        <v>7</v>
      </c>
      <c r="CE6" s="374" t="s">
        <v>8</v>
      </c>
      <c r="CF6" s="374" t="s">
        <v>9</v>
      </c>
      <c r="CG6" s="374" t="s">
        <v>10</v>
      </c>
      <c r="CH6" s="374" t="s">
        <v>11</v>
      </c>
      <c r="CI6" s="374" t="s">
        <v>12</v>
      </c>
      <c r="CJ6" s="374" t="s">
        <v>13</v>
      </c>
      <c r="CK6" s="374" t="s">
        <v>14</v>
      </c>
      <c r="CL6" s="374" t="s">
        <v>15</v>
      </c>
      <c r="CM6" s="374" t="s">
        <v>16</v>
      </c>
      <c r="CN6" s="374" t="s">
        <v>17</v>
      </c>
      <c r="CO6" s="374" t="s">
        <v>18</v>
      </c>
      <c r="CP6" s="374" t="s">
        <v>19</v>
      </c>
      <c r="CQ6" s="374" t="s">
        <v>20</v>
      </c>
      <c r="CR6" s="374" t="s">
        <v>21</v>
      </c>
      <c r="CS6" s="374" t="s">
        <v>22</v>
      </c>
      <c r="CT6" s="374" t="s">
        <v>23</v>
      </c>
      <c r="CU6" s="374" t="s">
        <v>24</v>
      </c>
      <c r="CV6" s="374" t="s">
        <v>25</v>
      </c>
      <c r="CW6" s="374" t="s">
        <v>26</v>
      </c>
      <c r="CX6" s="374" t="s">
        <v>27</v>
      </c>
      <c r="CY6" s="374" t="s">
        <v>28</v>
      </c>
      <c r="CZ6" s="374" t="s">
        <v>29</v>
      </c>
      <c r="DA6" s="374" t="s">
        <v>30</v>
      </c>
      <c r="DB6" s="376" t="s">
        <v>31</v>
      </c>
      <c r="DC6" s="376" t="s">
        <v>32</v>
      </c>
      <c r="DD6" s="376" t="s">
        <v>71</v>
      </c>
      <c r="DE6" s="377" t="s">
        <v>122</v>
      </c>
      <c r="DF6" s="378" t="s">
        <v>130</v>
      </c>
      <c r="DG6" s="384" t="s">
        <v>72</v>
      </c>
      <c r="DH6" s="376" t="s">
        <v>73</v>
      </c>
      <c r="DI6" s="376" t="s">
        <v>74</v>
      </c>
      <c r="DJ6" s="376" t="s">
        <v>75</v>
      </c>
      <c r="DK6" s="388" t="s">
        <v>76</v>
      </c>
      <c r="DL6" s="388" t="s">
        <v>77</v>
      </c>
      <c r="DM6" s="389" t="s">
        <v>78</v>
      </c>
      <c r="DN6" s="389" t="s">
        <v>79</v>
      </c>
      <c r="DO6" s="389" t="s">
        <v>80</v>
      </c>
      <c r="DP6" s="389" t="s">
        <v>81</v>
      </c>
      <c r="DQ6" s="389" t="s">
        <v>82</v>
      </c>
      <c r="DR6" s="374" t="s">
        <v>83</v>
      </c>
      <c r="DS6" s="374" t="s">
        <v>84</v>
      </c>
      <c r="DT6" s="389" t="s">
        <v>85</v>
      </c>
      <c r="DU6" s="389" t="s">
        <v>86</v>
      </c>
      <c r="DV6" s="389" t="s">
        <v>87</v>
      </c>
      <c r="DW6" s="389" t="s">
        <v>88</v>
      </c>
      <c r="DX6" s="391" t="s">
        <v>122</v>
      </c>
      <c r="DY6" s="359" t="s">
        <v>130</v>
      </c>
      <c r="EA6"/>
    </row>
    <row r="7" spans="2:131" x14ac:dyDescent="0.25">
      <c r="B7" s="388"/>
      <c r="C7" s="375"/>
      <c r="D7" s="388"/>
      <c r="E7" s="376"/>
      <c r="F7" s="402"/>
      <c r="G7" s="399"/>
      <c r="H7" s="403"/>
      <c r="I7" s="379"/>
      <c r="J7" s="376"/>
      <c r="K7" s="376"/>
      <c r="L7" s="376"/>
      <c r="M7" s="376"/>
      <c r="N7" s="376"/>
      <c r="O7" s="376"/>
      <c r="P7" s="376"/>
      <c r="Q7" s="376"/>
      <c r="R7" s="388"/>
      <c r="S7" s="388"/>
      <c r="T7" s="388"/>
      <c r="U7" s="388"/>
      <c r="V7" s="402"/>
      <c r="W7" s="399"/>
      <c r="X7" s="397"/>
      <c r="Y7" s="399"/>
      <c r="Z7" s="397"/>
      <c r="AA7" s="399"/>
      <c r="AB7" s="397"/>
      <c r="AC7" s="388"/>
      <c r="AD7" s="397"/>
      <c r="AE7" s="388"/>
      <c r="AF7" s="397"/>
      <c r="AG7" s="388"/>
      <c r="AH7" s="382"/>
      <c r="AI7" s="388"/>
      <c r="AJ7" s="394"/>
      <c r="AK7" s="238"/>
      <c r="AL7" s="380"/>
      <c r="AM7" s="388"/>
      <c r="AN7" s="380"/>
      <c r="AO7" s="388"/>
      <c r="AP7" s="380"/>
      <c r="AQ7" s="388"/>
      <c r="AR7" s="380"/>
      <c r="AS7" s="388"/>
      <c r="AT7" s="380"/>
      <c r="AU7" s="388"/>
      <c r="AV7" s="380"/>
      <c r="AW7" s="388"/>
      <c r="AX7" s="380"/>
      <c r="AY7" s="99"/>
      <c r="AZ7" s="380"/>
      <c r="BA7" s="388"/>
      <c r="BB7" s="382"/>
      <c r="BC7" s="383"/>
      <c r="BD7" s="384"/>
      <c r="BE7" s="376"/>
      <c r="BF7" s="376"/>
      <c r="BG7" s="376"/>
      <c r="BH7" s="376"/>
      <c r="BI7" s="376"/>
      <c r="BJ7" s="375"/>
      <c r="BK7" s="375"/>
      <c r="BL7" s="375"/>
      <c r="BM7" s="375"/>
      <c r="BN7" s="375"/>
      <c r="BO7" s="375"/>
      <c r="BP7" s="392"/>
      <c r="BQ7" s="383"/>
      <c r="BR7" s="386"/>
      <c r="BS7" s="375"/>
      <c r="BT7" s="375"/>
      <c r="BU7" s="375"/>
      <c r="BV7" s="375"/>
      <c r="BW7" s="375"/>
      <c r="BX7" s="375"/>
      <c r="BY7" s="375"/>
      <c r="BZ7" s="375"/>
      <c r="CA7" s="375"/>
      <c r="CB7" s="375"/>
      <c r="CC7" s="375"/>
      <c r="CD7" s="375"/>
      <c r="CE7" s="375"/>
      <c r="CF7" s="375"/>
      <c r="CG7" s="375"/>
      <c r="CH7" s="375"/>
      <c r="CI7" s="375"/>
      <c r="CJ7" s="375"/>
      <c r="CK7" s="375"/>
      <c r="CL7" s="375"/>
      <c r="CM7" s="375"/>
      <c r="CN7" s="375"/>
      <c r="CO7" s="375"/>
      <c r="CP7" s="375"/>
      <c r="CQ7" s="375"/>
      <c r="CR7" s="375"/>
      <c r="CS7" s="375"/>
      <c r="CT7" s="375"/>
      <c r="CU7" s="375"/>
      <c r="CV7" s="375"/>
      <c r="CW7" s="375"/>
      <c r="CX7" s="375"/>
      <c r="CY7" s="375"/>
      <c r="CZ7" s="375"/>
      <c r="DA7" s="375"/>
      <c r="DB7" s="376"/>
      <c r="DC7" s="376"/>
      <c r="DD7" s="376"/>
      <c r="DE7" s="377"/>
      <c r="DF7" s="379"/>
      <c r="DG7" s="384"/>
      <c r="DH7" s="376"/>
      <c r="DI7" s="376"/>
      <c r="DJ7" s="376"/>
      <c r="DK7" s="388"/>
      <c r="DL7" s="388"/>
      <c r="DM7" s="390"/>
      <c r="DN7" s="390"/>
      <c r="DO7" s="390"/>
      <c r="DP7" s="390"/>
      <c r="DQ7" s="390"/>
      <c r="DR7" s="375"/>
      <c r="DS7" s="375"/>
      <c r="DT7" s="390"/>
      <c r="DU7" s="390"/>
      <c r="DV7" s="390"/>
      <c r="DW7" s="390"/>
      <c r="DX7" s="392"/>
      <c r="DY7" s="383"/>
      <c r="EA7"/>
    </row>
    <row r="8" spans="2:131" x14ac:dyDescent="0.25">
      <c r="B8" s="163" t="s">
        <v>382</v>
      </c>
      <c r="C8" s="30">
        <v>1</v>
      </c>
      <c r="D8" s="30">
        <v>0</v>
      </c>
      <c r="E8" s="30">
        <v>0</v>
      </c>
      <c r="F8" s="22">
        <f t="shared" ref="F8:F40" si="0">SUM(C8:E8)</f>
        <v>1</v>
      </c>
      <c r="G8" s="74">
        <f>IF(AND(F8&gt;='Datos '!C$12,F8&lt;='Datos '!D$12),'Datos '!B$12,IF(AND(F8&gt;='Datos '!C$13,F8&lt;='Datos '!D$13),'Datos '!B$13,IF(AND(F8&gt;='Datos '!C$14,F8&lt;='Datos '!D$14),'Datos '!B$14,IF(AND(F8&gt;='Datos '!C$15,F8&lt;='Datos '!D$15),'Datos '!B$15,IF(AND(F8&gt;='Datos '!C$16),'Datos '!B$16)))))</f>
        <v>1</v>
      </c>
      <c r="H8" s="21">
        <f>VLOOKUP(B8,'Cultivos '!B5:J37,9,FALSE)</f>
        <v>166</v>
      </c>
      <c r="I8" s="38">
        <f>IF(AND(H8&gt;='Datos '!G$12,H8&lt;='Datos '!H$12),'Datos '!F$12,IF(AND(H8&gt;='Datos '!G$13,H8&lt;='Datos '!H$13),'Datos '!F$13,IF(AND(H8&gt;='Datos '!G$14,H8&lt;='Datos '!H$14),'Datos '!F$14,IF(AND(H8&gt;='Datos '!G$15,H8&lt;='Datos '!H$15),'Datos '!F$15,IF(AND(H8&gt;='Datos '!G$16),'Datos '!F$16)))))</f>
        <v>1</v>
      </c>
      <c r="J8" s="30">
        <f>VLOOKUP(B8,'Cultivos '!$O$63:$X$96,10,FALSE)</f>
        <v>901</v>
      </c>
      <c r="K8" s="41">
        <f>IF(AND(J8&gt;='Datos '!G$38,J8&lt;='Datos '!H$38),'Datos '!F$38,IF(AND(J8&gt;='Datos '!G$39,J8&lt;='Datos '!H$39),'Datos '!F$39,IF(AND(J8&gt;='Datos '!G$40,J8&lt;='Datos '!H$40),'Datos '!F$40,IF(AND(J8&gt;='Datos '!G$41,J8&lt;='Datos '!H$41),'Datos '!F$41,IF(AND(J8&gt;='Datos '!G$42),'Datos '!F$42)))))</f>
        <v>1</v>
      </c>
      <c r="L8" s="195">
        <f>VLOOKUP(B8,'Cultivos '!$B$63:$F$95,5,FALSE)</f>
        <v>180.6</v>
      </c>
      <c r="M8" s="41">
        <f>IF(AND(L8&gt;='Datos '!K$38,L8&lt;='Datos '!L$38),'Datos '!F$38,IF(AND(L8&gt;='Datos '!K$39,L8&lt;='Datos '!L$39),'Datos '!F$39,IF(AND(L8&gt;='Datos '!K$40,L8&lt;='Datos '!L$40),'Datos '!F$40,IF(AND(L8&gt;='Datos '!K$41,L8&lt;='Datos '!L$41),'Datos '!F$41,IF(AND(L8&gt;='Datos '!K$42),'Datos '!F$42)))))</f>
        <v>1</v>
      </c>
      <c r="N8" s="198">
        <v>73</v>
      </c>
      <c r="O8" s="27">
        <v>77948</v>
      </c>
      <c r="P8" s="197">
        <f>N8/O8</f>
        <v>9.3652178375327143E-4</v>
      </c>
      <c r="Q8" s="41">
        <f>IF(AND(P8&gt;='[1]Datos '!O$12,P8&lt;='[1]Datos '!P$12),'[1]Datos '!N$12,IF(AND(P8&gt;='[1]Datos '!O$13,P8&lt;='[1]Datos '!P$13),'[1]Datos '!N$13,IF(AND(P8&gt;='[1]Datos '!O$14,P8&lt;='[1]Datos '!P$14),'[1]Datos '!N$14,IF(AND(P8&gt;='[1]Datos '!O$15,P8&lt;='[1]Datos '!P$15),'[1]Datos '!N$15,IF(AND(P8&gt;='[1]Datos '!O$16),'[1]Datos '!N$16)))))</f>
        <v>1</v>
      </c>
      <c r="R8" s="28">
        <v>0</v>
      </c>
      <c r="S8" s="42">
        <f>IF(AND(R8&gt;='Datos '!C$25,R8&lt;='Datos '!D$25),'Datos '!B$25,IF(AND(R8&gt;='Datos '!C$26,R8&lt;='Datos '!D$26),'Datos '!B$26,IF(AND(R8&gt;='Datos '!C$27,R8&lt;='Datos '!D$27),'Datos '!B$27,IF(AND(R8&gt;='Datos '!C$28,R8&lt;='Datos '!D$28),'Datos '!B$28,IF(AND(R8&gt;='Datos '!C$29),'Datos '!B$29)))))</f>
        <v>1</v>
      </c>
      <c r="T8" s="28">
        <v>4</v>
      </c>
      <c r="U8" s="42">
        <f>IF(AND(T8&gt;='Datos '!G$25,T8&lt;='Datos '!H$25),'Datos '!F$25,IF(AND(T8&gt;='Datos '!G$26,T8&lt;='Datos '!H$26),'Datos '!F$26,IF(AND(T8&gt;='Datos '!G$27,T8&lt;='Datos '!H$27),'Datos '!F$27,IF(AND(T8&gt;='Datos '!G$28,T8&lt;='Datos '!H$28),'Datos '!F$28,IF(AND(T8&gt;='Datos '!G$29),'Datos '!F$29)))))</f>
        <v>1</v>
      </c>
      <c r="V8" s="223">
        <v>0.27</v>
      </c>
      <c r="W8" s="74">
        <f>IF(AND(V8&gt;='Datos '!K$25,V8&lt;='Datos '!L$25),'Datos '!J$25,IF(AND(V8&gt;='Datos '!K$26,V8&lt;='Datos '!L$26),'Datos '!J$26,IF(AND(V8&gt;='Datos '!K$27,V8&lt;='Datos '!L$27),'Datos '!J$27,IF(AND(V8&gt;='Datos '!K$28,V8&lt;='Datos '!L$28),'Datos '!J$28,IF(AND(V8&gt;='Datos '!K$29),'Datos '!J$29)))))</f>
        <v>4</v>
      </c>
      <c r="X8" s="215">
        <v>0.68</v>
      </c>
      <c r="Y8" s="74">
        <f>IF(AND(X8&gt;='Datos '!O$25,X8&lt;='Datos '!P$25),'Datos '!N$25,IF(AND(X8&gt;='Datos '!O$26,X8&lt;='Datos '!P$26),'Datos '!N$26,IF(AND(X8&gt;='Datos '!O$27,X8&lt;='Datos '!P$27),'Datos '!N$27,IF(AND(X8&gt;='Datos '!O$28,X8&lt;='Datos '!P$28),'Datos '!N$28,IF(AND(X8&gt;='Datos '!O$29),'Datos '!N$29)))))</f>
        <v>4</v>
      </c>
      <c r="Z8" s="215">
        <v>0.04</v>
      </c>
      <c r="AA8" s="234">
        <f>IF(AND(Z8&gt;='Datos '!W$12,Z8&lt;='Datos '!X$12),'Datos '!V$12,IF(AND(Z8&gt;='Datos '!W$13,Z8&lt;='Datos '!X$13),'Datos '!V$13,IF(AND(Z8&gt;='Datos '!W$14,Z8&lt;='Datos '!X$14),'Datos '!V$14,IF(AND(Z8&gt;='Datos '!W$15,Z8&lt;='Datos '!X$15),'Datos '!V$15,IF(AND(Z8&gt;='Datos '!W$16),'Datos '!V$16)))))</f>
        <v>1</v>
      </c>
      <c r="AB8" s="215">
        <v>0.06</v>
      </c>
      <c r="AC8" s="234">
        <f>IF(AND(AB8&gt;='Datos '!W$25,AB8&lt;='Datos '!X$25),'Datos '!V$25,IF(AND(AB8&gt;='Datos '!W$26,AB8&lt;='Datos '!X$26),'Datos '!V$26,IF(AND(AB8&gt;='Datos '!W$27,AB8&lt;='Datos '!X$27),'Datos '!V$27,IF(AND(AB8&gt;='Datos '!W$28,AB8&lt;='Datos '!X$28),'Datos '!V$28,IF(AND(AB8&gt;='Datos '!W$29),'Datos '!V$29)))))</f>
        <v>1</v>
      </c>
      <c r="AD8" s="235">
        <v>0.13</v>
      </c>
      <c r="AE8" s="233">
        <f>IF(AND(AD8&gt;='Datos '!W$38,AD8&lt;='Datos '!X$38),'Datos '!V$38,IF(AND(AD8&gt;='Datos '!W$39,AD8&lt;='Datos '!X$39),'Datos '!V$39,IF(AND(AD8&gt;='Datos '!W$40,AD8&lt;='Datos '!X$40),'Datos '!V$40,IF(AND(AD8&gt;='Datos '!W$41,AD8&lt;='Datos '!X$41),'Datos '!V$41,IF(AND(AD8&gt;='Datos '!W$42),'Datos '!V$42)))))</f>
        <v>2</v>
      </c>
      <c r="AF8" s="235">
        <v>0</v>
      </c>
      <c r="AG8" s="233">
        <f>IF(AND(AF8&gt;='Datos '!AA$12,AF8&lt;='Datos '!AB$12),'Datos '!Z$12,IF(AND(AF8&gt;='Datos '!AA$13,AF8&lt;='Datos '!AB$13),'Datos '!Z$13,IF(AND(AF8&gt;='Datos '!AA$14,AD8&lt;='Datos '!AB$14),'Datos '!Z$14,IF(AND(AF8&gt;='Datos '!AA$15,AF8&lt;='Datos '!AB$15),'Datos '!Z$15,IF(AND(AF8&gt;='Datos '!AB$16),'Datos '!Z$16)))))</f>
        <v>1</v>
      </c>
      <c r="AH8" s="235">
        <v>0.27</v>
      </c>
      <c r="AI8" s="233">
        <f>IF(AND(AH8&gt;='Datos '!AA$25,AH8&lt;='Datos '!AB$25),'Datos '!Z$25,IF(AND(AH8&gt;='Datos '!AA$26,AH8&lt;='Datos '!AB$26),'Datos '!Z$26,IF(AND(AH8&gt;='Datos '!AA$27,AH8&lt;='Datos '!AB$27),'Datos '!Z$27,IF(AND(AH8&gt;='Datos '!AA$28,AH8&lt;='Datos '!AB$28),'Datos '!Z$28,IF(AND(AH8&gt;='Datos '!AB$29),'Datos '!Z$29)))))</f>
        <v>1</v>
      </c>
      <c r="AJ8" s="21">
        <v>0</v>
      </c>
      <c r="AK8" s="236">
        <f>IF(AND(AJ8&gt;='Datos '!S$25,AJ8&lt;='Datos '!T$25),'Datos '!R$25,IF(AND(AJ8&gt;='Datos '!S$26,AJ8&lt;='Datos '!T$26),'Datos '!R$26,IF(AND(AJ8&gt;='Datos '!S$27,AJ8&lt;='Datos '!T$27),'Datos '!R$27,IF(AND(AJ8&gt;='Datos '!S$28,AJ8&lt;='Datos '!T$28),'Datos '!R$28,IF(AND(AJ8&gt;='Datos '!S$29),'Datos '!R$29)))))</f>
        <v>1</v>
      </c>
      <c r="AL8" s="240">
        <v>0.21</v>
      </c>
      <c r="AM8" s="233">
        <f>IF(AND(AL8&gt;='Datos '!C$51,AL8&lt;='Datos '!D$51),'Datos '!B$51,IF(AND(AL8&gt;='Datos '!C$52,AL8&lt;='Datos '!D$52),'Datos '!B$52,IF(AND(AL8&gt;='Datos '!C$53,AL8&lt;='Datos '!D$53),'Datos '!B$53,IF(AND(AL8&gt;='Datos '!C$54,AL8&lt;='Datos '!D$54),'Datos '!B$54,IF(AND(AL8&gt;='Datos '!C$55),'Datos '!B$55)))))</f>
        <v>5</v>
      </c>
      <c r="AN8" s="240">
        <v>0.23</v>
      </c>
      <c r="AO8" s="292">
        <f>IF(AND(AN8&gt;='Datos '!G$51,AN8&lt;='Datos '!H$51),'Datos '!F$51,IF(AND(AN8&gt;='Datos '!G$52,AN8&lt;='Datos '!H$52),'Datos '!F$52,IF(AND(AN8&gt;='Datos '!G$53,AN8&lt;='Datos '!H$53),'Datos '!F$53,IF(AND(AN8&gt;='Datos '!G$54,AN8&lt;='Datos '!H$54),'Datos '!F$54,IF(AND(AN8&gt;='Datos '!G$55),'Datos '!F$55)))))</f>
        <v>2</v>
      </c>
      <c r="AP8" s="240">
        <v>0.26</v>
      </c>
      <c r="AQ8" s="233">
        <f>IF(AND(AP8&gt;='Datos '!K$51,AP8&lt;='Datos '!L$51),'Datos '!J$51,IF(AND(AP8&gt;='Datos '!K$52,AP8&lt;='Datos '!L$52),'Datos '!J$52,IF(AND(AP8&gt;='Datos '!K$53,AP8&lt;='Datos '!L$53),'Datos '!J$53,IF(AND(AP8&gt;='Datos '!K$54,AP8&lt;='Datos '!L$54),'Datos '!J$54,IF(AND(AP8&gt;='Datos '!K$55),'Datos '!J$55)))))</f>
        <v>3</v>
      </c>
      <c r="AR8" s="240">
        <v>0.21</v>
      </c>
      <c r="AS8" s="233">
        <f>IF(AND(AR8&gt;='Datos '!O$51,AR8&lt;='Datos '!P$51),'Datos '!N$51,IF(AND(AR8&gt;='Datos '!O$52,AR8&lt;='Datos '!P$52),'Datos '!N$52,IF(AND(AR8&gt;='Datos '!O$53,AR8&lt;='Datos '!P$53),'Datos '!N$53,IF(AND(AR8&gt;='Datos '!O$54,AR8&lt;='Datos '!P$54),'Datos '!N$54,IF(AND(AR8&gt;='Datos '!O$55),'Datos '!N$55)))))</f>
        <v>1</v>
      </c>
      <c r="AT8" s="240">
        <v>0.13</v>
      </c>
      <c r="AU8" s="233">
        <f>IF(AND(AT8&gt;='Datos '!S$51,AT8&lt;='Datos '!T$51),'Datos '!R$51,IF(AND(AT8&gt;='Datos '!S$52,AT8&lt;='Datos '!T$52),'Datos '!R$52,IF(AND(AT8&gt;='Datos '!S$53,AT8&lt;='Datos '!T$53),'Datos '!R$53,IF(AND(AT8&gt;='Datos '!S$54,AT8&lt;='Datos '!T$54),'Datos '!R$54,IF(AND(AT8&gt;='Datos '!S$55),'Datos '!R$55)))))</f>
        <v>1</v>
      </c>
      <c r="AV8" s="240">
        <v>0.18</v>
      </c>
      <c r="AW8" s="233">
        <f>IF(AND(AV8&gt;='Datos '!W$51,AV8&lt;='Datos '!X$51),'Datos '!V$51,IF(AND(AV8&gt;='Datos '!W$52,AV8&lt;='Datos '!X$52),'Datos '!V$52,IF(AND(AV8&gt;='Datos '!W$53,AV8&lt;='Datos '!X$53),'Datos '!V$53,IF(AND(AV8&gt;='Datos '!W$54,AV8&lt;='Datos '!X$54),'Datos '!V$54,IF(AND(AV8&gt;='Datos '!W$55),'Datos '!V$55)))))</f>
        <v>1</v>
      </c>
      <c r="AX8" s="240">
        <v>0.43</v>
      </c>
      <c r="AY8" s="233">
        <f>IF(AND(AX8&gt;='Datos '!AA$51,AX8&lt;='Datos '!AB$51),'Datos '!Z$51,IF(AND(AX8&gt;='Datos '!AA$52,AX8&lt;='Datos '!AB$52),'Datos '!Z$52,IF(AND(AX8&gt;='Datos '!AA$53,AX8&lt;='Datos '!AB$53),'Datos '!Z$53,IF(AND(AX8&gt;='Datos '!AA$54,AX8&lt;='Datos '!AB$54),'Datos '!Z$54,IF(AND(AX8&gt;='Datos '!AA$55),'Datos '!Z$55)))))</f>
        <v>4</v>
      </c>
      <c r="AZ8" s="240">
        <v>0.3</v>
      </c>
      <c r="BA8" s="233">
        <f>IF(AND(AZ8&gt;='Datos '!AA$38,AZ8&lt;='Datos '!AB$38),'Datos '!Z$38,IF(AND(AZ8&gt;='Datos '!AA$39,AZ8&lt;='Datos '!AB$39),'Datos '!Z$39,IF(AND(AZ8&gt;='Datos '!AA$40,AZ8&lt;='Datos '!AB$40),'Datos '!Z$40,IF(AND(AZ8&gt;='Datos '!AA$41,AZ8&lt;='Datos '!AB$41),'Datos '!Z$41,IF(AND(AZ8&gt;='Datos '!AB$42),'Datos '!Z$42)))))</f>
        <v>4</v>
      </c>
      <c r="BB8" s="241">
        <f>SUM(AM8,AO8,AQ8,AS8,AU8,AW8,AY8,BA8)</f>
        <v>21</v>
      </c>
      <c r="BC8" s="236">
        <f>IF(AND(BB8&gt;='Datos '!AE$12,BB8&lt;='Datos '!AF$12),'Datos '!AD$12,IF(AND(BB8&gt;='Datos '!AE$13,BB8&lt;='Datos '!AF$13),'Datos '!AD$13,IF(AND(BB8&gt;='Datos '!AE$14,BB8&lt;='Datos '!AF$14),'Datos '!AD$14,IF(AND(BB8&gt;='Datos '!AE$15,BB8&lt;='Datos '!AF$15),'Datos '!AD$15,IF(AND(BB8&gt;='Datos '!AE$16),'Datos '!AD$16)))))</f>
        <v>2</v>
      </c>
      <c r="BD8" s="76">
        <v>5</v>
      </c>
      <c r="BE8" s="67">
        <v>4</v>
      </c>
      <c r="BF8" s="67">
        <v>3</v>
      </c>
      <c r="BG8" s="67">
        <v>2</v>
      </c>
      <c r="BH8" s="67">
        <v>2</v>
      </c>
      <c r="BI8" s="67">
        <v>0</v>
      </c>
      <c r="BJ8" s="67">
        <v>0</v>
      </c>
      <c r="BK8" s="67">
        <v>1</v>
      </c>
      <c r="BL8" s="67">
        <v>0</v>
      </c>
      <c r="BM8" s="67">
        <v>0</v>
      </c>
      <c r="BN8" s="67">
        <v>0</v>
      </c>
      <c r="BO8" s="67">
        <v>0</v>
      </c>
      <c r="BP8" s="22">
        <v>17</v>
      </c>
      <c r="BQ8" s="74">
        <f>IF(AND(BP8&gt;='Datos '!K$12,BP8&lt;='Datos '!L$12),'Datos '!J$12,IF(AND(BP8&gt;='Datos '!K$13,BP8&lt;='Datos '!L$13),'Datos '!J$13,IF(AND(BP8&gt;='Datos '!K$14,BP8&lt;='Datos '!L$14),'Datos '!J$14,IF(AND(BP8&gt;='Datos '!K$15,BP8&lt;='Datos '!L$15),'Datos '!J$15,IF(AND(BP8&gt;='Datos '!K$16),'Datos '!J$16)))))</f>
        <v>3</v>
      </c>
      <c r="BR8" s="76">
        <v>0</v>
      </c>
      <c r="BS8" s="67">
        <v>5</v>
      </c>
      <c r="BT8" s="67">
        <v>5</v>
      </c>
      <c r="BU8" s="67">
        <v>0</v>
      </c>
      <c r="BV8" s="67">
        <v>0</v>
      </c>
      <c r="BW8" s="67">
        <v>0</v>
      </c>
      <c r="BX8" s="67">
        <v>0</v>
      </c>
      <c r="BY8" s="67">
        <v>0</v>
      </c>
      <c r="BZ8" s="67">
        <v>0</v>
      </c>
      <c r="CA8" s="67">
        <v>0</v>
      </c>
      <c r="CB8" s="67">
        <v>0</v>
      </c>
      <c r="CC8" s="67">
        <v>0</v>
      </c>
      <c r="CD8" s="67">
        <v>0</v>
      </c>
      <c r="CE8" s="67">
        <v>2</v>
      </c>
      <c r="CF8" s="67">
        <v>0</v>
      </c>
      <c r="CG8" s="67">
        <v>0</v>
      </c>
      <c r="CH8" s="67">
        <v>0</v>
      </c>
      <c r="CI8" s="67">
        <v>0</v>
      </c>
      <c r="CJ8" s="67">
        <v>0</v>
      </c>
      <c r="CK8" s="67">
        <v>0</v>
      </c>
      <c r="CL8" s="67">
        <v>0</v>
      </c>
      <c r="CM8" s="67">
        <v>0</v>
      </c>
      <c r="CN8" s="67">
        <v>0</v>
      </c>
      <c r="CO8" s="67">
        <v>0</v>
      </c>
      <c r="CP8" s="67">
        <v>0</v>
      </c>
      <c r="CQ8" s="67">
        <v>0</v>
      </c>
      <c r="CR8" s="67">
        <v>0</v>
      </c>
      <c r="CS8" s="67">
        <v>0</v>
      </c>
      <c r="CT8" s="67">
        <v>3</v>
      </c>
      <c r="CU8" s="67">
        <v>0</v>
      </c>
      <c r="CV8" s="67">
        <v>0</v>
      </c>
      <c r="CW8" s="67">
        <v>0</v>
      </c>
      <c r="CX8" s="67">
        <v>0</v>
      </c>
      <c r="CY8" s="67">
        <v>0</v>
      </c>
      <c r="CZ8" s="67">
        <v>0</v>
      </c>
      <c r="DA8" s="67">
        <v>0</v>
      </c>
      <c r="DB8" s="67">
        <v>3</v>
      </c>
      <c r="DC8" s="67">
        <v>0</v>
      </c>
      <c r="DD8" s="67">
        <v>0</v>
      </c>
      <c r="DE8" s="22">
        <f>SUM(BR8:DD8)</f>
        <v>18</v>
      </c>
      <c r="DF8" s="74">
        <f>IF(AND(DE8&gt;='Datos '!S$12,DE8&lt;='Datos '!T$12),'Datos '!R$12,IF(AND(DE8&gt;='Datos '!S$13,DE8&lt;='Datos '!T$13),'Datos '!R$13,IF(AND(DE8&gt;='Datos '!S$14,DE8&lt;='Datos '!T$14),'Datos '!R$14,IF(AND(DE8&gt;='Datos '!S$15,DE8&lt;='Datos '!T$15),'Datos '!R$15,IF(AND(DE8&gt;='Datos '!S$16),'Datos '!R$16)))))</f>
        <v>4</v>
      </c>
      <c r="DG8" s="76">
        <v>0</v>
      </c>
      <c r="DH8" s="67">
        <v>0</v>
      </c>
      <c r="DI8" s="67">
        <v>0</v>
      </c>
      <c r="DJ8" s="67">
        <v>0</v>
      </c>
      <c r="DK8" s="67">
        <v>3</v>
      </c>
      <c r="DL8" s="67">
        <v>0</v>
      </c>
      <c r="DM8" s="67">
        <v>3</v>
      </c>
      <c r="DN8" s="67">
        <v>0</v>
      </c>
      <c r="DO8" s="67">
        <v>0</v>
      </c>
      <c r="DP8" s="67">
        <v>0</v>
      </c>
      <c r="DQ8" s="67">
        <v>0</v>
      </c>
      <c r="DR8" s="67">
        <v>1</v>
      </c>
      <c r="DS8" s="67">
        <v>0</v>
      </c>
      <c r="DT8" s="67">
        <v>0</v>
      </c>
      <c r="DU8" s="67">
        <v>3</v>
      </c>
      <c r="DV8" s="67">
        <v>3</v>
      </c>
      <c r="DW8" s="67">
        <v>1</v>
      </c>
      <c r="DX8" s="22">
        <f>SUM(DG8:DW8)</f>
        <v>14</v>
      </c>
      <c r="DY8" s="74">
        <f>IF(AND(DX8&gt;='Datos '!C$38,DX8&lt;='Datos '!D$38),'Datos '!B$38,IF(AND(DX8&gt;='Datos '!C$39,DX8&lt;='Datos '!D$39),'Datos '!B$39,IF(AND(DX8&gt;='Datos '!C$40,DX8&lt;='Datos '!D$40),'Datos '!B$40,IF(AND(DX8&gt;='Datos '!C$41,DX8&lt;='Datos '!D$41),'Datos '!B$41,IF(AND(DX8&gt;='Datos '!C$42),'Datos '!B$42)))))</f>
        <v>1</v>
      </c>
      <c r="EA8"/>
    </row>
    <row r="9" spans="2:131" ht="15" customHeight="1" x14ac:dyDescent="0.25">
      <c r="B9" s="164" t="s">
        <v>383</v>
      </c>
      <c r="C9" s="39">
        <v>1</v>
      </c>
      <c r="D9" s="39">
        <v>5</v>
      </c>
      <c r="E9" s="39">
        <v>5</v>
      </c>
      <c r="F9" s="14">
        <f t="shared" si="0"/>
        <v>11</v>
      </c>
      <c r="G9" s="74">
        <f>IF(AND(F9&gt;='Datos '!C$12,F9&lt;='Datos '!D$12),'Datos '!B$12,IF(AND(F9&gt;='Datos '!C$13,F9&lt;='Datos '!D$13),'Datos '!B$13,IF(AND(F9&gt;='Datos '!C$14,F9&lt;='Datos '!D$14),'Datos '!B$14,IF(AND(F9&gt;='Datos '!C$15,F9&lt;='Datos '!D$15),'Datos '!B$15,IF(AND(F9&gt;='Datos '!C$16),'Datos '!B$16)))))</f>
        <v>5</v>
      </c>
      <c r="H9" s="21">
        <f>VLOOKUP(B9,'Cultivos '!B6:J38,9,FALSE)</f>
        <v>13681</v>
      </c>
      <c r="I9" s="38">
        <f>IF(AND(H9&gt;='Datos '!G$12,H9&lt;='Datos '!H$12),'Datos '!F$12,IF(AND(H9&gt;='Datos '!G$13,H9&lt;='Datos '!H$13),'Datos '!F$13,IF(AND(H9&gt;='Datos '!G$14,H9&lt;='Datos '!H$14),'Datos '!F$14,IF(AND(H9&gt;='Datos '!G$15,H9&lt;='Datos '!H$15),'Datos '!F$15,IF(AND(H9&gt;='Datos '!G$16),'Datos '!F$16)))))</f>
        <v>2</v>
      </c>
      <c r="J9" s="30">
        <f>VLOOKUP(B9,'Cultivos '!$O$63:$X$96,10,FALSE)</f>
        <v>58615</v>
      </c>
      <c r="K9" s="41">
        <f>IF(AND(J9&gt;='Datos '!G$38,J9&lt;='Datos '!H$38),'Datos '!F$38,IF(AND(J9&gt;='Datos '!G$39,J9&lt;='Datos '!H$39),'Datos '!F$39,IF(AND(J9&gt;='Datos '!G$40,J9&lt;='Datos '!H$40),'Datos '!F$40,IF(AND(J9&gt;='Datos '!G$41,J9&lt;='Datos '!H$41),'Datos '!F$41,IF(AND(J9&gt;='Datos '!G$42),'Datos '!F$42)))))</f>
        <v>5</v>
      </c>
      <c r="L9" s="30">
        <f>VLOOKUP(B9,'Cultivos '!$B$63:$F$95,5,FALSE)</f>
        <v>80740</v>
      </c>
      <c r="M9" s="41">
        <f>IF(AND(L9&gt;='Datos '!K$38,L9&lt;='Datos '!L$38),'Datos '!F$38,IF(AND(L9&gt;='Datos '!K$39,L9&lt;='Datos '!L$39),'Datos '!F$39,IF(AND(L9&gt;='Datos '!K$40,L9&lt;='Datos '!L$40),'Datos '!F$40,IF(AND(L9&gt;='Datos '!K$41,L9&lt;='Datos '!L$41),'Datos '!F$41,IF(AND(L9&gt;='Datos '!K$42),'Datos '!F$42)))))</f>
        <v>2</v>
      </c>
      <c r="N9" s="198">
        <v>9338</v>
      </c>
      <c r="O9" s="15">
        <v>6613118</v>
      </c>
      <c r="P9" s="197">
        <f t="shared" ref="P9:P17" si="1">N9/O9</f>
        <v>1.4120419445108948E-3</v>
      </c>
      <c r="Q9" s="41">
        <f>IF(AND(P9&gt;='[1]Datos '!O$12,P9&lt;='[1]Datos '!P$12),'[1]Datos '!N$12,IF(AND(P9&gt;='[1]Datos '!O$13,P9&lt;='[1]Datos '!P$13),'[1]Datos '!N$13,IF(AND(P9&gt;='[1]Datos '!O$14,P9&lt;='[1]Datos '!P$14),'[1]Datos '!N$14,IF(AND(P9&gt;='[1]Datos '!O$15,P9&lt;='[1]Datos '!P$15),'[1]Datos '!N$15,IF(AND(P9&gt;='[1]Datos '!O$16),'[1]Datos '!N$16)))))</f>
        <v>1</v>
      </c>
      <c r="R9" s="31">
        <v>3</v>
      </c>
      <c r="S9" s="42">
        <f>IF(AND(R9&gt;='Datos '!C$25,R9&lt;='Datos '!D$25),'Datos '!B$25,IF(AND(R9&gt;='Datos '!C$26,R9&lt;='Datos '!D$26),'Datos '!B$26,IF(AND(R9&gt;='Datos '!C$27,R9&lt;='Datos '!D$27),'Datos '!B$27,IF(AND(R9&gt;='Datos '!C$28,R9&lt;='Datos '!D$28),'Datos '!B$28,IF(AND(R9&gt;='Datos '!C$29),'Datos '!B$29)))))</f>
        <v>1</v>
      </c>
      <c r="T9" s="31">
        <v>885</v>
      </c>
      <c r="U9" s="42">
        <f>IF(AND(T9&gt;='Datos '!G$25,T9&lt;='Datos '!H$25),'Datos '!F$25,IF(AND(T9&gt;='Datos '!G$26,T9&lt;='Datos '!H$26),'Datos '!F$26,IF(AND(T9&gt;='Datos '!G$27,T9&lt;='Datos '!H$27),'Datos '!F$27,IF(AND(T9&gt;='Datos '!G$28,T9&lt;='Datos '!H$28),'Datos '!F$28,IF(AND(T9&gt;='Datos '!G$29),'Datos '!F$29)))))</f>
        <v>5</v>
      </c>
      <c r="V9" s="224">
        <v>0.39</v>
      </c>
      <c r="W9" s="74">
        <f>IF(AND(V9&gt;='Datos '!K$25,V9&lt;='Datos '!L$25),'Datos '!J$25,IF(AND(V9&gt;='Datos '!K$26,V9&lt;='Datos '!L$26),'Datos '!J$26,IF(AND(V9&gt;='Datos '!K$27,V9&lt;='Datos '!L$27),'Datos '!J$27,IF(AND(V9&gt;='Datos '!K$28,V9&lt;='Datos '!L$28),'Datos '!J$28,IF(AND(V9&gt;='Datos '!K$29),'Datos '!J$29)))))</f>
        <v>5</v>
      </c>
      <c r="X9" s="216">
        <v>0.62</v>
      </c>
      <c r="Y9" s="74">
        <f>IF(AND(X9&gt;='Datos '!O$25,X9&lt;='Datos '!P$25),'Datos '!N$25,IF(AND(X9&gt;='Datos '!O$26,X9&lt;='Datos '!P$26),'Datos '!N$26,IF(AND(X9&gt;='Datos '!O$27,X9&lt;='Datos '!P$27),'Datos '!N$27,IF(AND(X9&gt;='Datos '!O$28,X9&lt;='Datos '!P$28),'Datos '!N$28,IF(AND(X9&gt;='Datos '!O$29),'Datos '!N$29)))))</f>
        <v>1</v>
      </c>
      <c r="Z9" s="215">
        <v>0.14000000000000001</v>
      </c>
      <c r="AA9" s="234">
        <f>IF(AND(Z9&gt;='Datos '!W$12,Z9&lt;='Datos '!X$12),'Datos '!V$12,IF(AND(Z9&gt;='Datos '!W$13,Z9&lt;='Datos '!X$13),'Datos '!V$13,IF(AND(Z9&gt;='Datos '!W$14,Z9&lt;='Datos '!X$14),'Datos '!V$14,IF(AND(Z9&gt;='Datos '!W$15,Z9&lt;='Datos '!X$15),'Datos '!V$15,IF(AND(Z9&gt;='Datos '!W$16),'Datos '!V$16)))))</f>
        <v>5</v>
      </c>
      <c r="AB9" s="215">
        <v>0.19</v>
      </c>
      <c r="AC9" s="234">
        <f>IF(AND(AB9&gt;='Datos '!W$25,AB9&lt;='Datos '!X$25),'Datos '!V$25,IF(AND(AB9&gt;='Datos '!W$26,AB9&lt;='Datos '!X$26),'Datos '!V$26,IF(AND(AB9&gt;='Datos '!W$27,AB9&lt;='Datos '!X$27),'Datos '!V$27,IF(AND(AB9&gt;='Datos '!W$28,AB9&lt;='Datos '!X$28),'Datos '!V$28,IF(AND(AB9&gt;='Datos '!W$29),'Datos '!V$29)))))</f>
        <v>5</v>
      </c>
      <c r="AD9" s="235">
        <v>0.2</v>
      </c>
      <c r="AE9" s="233">
        <f>IF(AND(AD9&gt;='Datos '!W$38,AD9&lt;='Datos '!X$38),'Datos '!V$38,IF(AND(AD9&gt;='Datos '!W$39,AD9&lt;='Datos '!X$39),'Datos '!V$39,IF(AND(AD9&gt;='Datos '!W$40,AD9&lt;='Datos '!X$40),'Datos '!V$40,IF(AND(AD9&gt;='Datos '!W$41,AD9&lt;='Datos '!X$41),'Datos '!V$41,IF(AND(AD9&gt;='Datos '!W$42),'Datos '!V$42)))))</f>
        <v>5</v>
      </c>
      <c r="AF9" s="235">
        <v>0.13</v>
      </c>
      <c r="AG9" s="233">
        <f>IF(AND(AF9&gt;='Datos '!AA$12,AF9&lt;='Datos '!AB$12),'Datos '!Z$12,IF(AND(AF9&gt;='Datos '!AA$13,AF9&lt;='Datos '!AB$13),'Datos '!Z$13,IF(AND(AF9&gt;='Datos '!AA$14,AD9&lt;='Datos '!AB$14),'Datos '!Z$14,IF(AND(AF9&gt;='Datos '!AA$15,AF9&lt;='Datos '!AB$15),'Datos '!Z$15,IF(AND(AF9&gt;='Datos '!AB$16),'Datos '!Z$16)))))</f>
        <v>5</v>
      </c>
      <c r="AH9" s="235">
        <v>0.38</v>
      </c>
      <c r="AI9" s="233">
        <f>IF(AND(AH9&gt;='Datos '!AA$25,AH9&lt;='Datos '!AB$25),'Datos '!Z$25,IF(AND(AH9&gt;='Datos '!AA$26,AH9&lt;='Datos '!AB$26),'Datos '!Z$26,IF(AND(AH9&gt;='Datos '!AA$27,AH9&lt;='Datos '!AB$27),'Datos '!Z$27,IF(AND(AH9&gt;='Datos '!AA$28,AH9&lt;='Datos '!AB$28),'Datos '!Z$28,IF(AND(AH9&gt;='Datos '!AB$29),'Datos '!Z$29)))))</f>
        <v>3</v>
      </c>
      <c r="AJ9" s="13">
        <v>15</v>
      </c>
      <c r="AK9" s="236">
        <f>IF(AND(AJ9&gt;='Datos '!S$25,AJ9&lt;='Datos '!T$25),'Datos '!R$25,IF(AND(AJ9&gt;='Datos '!S$26,AJ9&lt;='Datos '!T$26),'Datos '!R$26,IF(AND(AJ9&gt;='Datos '!S$27,AJ9&lt;='Datos '!T$27),'Datos '!R$27,IF(AND(AJ9&gt;='Datos '!S$28,AJ9&lt;='Datos '!T$28),'Datos '!R$28,IF(AND(AJ9&gt;='Datos '!S$29),'Datos '!R$29)))))</f>
        <v>5</v>
      </c>
      <c r="AL9" s="240">
        <v>0.15</v>
      </c>
      <c r="AM9" s="233">
        <f>IF(AND(AL9&gt;='Datos '!C$51,AL9&lt;='Datos '!D$51),'Datos '!B$51,IF(AND(AL9&gt;='Datos '!C$52,AL9&lt;='Datos '!D$52),'Datos '!B$52,IF(AND(AL9&gt;='Datos '!C$53,AL9&lt;='Datos '!D$53),'Datos '!B$53,IF(AND(AL9&gt;='Datos '!C$54,AL9&lt;='Datos '!D$54),'Datos '!B$54,IF(AND(AL9&gt;='Datos '!C$55),'Datos '!B$55)))))</f>
        <v>4</v>
      </c>
      <c r="AN9" s="240">
        <v>0.43</v>
      </c>
      <c r="AO9" s="292">
        <f>IF(AND(AN9&gt;='Datos '!G$51,AN9&lt;='Datos '!H$51),'Datos '!F$51,IF(AND(AN9&gt;='Datos '!G$52,AN9&lt;='Datos '!H$52),'Datos '!F$52,IF(AND(AN9&gt;='Datos '!G$53,AN9&lt;='Datos '!H$53),'Datos '!F$53,IF(AND(AN9&gt;='Datos '!G$54,AN9&lt;='Datos '!H$54),'Datos '!F$54,IF(AND(AN9&gt;='Datos '!G$55),'Datos '!F$55)))))</f>
        <v>5</v>
      </c>
      <c r="AP9" s="240">
        <v>0.4</v>
      </c>
      <c r="AQ9" s="233">
        <f>IF(AND(AP9&gt;='Datos '!K$51,AP9&lt;='Datos '!L$51),'Datos '!J$51,IF(AND(AP9&gt;='Datos '!K$52,AP9&lt;='Datos '!L$52),'Datos '!J$52,IF(AND(AP9&gt;='Datos '!K$53,AP9&lt;='Datos '!L$53),'Datos '!J$53,IF(AND(AP9&gt;='Datos '!K$54,AP9&lt;='Datos '!L$54),'Datos '!J$54,IF(AND(AP9&gt;='Datos '!K$55),'Datos '!J$55)))))</f>
        <v>5</v>
      </c>
      <c r="AR9" s="240">
        <v>0.42</v>
      </c>
      <c r="AS9" s="233">
        <f>IF(AND(AR9&gt;='Datos '!O$51,AR9&lt;='Datos '!P$51),'Datos '!N$51,IF(AND(AR9&gt;='Datos '!O$52,AR9&lt;='Datos '!P$52),'Datos '!N$52,IF(AND(AR9&gt;='Datos '!O$53,AR9&lt;='Datos '!P$53),'Datos '!N$53,IF(AND(AR9&gt;='Datos '!O$54,AR9&lt;='Datos '!P$54),'Datos '!N$54,IF(AND(AR9&gt;='Datos '!O$55),'Datos '!N$55)))))</f>
        <v>5</v>
      </c>
      <c r="AT9" s="240">
        <v>0.24</v>
      </c>
      <c r="AU9" s="233">
        <f>IF(AND(AT9&gt;='Datos '!S$51,AT9&lt;='Datos '!T$51),'Datos '!R$51,IF(AND(AT9&gt;='Datos '!S$52,AT9&lt;='Datos '!T$52),'Datos '!R$52,IF(AND(AT9&gt;='Datos '!S$53,AT9&lt;='Datos '!T$53),'Datos '!R$53,IF(AND(AT9&gt;='Datos '!S$54,AT9&lt;='Datos '!T$54),'Datos '!R$54,IF(AND(AT9&gt;='Datos '!S$55),'Datos '!R$55)))))</f>
        <v>3</v>
      </c>
      <c r="AV9" s="240">
        <v>0.31</v>
      </c>
      <c r="AW9" s="233">
        <f>IF(AND(AV9&gt;='Datos '!W$51,AV9&lt;='Datos '!X$51),'Datos '!V$51,IF(AND(AV9&gt;='Datos '!W$52,AV9&lt;='Datos '!X$52),'Datos '!V$52,IF(AND(AV9&gt;='Datos '!W$53,AV9&lt;='Datos '!X$53),'Datos '!V$53,IF(AND(AV9&gt;='Datos '!W$54,AV9&lt;='Datos '!X$54),'Datos '!V$54,IF(AND(AV9&gt;='Datos '!W$55),'Datos '!V$55)))))</f>
        <v>5</v>
      </c>
      <c r="AX9" s="240">
        <v>0.5</v>
      </c>
      <c r="AY9" s="233">
        <f>IF(AND(AX9&gt;='Datos '!AA$51,AX9&lt;='Datos '!AB$51),'Datos '!Z$51,IF(AND(AX9&gt;='Datos '!AA$52,AX9&lt;='Datos '!AB$52),'Datos '!Z$52,IF(AND(AX9&gt;='Datos '!AA$53,AX9&lt;='Datos '!AB$53),'Datos '!Z$53,IF(AND(AX9&gt;='Datos '!AA$54,AX9&lt;='Datos '!AB$54),'Datos '!Z$54,IF(AND(AX9&gt;='Datos '!AA$55),'Datos '!Z$55)))))</f>
        <v>5</v>
      </c>
      <c r="AZ9" s="240">
        <v>0.36</v>
      </c>
      <c r="BA9" s="233">
        <f>IF(AND(AZ9&gt;='Datos '!AA$38,AZ9&lt;='Datos '!AB$38),'Datos '!Z$38,IF(AND(AZ9&gt;='Datos '!AA$39,AZ9&lt;='Datos '!AB$39),'Datos '!Z$39,IF(AND(AZ9&gt;='Datos '!AA$40,AZ9&lt;='Datos '!AB$40),'Datos '!Z$40,IF(AND(AZ9&gt;='Datos '!AA$41,AZ9&lt;='Datos '!AB$41),'Datos '!Z$41,IF(AND(AZ9&gt;='Datos '!AB$42),'Datos '!Z$42)))))</f>
        <v>5</v>
      </c>
      <c r="BB9" s="241">
        <f t="shared" ref="BB9:BB15" si="2">SUM(AM9,AO9,AQ9,AS9,AU9,AW9,AY9,BA9)</f>
        <v>37</v>
      </c>
      <c r="BC9" s="236">
        <f>IF(AND(BB9&gt;='Datos '!AE$12,BB9&lt;='Datos '!AF$12),'Datos '!AD$12,IF(AND(BB9&gt;='Datos '!AE$13,BB9&lt;='Datos '!AF$13),'Datos '!AD$13,IF(AND(BB9&gt;='Datos '!AE$14,BB9&lt;='Datos '!AF$14),'Datos '!AD$14,IF(AND(BB9&gt;='Datos '!AE$15,BB9&lt;='Datos '!AF$15),'Datos '!AD$15,IF(AND(BB9&gt;='Datos '!AE$16),'Datos '!AD$16)))))</f>
        <v>5</v>
      </c>
      <c r="BD9" s="75">
        <v>0</v>
      </c>
      <c r="BE9" s="12">
        <v>0</v>
      </c>
      <c r="BF9" s="12">
        <v>0</v>
      </c>
      <c r="BG9" s="12">
        <v>4</v>
      </c>
      <c r="BH9" s="12">
        <v>3</v>
      </c>
      <c r="BI9" s="12">
        <v>5</v>
      </c>
      <c r="BJ9" s="12">
        <v>5</v>
      </c>
      <c r="BK9" s="12">
        <v>5</v>
      </c>
      <c r="BL9" s="12">
        <v>3</v>
      </c>
      <c r="BM9" s="12">
        <v>3</v>
      </c>
      <c r="BN9" s="12">
        <v>0</v>
      </c>
      <c r="BO9" s="12">
        <v>2</v>
      </c>
      <c r="BP9" s="14">
        <v>30</v>
      </c>
      <c r="BQ9" s="74">
        <f>IF(AND(BP9&gt;='Datos '!K$12,BP9&lt;='Datos '!L$12),'Datos '!J$12,IF(AND(BP9&gt;='Datos '!K$13,BP9&lt;='Datos '!L$13),'Datos '!J$13,IF(AND(BP9&gt;='Datos '!K$14,BP9&lt;='Datos '!L$14),'Datos '!J$14,IF(AND(BP9&gt;='Datos '!K$15,BP9&lt;='Datos '!L$15),'Datos '!J$15,IF(AND(BP9&gt;='Datos '!K$16),'Datos '!J$16)))))</f>
        <v>5</v>
      </c>
      <c r="BR9" s="75">
        <v>0</v>
      </c>
      <c r="BS9" s="12">
        <v>0</v>
      </c>
      <c r="BT9" s="12">
        <v>0</v>
      </c>
      <c r="BU9" s="12">
        <v>0</v>
      </c>
      <c r="BV9" s="12">
        <v>0</v>
      </c>
      <c r="BW9" s="12">
        <v>0</v>
      </c>
      <c r="BX9" s="12">
        <v>0</v>
      </c>
      <c r="BY9" s="12">
        <v>0</v>
      </c>
      <c r="BZ9" s="12">
        <v>0</v>
      </c>
      <c r="CA9" s="12">
        <v>0</v>
      </c>
      <c r="CB9" s="12">
        <v>3</v>
      </c>
      <c r="CC9" s="12">
        <v>3</v>
      </c>
      <c r="CD9" s="12">
        <v>1</v>
      </c>
      <c r="CE9" s="12">
        <v>0</v>
      </c>
      <c r="CF9" s="12">
        <v>0</v>
      </c>
      <c r="CG9" s="12">
        <v>0</v>
      </c>
      <c r="CH9" s="12">
        <v>0</v>
      </c>
      <c r="CI9" s="12">
        <v>3</v>
      </c>
      <c r="CJ9" s="12">
        <v>3</v>
      </c>
      <c r="CK9" s="12">
        <v>0</v>
      </c>
      <c r="CL9" s="12">
        <v>0</v>
      </c>
      <c r="CM9" s="12">
        <v>0</v>
      </c>
      <c r="CN9" s="12">
        <v>0</v>
      </c>
      <c r="CO9" s="12">
        <v>0</v>
      </c>
      <c r="CP9" s="12">
        <v>0</v>
      </c>
      <c r="CQ9" s="12">
        <v>0</v>
      </c>
      <c r="CR9" s="12">
        <v>0</v>
      </c>
      <c r="CS9" s="12">
        <v>0</v>
      </c>
      <c r="CT9" s="12">
        <v>0</v>
      </c>
      <c r="CU9" s="12">
        <v>0</v>
      </c>
      <c r="CV9" s="12">
        <v>2</v>
      </c>
      <c r="CW9" s="12">
        <v>0</v>
      </c>
      <c r="CX9" s="12">
        <v>2</v>
      </c>
      <c r="CY9" s="12">
        <v>3</v>
      </c>
      <c r="CZ9" s="12">
        <v>0</v>
      </c>
      <c r="DA9" s="12">
        <v>0</v>
      </c>
      <c r="DB9" s="12">
        <v>0</v>
      </c>
      <c r="DC9" s="12">
        <v>0</v>
      </c>
      <c r="DD9" s="12">
        <v>5</v>
      </c>
      <c r="DE9" s="14">
        <f t="shared" ref="DE9:DE40" si="3">SUM(BR9:DD9)</f>
        <v>25</v>
      </c>
      <c r="DF9" s="74">
        <f>IF(AND(DE9&gt;='Datos '!S$12,DE9&lt;='Datos '!T$12),'Datos '!R$12,IF(AND(DE9&gt;='Datos '!S$13,DE9&lt;='Datos '!T$13),'Datos '!R$13,IF(AND(DE9&gt;='Datos '!S$14,DE9&lt;='Datos '!T$14),'Datos '!R$14,IF(AND(DE9&gt;='Datos '!S$15,DE9&lt;='Datos '!T$15),'Datos '!R$15,IF(AND(DE9&gt;='Datos '!S$16),'Datos '!R$16)))))</f>
        <v>5</v>
      </c>
      <c r="DG9" s="75">
        <v>0</v>
      </c>
      <c r="DH9" s="12">
        <v>0</v>
      </c>
      <c r="DI9" s="12">
        <v>2</v>
      </c>
      <c r="DJ9" s="12">
        <v>5</v>
      </c>
      <c r="DK9" s="12">
        <v>3</v>
      </c>
      <c r="DL9" s="12">
        <v>2</v>
      </c>
      <c r="DM9" s="12">
        <v>3</v>
      </c>
      <c r="DN9" s="12">
        <v>0</v>
      </c>
      <c r="DO9" s="12">
        <v>0</v>
      </c>
      <c r="DP9" s="12">
        <v>0</v>
      </c>
      <c r="DQ9" s="12">
        <v>0</v>
      </c>
      <c r="DR9" s="12">
        <v>1</v>
      </c>
      <c r="DS9" s="12">
        <v>0</v>
      </c>
      <c r="DT9" s="12">
        <v>2</v>
      </c>
      <c r="DU9" s="12">
        <v>0</v>
      </c>
      <c r="DV9" s="12">
        <v>3</v>
      </c>
      <c r="DW9" s="12">
        <v>1</v>
      </c>
      <c r="DX9" s="22">
        <f t="shared" ref="DX9:DX40" si="4">SUM(DG9:DW9)</f>
        <v>22</v>
      </c>
      <c r="DY9" s="74">
        <f>IF(AND(DX9&gt;='Datos '!C$38,DX9&lt;='Datos '!D$38),'Datos '!B$38,IF(AND(DX9&gt;='Datos '!C$39,DX9&lt;='Datos '!D$39),'Datos '!B$39,IF(AND(DX9&gt;='Datos '!C$40,DX9&lt;='Datos '!D$40),'Datos '!B$40,IF(AND(DX9&gt;='Datos '!C$41,DX9&lt;='Datos '!D$41),'Datos '!B$41,IF(AND(DX9&gt;='Datos '!C$42),'Datos '!B$42)))))</f>
        <v>3</v>
      </c>
      <c r="EA9"/>
    </row>
    <row r="10" spans="2:131" x14ac:dyDescent="0.25">
      <c r="B10" s="164" t="s">
        <v>384</v>
      </c>
      <c r="C10" s="39">
        <v>1</v>
      </c>
      <c r="D10" s="39">
        <v>3</v>
      </c>
      <c r="E10" s="39">
        <v>1</v>
      </c>
      <c r="F10" s="14">
        <f t="shared" si="0"/>
        <v>5</v>
      </c>
      <c r="G10" s="74">
        <f>IF(AND(F10&gt;='Datos '!C$12,F10&lt;='Datos '!D$12),'Datos '!B$12,IF(AND(F10&gt;='Datos '!C$13,F10&lt;='Datos '!D$13),'Datos '!B$13,IF(AND(F10&gt;='Datos '!C$14,F10&lt;='Datos '!D$14),'Datos '!B$14,IF(AND(F10&gt;='Datos '!C$15,F10&lt;='Datos '!D$15),'Datos '!B$15,IF(AND(F10&gt;='Datos '!C$16),'Datos '!B$16)))))</f>
        <v>3</v>
      </c>
      <c r="H10" s="21">
        <f>VLOOKUP(B10,'Cultivos '!B7:J39,9,FALSE)</f>
        <v>121</v>
      </c>
      <c r="I10" s="38">
        <f>IF(AND(H10&gt;='Datos '!G$12,H10&lt;='Datos '!H$12),'Datos '!F$12,IF(AND(H10&gt;='Datos '!G$13,H10&lt;='Datos '!H$13),'Datos '!F$13,IF(AND(H10&gt;='Datos '!G$14,H10&lt;='Datos '!H$14),'Datos '!F$14,IF(AND(H10&gt;='Datos '!G$15,H10&lt;='Datos '!H$15),'Datos '!F$15,IF(AND(H10&gt;='Datos '!G$16),'Datos '!F$16)))))</f>
        <v>1</v>
      </c>
      <c r="J10" s="30">
        <f>VLOOKUP(B10,'Cultivos '!$O$63:$X$96,10,FALSE)</f>
        <v>214</v>
      </c>
      <c r="K10" s="41">
        <f>IF(AND(J10&gt;='Datos '!G$38,J10&lt;='Datos '!H$38),'Datos '!F$38,IF(AND(J10&gt;='Datos '!G$39,J10&lt;='Datos '!H$39),'Datos '!F$39,IF(AND(J10&gt;='Datos '!G$40,J10&lt;='Datos '!H$40),'Datos '!F$40,IF(AND(J10&gt;='Datos '!G$41,J10&lt;='Datos '!H$41),'Datos '!F$41,IF(AND(J10&gt;='Datos '!G$42),'Datos '!F$42)))))</f>
        <v>1</v>
      </c>
      <c r="L10" s="195">
        <f>VLOOKUP(B10,'Cultivos '!$B$63:$F$95,5,FALSE)</f>
        <v>255.4</v>
      </c>
      <c r="M10" s="41">
        <f>IF(AND(L10&gt;='Datos '!K$38,L10&lt;='Datos '!L$38),'Datos '!F$38,IF(AND(L10&gt;='Datos '!K$39,L10&lt;='Datos '!L$39),'Datos '!F$39,IF(AND(L10&gt;='Datos '!K$40,L10&lt;='Datos '!L$40),'Datos '!F$40,IF(AND(L10&gt;='Datos '!K$41,L10&lt;='Datos '!L$41),'Datos '!F$41,IF(AND(L10&gt;='Datos '!K$42),'Datos '!F$42)))))</f>
        <v>1</v>
      </c>
      <c r="N10" s="198">
        <v>1557</v>
      </c>
      <c r="O10" s="15">
        <v>267992</v>
      </c>
      <c r="P10" s="197">
        <f t="shared" si="1"/>
        <v>5.8098749216394519E-3</v>
      </c>
      <c r="Q10" s="41">
        <f>IF(AND(P10&gt;='[1]Datos '!O$12,P10&lt;='[1]Datos '!P$12),'[1]Datos '!N$12,IF(AND(P10&gt;='[1]Datos '!O$13,P10&lt;='[1]Datos '!P$13),'[1]Datos '!N$13,IF(AND(P10&gt;='[1]Datos '!O$14,P10&lt;='[1]Datos '!P$14),'[1]Datos '!N$14,IF(AND(P10&gt;='[1]Datos '!O$15,P10&lt;='[1]Datos '!P$15),'[1]Datos '!N$15,IF(AND(P10&gt;='[1]Datos '!O$16),'[1]Datos '!N$16)))))</f>
        <v>2</v>
      </c>
      <c r="R10" s="31">
        <v>7</v>
      </c>
      <c r="S10" s="42">
        <f>IF(AND(R10&gt;='Datos '!C$25,R10&lt;='Datos '!D$25),'Datos '!B$25,IF(AND(R10&gt;='Datos '!C$26,R10&lt;='Datos '!D$26),'Datos '!B$26,IF(AND(R10&gt;='Datos '!C$27,R10&lt;='Datos '!D$27),'Datos '!B$27,IF(AND(R10&gt;='Datos '!C$28,R10&lt;='Datos '!D$28),'Datos '!B$28,IF(AND(R10&gt;='Datos '!C$29),'Datos '!B$29)))))</f>
        <v>2</v>
      </c>
      <c r="T10" s="31">
        <v>94</v>
      </c>
      <c r="U10" s="42">
        <f>IF(AND(T10&gt;='Datos '!G$25,T10&lt;='Datos '!H$25),'Datos '!F$25,IF(AND(T10&gt;='Datos '!G$26,T10&lt;='Datos '!H$26),'Datos '!F$26,IF(AND(T10&gt;='Datos '!G$27,T10&lt;='Datos '!H$27),'Datos '!F$27,IF(AND(T10&gt;='Datos '!G$28,T10&lt;='Datos '!H$28),'Datos '!F$28,IF(AND(T10&gt;='Datos '!G$29),'Datos '!F$29)))))</f>
        <v>1</v>
      </c>
      <c r="V10" s="224">
        <v>0.08</v>
      </c>
      <c r="W10" s="74">
        <f>IF(AND(V10&gt;='Datos '!K$25,V10&lt;='Datos '!L$25),'Datos '!J$25,IF(AND(V10&gt;='Datos '!K$26,V10&lt;='Datos '!L$26),'Datos '!J$26,IF(AND(V10&gt;='Datos '!K$27,V10&lt;='Datos '!L$27),'Datos '!J$27,IF(AND(V10&gt;='Datos '!K$28,V10&lt;='Datos '!L$28),'Datos '!J$28,IF(AND(V10&gt;='Datos '!K$29),'Datos '!J$29)))))</f>
        <v>1</v>
      </c>
      <c r="X10" s="216">
        <v>0.71</v>
      </c>
      <c r="Y10" s="74">
        <f>IF(AND(X10&gt;='Datos '!O$25,X10&lt;='Datos '!P$25),'Datos '!N$25,IF(AND(X10&gt;='Datos '!O$26,X10&lt;='Datos '!P$26),'Datos '!N$26,IF(AND(X10&gt;='Datos '!O$27,X10&lt;='Datos '!P$27),'Datos '!N$27,IF(AND(X10&gt;='Datos '!O$28,X10&lt;='Datos '!P$28),'Datos '!N$28,IF(AND(X10&gt;='Datos '!O$29),'Datos '!N$29)))))</f>
        <v>5</v>
      </c>
      <c r="Z10" s="215">
        <v>0.03</v>
      </c>
      <c r="AA10" s="234">
        <f>IF(AND(Z10&gt;='Datos '!W$12,Z10&lt;='Datos '!X$12),'Datos '!V$12,IF(AND(Z10&gt;='Datos '!W$13,Z10&lt;='Datos '!X$13),'Datos '!V$13,IF(AND(Z10&gt;='Datos '!W$14,Z10&lt;='Datos '!X$14),'Datos '!V$14,IF(AND(Z10&gt;='Datos '!W$15,Z10&lt;='Datos '!X$15),'Datos '!V$15,IF(AND(Z10&gt;='Datos '!W$16),'Datos '!V$16)))))</f>
        <v>1</v>
      </c>
      <c r="AB10" s="215">
        <v>0.05</v>
      </c>
      <c r="AC10" s="234">
        <f>IF(AND(AB10&gt;='Datos '!W$25,AB10&lt;='Datos '!X$25),'Datos '!V$25,IF(AND(AB10&gt;='Datos '!W$26,AB10&lt;='Datos '!X$26),'Datos '!V$26,IF(AND(AB10&gt;='Datos '!W$27,AB10&lt;='Datos '!X$27),'Datos '!V$27,IF(AND(AB10&gt;='Datos '!W$28,AB10&lt;='Datos '!X$28),'Datos '!V$28,IF(AND(AB10&gt;='Datos '!W$29),'Datos '!V$29)))))</f>
        <v>1</v>
      </c>
      <c r="AD10" s="235">
        <v>0.1</v>
      </c>
      <c r="AE10" s="233">
        <f>IF(AND(AD10&gt;='Datos '!W$38,AD10&lt;='Datos '!X$38),'Datos '!V$38,IF(AND(AD10&gt;='Datos '!W$39,AD10&lt;='Datos '!X$39),'Datos '!V$39,IF(AND(AD10&gt;='Datos '!W$40,AD10&lt;='Datos '!X$40),'Datos '!V$40,IF(AND(AD10&gt;='Datos '!W$41,AD10&lt;='Datos '!X$41),'Datos '!V$41,IF(AND(AD10&gt;='Datos '!W$42),'Datos '!V$42)))))</f>
        <v>1</v>
      </c>
      <c r="AF10" s="235">
        <v>0.04</v>
      </c>
      <c r="AG10" s="233">
        <f>IF(AND(AF10&gt;='Datos '!AA$12,AF10&lt;='Datos '!AB$12),'Datos '!Z$12,IF(AND(AF10&gt;='Datos '!AA$13,AF10&lt;='Datos '!AB$13),'Datos '!Z$13,IF(AND(AF10&gt;='Datos '!AA$14,AD10&lt;='Datos '!AB$14),'Datos '!Z$14,IF(AND(AF10&gt;='Datos '!AA$15,AF10&lt;='Datos '!AB$15),'Datos '!Z$15,IF(AND(AF10&gt;='Datos '!AB$16),'Datos '!Z$16)))))</f>
        <v>2</v>
      </c>
      <c r="AH10" s="235">
        <v>0.25</v>
      </c>
      <c r="AI10" s="233">
        <f>IF(AND(AH10&gt;='Datos '!AA$25,AH10&lt;='Datos '!AB$25),'Datos '!Z$25,IF(AND(AH10&gt;='Datos '!AA$26,AH10&lt;='Datos '!AB$26),'Datos '!Z$26,IF(AND(AH10&gt;='Datos '!AA$27,AH10&lt;='Datos '!AB$27),'Datos '!Z$27,IF(AND(AH10&gt;='Datos '!AA$28,AH10&lt;='Datos '!AB$28),'Datos '!Z$28,IF(AND(AH10&gt;='Datos '!AB$29),'Datos '!Z$29)))))</f>
        <v>1</v>
      </c>
      <c r="AJ10" s="13">
        <v>9</v>
      </c>
      <c r="AK10" s="236">
        <f>IF(AND(AJ10&gt;='Datos '!S$25,AJ10&lt;='Datos '!T$25),'Datos '!R$25,IF(AND(AJ10&gt;='Datos '!S$26,AJ10&lt;='Datos '!T$26),'Datos '!R$26,IF(AND(AJ10&gt;='Datos '!S$27,AJ10&lt;='Datos '!T$27),'Datos '!R$27,IF(AND(AJ10&gt;='Datos '!S$28,AJ10&lt;='Datos '!T$28),'Datos '!R$28,IF(AND(AJ10&gt;='Datos '!S$29),'Datos '!R$29)))))</f>
        <v>4</v>
      </c>
      <c r="AL10" s="240">
        <v>0.19</v>
      </c>
      <c r="AM10" s="233">
        <f>IF(AND(AL10&gt;='Datos '!C$51,AL10&lt;='Datos '!D$51),'Datos '!B$51,IF(AND(AL10&gt;='Datos '!C$52,AL10&lt;='Datos '!D$52),'Datos '!B$52,IF(AND(AL10&gt;='Datos '!C$53,AL10&lt;='Datos '!D$53),'Datos '!B$53,IF(AND(AL10&gt;='Datos '!C$54,AL10&lt;='Datos '!D$54),'Datos '!B$54,IF(AND(AL10&gt;='Datos '!C$55),'Datos '!B$55)))))</f>
        <v>5</v>
      </c>
      <c r="AN10" s="240">
        <v>0.1</v>
      </c>
      <c r="AO10" s="292">
        <f>IF(AND(AN10&gt;='Datos '!G$51,AN10&lt;='Datos '!H$51),'Datos '!F$51,IF(AND(AN10&gt;='Datos '!G$52,AN10&lt;='Datos '!H$52),'Datos '!F$52,IF(AND(AN10&gt;='Datos '!G$53,AN10&lt;='Datos '!H$53),'Datos '!F$53,IF(AND(AN10&gt;='Datos '!G$54,AN10&lt;='Datos '!H$54),'Datos '!F$54,IF(AND(AN10&gt;='Datos '!G$55),'Datos '!F$55)))))</f>
        <v>1</v>
      </c>
      <c r="AP10" s="240">
        <v>0.49</v>
      </c>
      <c r="AQ10" s="233">
        <f>IF(AND(AP10&gt;='Datos '!K$51,AP10&lt;='Datos '!L$51),'Datos '!J$51,IF(AND(AP10&gt;='Datos '!K$52,AP10&lt;='Datos '!L$52),'Datos '!J$52,IF(AND(AP10&gt;='Datos '!K$53,AP10&lt;='Datos '!L$53),'Datos '!J$53,IF(AND(AP10&gt;='Datos '!K$54,AP10&lt;='Datos '!L$54),'Datos '!J$54,IF(AND(AP10&gt;='Datos '!K$55),'Datos '!J$55)))))</f>
        <v>5</v>
      </c>
      <c r="AR10" s="240">
        <v>0.19</v>
      </c>
      <c r="AS10" s="233">
        <f>IF(AND(AR10&gt;='Datos '!O$51,AR10&lt;='Datos '!P$51),'Datos '!N$51,IF(AND(AR10&gt;='Datos '!O$52,AR10&lt;='Datos '!P$52),'Datos '!N$52,IF(AND(AR10&gt;='Datos '!O$53,AR10&lt;='Datos '!P$53),'Datos '!N$53,IF(AND(AR10&gt;='Datos '!O$54,AR10&lt;='Datos '!P$54),'Datos '!N$54,IF(AND(AR10&gt;='Datos '!O$55),'Datos '!N$55)))))</f>
        <v>1</v>
      </c>
      <c r="AT10" s="240">
        <v>0.13</v>
      </c>
      <c r="AU10" s="233">
        <f>IF(AND(AT10&gt;='Datos '!S$51,AT10&lt;='Datos '!T$51),'Datos '!R$51,IF(AND(AT10&gt;='Datos '!S$52,AT10&lt;='Datos '!T$52),'Datos '!R$52,IF(AND(AT10&gt;='Datos '!S$53,AT10&lt;='Datos '!T$53),'Datos '!R$53,IF(AND(AT10&gt;='Datos '!S$54,AT10&lt;='Datos '!T$54),'Datos '!R$54,IF(AND(AT10&gt;='Datos '!S$55),'Datos '!R$55)))))</f>
        <v>1</v>
      </c>
      <c r="AV10" s="240">
        <v>0.22</v>
      </c>
      <c r="AW10" s="233">
        <f>IF(AND(AV10&gt;='Datos '!W$51,AV10&lt;='Datos '!X$51),'Datos '!V$51,IF(AND(AV10&gt;='Datos '!W$52,AV10&lt;='Datos '!X$52),'Datos '!V$52,IF(AND(AV10&gt;='Datos '!W$53,AV10&lt;='Datos '!X$53),'Datos '!V$53,IF(AND(AV10&gt;='Datos '!W$54,AV10&lt;='Datos '!X$54),'Datos '!V$54,IF(AND(AV10&gt;='Datos '!W$55),'Datos '!V$55)))))</f>
        <v>2</v>
      </c>
      <c r="AX10" s="240">
        <v>0.28000000000000003</v>
      </c>
      <c r="AY10" s="233">
        <f>IF(AND(AX10&gt;='Datos '!AA$51,AX10&lt;='Datos '!AB$51),'Datos '!Z$51,IF(AND(AX10&gt;='Datos '!AA$52,AX10&lt;='Datos '!AB$52),'Datos '!Z$52,IF(AND(AX10&gt;='Datos '!AA$53,AX10&lt;='Datos '!AB$53),'Datos '!Z$53,IF(AND(AX10&gt;='Datos '!AA$54,AX10&lt;='Datos '!AB$54),'Datos '!Z$54,IF(AND(AX10&gt;='Datos '!AA$55),'Datos '!Z$55)))))</f>
        <v>1</v>
      </c>
      <c r="AZ10" s="240">
        <v>0.32</v>
      </c>
      <c r="BA10" s="233">
        <f>IF(AND(AZ10&gt;='Datos '!AA$38,AZ10&lt;='Datos '!AB$38),'Datos '!Z$38,IF(AND(AZ10&gt;='Datos '!AA$39,AZ10&lt;='Datos '!AB$39),'Datos '!Z$39,IF(AND(AZ10&gt;='Datos '!AA$40,AZ10&lt;='Datos '!AB$40),'Datos '!Z$40,IF(AND(AZ10&gt;='Datos '!AA$41,AZ10&lt;='Datos '!AB$41),'Datos '!Z$41,IF(AND(AZ10&gt;='Datos '!AB$42),'Datos '!Z$42)))))</f>
        <v>5</v>
      </c>
      <c r="BB10" s="241">
        <f t="shared" si="2"/>
        <v>21</v>
      </c>
      <c r="BC10" s="236">
        <f>IF(AND(BB10&gt;='Datos '!AE$12,BB10&lt;='Datos '!AF$12),'Datos '!AD$12,IF(AND(BB10&gt;='Datos '!AE$13,BB10&lt;='Datos '!AF$13),'Datos '!AD$13,IF(AND(BB10&gt;='Datos '!AE$14,BB10&lt;='Datos '!AF$14),'Datos '!AD$14,IF(AND(BB10&gt;='Datos '!AE$15,BB10&lt;='Datos '!AF$15),'Datos '!AD$15,IF(AND(BB10&gt;='Datos '!AE$16),'Datos '!AD$16)))))</f>
        <v>2</v>
      </c>
      <c r="BD10" s="75">
        <v>0</v>
      </c>
      <c r="BE10" s="12">
        <v>0</v>
      </c>
      <c r="BF10" s="12">
        <v>0</v>
      </c>
      <c r="BG10" s="12">
        <v>2</v>
      </c>
      <c r="BH10" s="12">
        <v>0</v>
      </c>
      <c r="BI10" s="12">
        <v>3</v>
      </c>
      <c r="BJ10" s="12">
        <v>0</v>
      </c>
      <c r="BK10" s="12">
        <v>5</v>
      </c>
      <c r="BL10" s="12">
        <v>5</v>
      </c>
      <c r="BM10" s="12">
        <v>3</v>
      </c>
      <c r="BN10" s="12">
        <v>0</v>
      </c>
      <c r="BO10" s="12">
        <v>0</v>
      </c>
      <c r="BP10" s="14">
        <v>18</v>
      </c>
      <c r="BQ10" s="74">
        <f>IF(AND(BP10&gt;='Datos '!K$12,BP10&lt;='Datos '!L$12),'Datos '!J$12,IF(AND(BP10&gt;='Datos '!K$13,BP10&lt;='Datos '!L$13),'Datos '!J$13,IF(AND(BP10&gt;='Datos '!K$14,BP10&lt;='Datos '!L$14),'Datos '!J$14,IF(AND(BP10&gt;='Datos '!K$15,BP10&lt;='Datos '!L$15),'Datos '!J$15,IF(AND(BP10&gt;='Datos '!K$16),'Datos '!J$16)))))</f>
        <v>3</v>
      </c>
      <c r="BR10" s="75">
        <v>0</v>
      </c>
      <c r="BS10" s="12">
        <v>0</v>
      </c>
      <c r="BT10" s="12">
        <v>0</v>
      </c>
      <c r="BU10" s="12">
        <v>5</v>
      </c>
      <c r="BV10" s="12">
        <v>0</v>
      </c>
      <c r="BW10" s="12">
        <v>0</v>
      </c>
      <c r="BX10" s="12">
        <v>0</v>
      </c>
      <c r="BY10" s="12">
        <v>0</v>
      </c>
      <c r="BZ10" s="12">
        <v>0</v>
      </c>
      <c r="CA10" s="12">
        <v>0</v>
      </c>
      <c r="CB10" s="12">
        <v>0</v>
      </c>
      <c r="CC10" s="12">
        <v>3</v>
      </c>
      <c r="CD10" s="12">
        <v>0</v>
      </c>
      <c r="CE10" s="12">
        <v>0</v>
      </c>
      <c r="CF10" s="12">
        <v>2</v>
      </c>
      <c r="CG10" s="12">
        <v>0</v>
      </c>
      <c r="CH10" s="12">
        <v>0</v>
      </c>
      <c r="CI10" s="12">
        <v>0</v>
      </c>
      <c r="CJ10" s="12">
        <v>0</v>
      </c>
      <c r="CK10" s="12">
        <v>0</v>
      </c>
      <c r="CL10" s="12">
        <v>0</v>
      </c>
      <c r="CM10" s="12">
        <v>0</v>
      </c>
      <c r="CN10" s="12">
        <v>0</v>
      </c>
      <c r="CO10" s="12">
        <v>0</v>
      </c>
      <c r="CP10" s="12">
        <v>0</v>
      </c>
      <c r="CQ10" s="12">
        <v>0</v>
      </c>
      <c r="CR10" s="12">
        <v>0</v>
      </c>
      <c r="CS10" s="12">
        <v>0</v>
      </c>
      <c r="CT10" s="12">
        <v>0</v>
      </c>
      <c r="CU10" s="12">
        <v>0</v>
      </c>
      <c r="CV10" s="12">
        <v>0</v>
      </c>
      <c r="CW10" s="12">
        <v>0</v>
      </c>
      <c r="CX10" s="12">
        <v>0</v>
      </c>
      <c r="CY10" s="12">
        <v>0</v>
      </c>
      <c r="CZ10" s="12">
        <v>0</v>
      </c>
      <c r="DA10" s="12">
        <v>0</v>
      </c>
      <c r="DB10" s="12">
        <v>0</v>
      </c>
      <c r="DC10" s="12">
        <v>3</v>
      </c>
      <c r="DD10" s="12">
        <v>0</v>
      </c>
      <c r="DE10" s="14">
        <f t="shared" si="3"/>
        <v>13</v>
      </c>
      <c r="DF10" s="74">
        <f>IF(AND(DE10&gt;='Datos '!S$12,DE10&lt;='Datos '!T$12),'Datos '!R$12,IF(AND(DE10&gt;='Datos '!S$13,DE10&lt;='Datos '!T$13),'Datos '!R$13,IF(AND(DE10&gt;='Datos '!S$14,DE10&lt;='Datos '!T$14),'Datos '!R$14,IF(AND(DE10&gt;='Datos '!S$15,DE10&lt;='Datos '!T$15),'Datos '!R$15,IF(AND(DE10&gt;='Datos '!S$16),'Datos '!R$16)))))</f>
        <v>3</v>
      </c>
      <c r="DG10" s="75">
        <v>5</v>
      </c>
      <c r="DH10" s="12">
        <v>0</v>
      </c>
      <c r="DI10" s="12">
        <v>0</v>
      </c>
      <c r="DJ10" s="12">
        <v>0</v>
      </c>
      <c r="DK10" s="12">
        <v>3</v>
      </c>
      <c r="DL10" s="12">
        <v>0</v>
      </c>
      <c r="DM10" s="12">
        <v>3</v>
      </c>
      <c r="DN10" s="12">
        <v>0</v>
      </c>
      <c r="DO10" s="12">
        <v>0</v>
      </c>
      <c r="DP10" s="12">
        <v>0</v>
      </c>
      <c r="DQ10" s="12">
        <v>3</v>
      </c>
      <c r="DR10" s="12">
        <v>1</v>
      </c>
      <c r="DS10" s="12">
        <v>2</v>
      </c>
      <c r="DT10" s="12">
        <v>0</v>
      </c>
      <c r="DU10" s="12">
        <v>0</v>
      </c>
      <c r="DV10" s="12">
        <v>3</v>
      </c>
      <c r="DW10" s="12">
        <v>1</v>
      </c>
      <c r="DX10" s="22">
        <f t="shared" si="4"/>
        <v>21</v>
      </c>
      <c r="DY10" s="74">
        <f>IF(AND(DX10&gt;='Datos '!C$38,DX10&lt;='Datos '!D$38),'Datos '!B$38,IF(AND(DX10&gt;='Datos '!C$39,DX10&lt;='Datos '!D$39),'Datos '!B$39,IF(AND(DX10&gt;='Datos '!C$40,DX10&lt;='Datos '!D$40),'Datos '!B$40,IF(AND(DX10&gt;='Datos '!C$41,DX10&lt;='Datos '!D$41),'Datos '!B$41,IF(AND(DX10&gt;='Datos '!C$42),'Datos '!B$42)))))</f>
        <v>3</v>
      </c>
      <c r="EA10"/>
    </row>
    <row r="11" spans="2:131" x14ac:dyDescent="0.25">
      <c r="B11" s="164" t="s">
        <v>405</v>
      </c>
      <c r="C11" s="39">
        <v>0</v>
      </c>
      <c r="D11" s="39">
        <v>0</v>
      </c>
      <c r="E11" s="39">
        <v>1</v>
      </c>
      <c r="F11" s="14">
        <f t="shared" si="0"/>
        <v>1</v>
      </c>
      <c r="G11" s="74">
        <f>IF(AND(F11&gt;='Datos '!C$12,F11&lt;='Datos '!D$12),'Datos '!B$12,IF(AND(F11&gt;='Datos '!C$13,F11&lt;='Datos '!D$13),'Datos '!B$13,IF(AND(F11&gt;='Datos '!C$14,F11&lt;='Datos '!D$14),'Datos '!B$14,IF(AND(F11&gt;='Datos '!C$15,F11&lt;='Datos '!D$15),'Datos '!B$15,IF(AND(F11&gt;='Datos '!C$16),'Datos '!B$16)))))</f>
        <v>1</v>
      </c>
      <c r="H11" s="21">
        <f>VLOOKUP(B11,'Cultivos '!B8:J40,9,FALSE)</f>
        <v>0</v>
      </c>
      <c r="I11" s="38">
        <f>IF(AND(H11&gt;='Datos '!G$12,H11&lt;='Datos '!H$12),'Datos '!F$12,IF(AND(H11&gt;='Datos '!G$13,H11&lt;='Datos '!H$13),'Datos '!F$13,IF(AND(H11&gt;='Datos '!G$14,H11&lt;='Datos '!H$14),'Datos '!F$14,IF(AND(H11&gt;='Datos '!G$15,H11&lt;='Datos '!H$15),'Datos '!F$15,IF(AND(H11&gt;='Datos '!G$16),'Datos '!F$16)))))</f>
        <v>1</v>
      </c>
      <c r="J11" s="30">
        <f>VLOOKUP(B11,'Cultivos '!$O$63:$X$96,10,FALSE)</f>
        <v>4760</v>
      </c>
      <c r="K11" s="41">
        <f>IF(AND(J11&gt;='Datos '!G$38,J11&lt;='Datos '!H$38),'Datos '!F$38,IF(AND(J11&gt;='Datos '!G$39,J11&lt;='Datos '!H$39),'Datos '!F$39,IF(AND(J11&gt;='Datos '!G$40,J11&lt;='Datos '!H$40),'Datos '!F$40,IF(AND(J11&gt;='Datos '!G$41,J11&lt;='Datos '!H$41),'Datos '!F$41,IF(AND(J11&gt;='Datos '!G$42),'Datos '!F$42)))))</f>
        <v>1</v>
      </c>
      <c r="L11" s="30">
        <f>VLOOKUP(B11,'Cultivos '!$B$63:$F$95,5,FALSE)</f>
        <v>7035</v>
      </c>
      <c r="M11" s="41">
        <f>IF(AND(L11&gt;='Datos '!K$38,L11&lt;='Datos '!L$38),'Datos '!F$38,IF(AND(L11&gt;='Datos '!K$39,L11&lt;='Datos '!L$39),'Datos '!F$39,IF(AND(L11&gt;='Datos '!K$40,L11&lt;='Datos '!L$40),'Datos '!F$40,IF(AND(L11&gt;='Datos '!K$41,L11&lt;='Datos '!L$41),'Datos '!F$41,IF(AND(L11&gt;='Datos '!K$42),'Datos '!F$42)))))</f>
        <v>1</v>
      </c>
      <c r="N11" s="198">
        <v>284</v>
      </c>
      <c r="O11" s="15">
        <v>2517897</v>
      </c>
      <c r="P11" s="197">
        <f t="shared" si="1"/>
        <v>1.1279254075921295E-4</v>
      </c>
      <c r="Q11" s="41">
        <f>IF(AND(P11&gt;='[1]Datos '!O$12,P11&lt;='[1]Datos '!P$12),'[1]Datos '!N$12,IF(AND(P11&gt;='[1]Datos '!O$13,P11&lt;='[1]Datos '!P$13),'[1]Datos '!N$13,IF(AND(P11&gt;='[1]Datos '!O$14,P11&lt;='[1]Datos '!P$14),'[1]Datos '!N$14,IF(AND(P11&gt;='[1]Datos '!O$15,P11&lt;='[1]Datos '!P$15),'[1]Datos '!N$15,IF(AND(P11&gt;='[1]Datos '!O$16),'[1]Datos '!N$16)))))</f>
        <v>1</v>
      </c>
      <c r="R11" s="31">
        <v>0</v>
      </c>
      <c r="S11" s="42">
        <f>IF(AND(R11&gt;='Datos '!C$25,R11&lt;='Datos '!D$25),'Datos '!B$25,IF(AND(R11&gt;='Datos '!C$26,R11&lt;='Datos '!D$26),'Datos '!B$26,IF(AND(R11&gt;='Datos '!C$27,R11&lt;='Datos '!D$27),'Datos '!B$27,IF(AND(R11&gt;='Datos '!C$28,R11&lt;='Datos '!D$28),'Datos '!B$28,IF(AND(R11&gt;='Datos '!C$29),'Datos '!B$29)))))</f>
        <v>1</v>
      </c>
      <c r="T11" s="31">
        <v>113</v>
      </c>
      <c r="U11" s="42">
        <f>IF(AND(T11&gt;='Datos '!G$25,T11&lt;='Datos '!H$25),'Datos '!F$25,IF(AND(T11&gt;='Datos '!G$26,T11&lt;='Datos '!H$26),'Datos '!F$26,IF(AND(T11&gt;='Datos '!G$27,T11&lt;='Datos '!H$27),'Datos '!F$27,IF(AND(T11&gt;='Datos '!G$28,T11&lt;='Datos '!H$28),'Datos '!F$28,IF(AND(T11&gt;='Datos '!G$29),'Datos '!F$29)))))</f>
        <v>1</v>
      </c>
      <c r="V11" s="224">
        <v>0.1</v>
      </c>
      <c r="W11" s="74">
        <f>IF(AND(V11&gt;='Datos '!K$25,V11&lt;='Datos '!L$25),'Datos '!J$25,IF(AND(V11&gt;='Datos '!K$26,V11&lt;='Datos '!L$26),'Datos '!J$26,IF(AND(V11&gt;='Datos '!K$27,V11&lt;='Datos '!L$27),'Datos '!J$27,IF(AND(V11&gt;='Datos '!K$28,V11&lt;='Datos '!L$28),'Datos '!J$28,IF(AND(V11&gt;='Datos '!K$29),'Datos '!J$29)))))</f>
        <v>1</v>
      </c>
      <c r="X11" s="216">
        <v>0.73</v>
      </c>
      <c r="Y11" s="74">
        <f>IF(AND(X11&gt;='Datos '!O$25,X11&lt;='Datos '!P$25),'Datos '!N$25,IF(AND(X11&gt;='Datos '!O$26,X11&lt;='Datos '!P$26),'Datos '!N$26,IF(AND(X11&gt;='Datos '!O$27,X11&lt;='Datos '!P$27),'Datos '!N$27,IF(AND(X11&gt;='Datos '!O$28,X11&lt;='Datos '!P$28),'Datos '!N$28,IF(AND(X11&gt;='Datos '!O$29),'Datos '!N$29)))))</f>
        <v>5</v>
      </c>
      <c r="Z11" s="215">
        <v>0.09</v>
      </c>
      <c r="AA11" s="234">
        <f>IF(AND(Z11&gt;='Datos '!W$12,Z11&lt;='Datos '!X$12),'Datos '!V$12,IF(AND(Z11&gt;='Datos '!W$13,Z11&lt;='Datos '!X$13),'Datos '!V$13,IF(AND(Z11&gt;='Datos '!W$14,Z11&lt;='Datos '!X$14),'Datos '!V$14,IF(AND(Z11&gt;='Datos '!W$15,Z11&lt;='Datos '!X$15),'Datos '!V$15,IF(AND(Z11&gt;='Datos '!W$16),'Datos '!V$16)))))</f>
        <v>4</v>
      </c>
      <c r="AB11" s="215">
        <v>0.12</v>
      </c>
      <c r="AC11" s="234">
        <f>IF(AND(AB11&gt;='Datos '!W$25,AB11&lt;='Datos '!X$25),'Datos '!V$25,IF(AND(AB11&gt;='Datos '!W$26,AB11&lt;='Datos '!X$26),'Datos '!V$26,IF(AND(AB11&gt;='Datos '!W$27,AB11&lt;='Datos '!X$27),'Datos '!V$27,IF(AND(AB11&gt;='Datos '!W$28,AB11&lt;='Datos '!X$28),'Datos '!V$28,IF(AND(AB11&gt;='Datos '!W$29),'Datos '!V$29)))))</f>
        <v>3</v>
      </c>
      <c r="AD11" s="235">
        <v>0.14000000000000001</v>
      </c>
      <c r="AE11" s="233">
        <f>IF(AND(AD11&gt;='Datos '!W$38,AD11&lt;='Datos '!X$38),'Datos '!V$38,IF(AND(AD11&gt;='Datos '!W$39,AD11&lt;='Datos '!X$39),'Datos '!V$39,IF(AND(AD11&gt;='Datos '!W$40,AD11&lt;='Datos '!X$40),'Datos '!V$40,IF(AND(AD11&gt;='Datos '!W$41,AD11&lt;='Datos '!X$41),'Datos '!V$41,IF(AND(AD11&gt;='Datos '!W$42),'Datos '!V$42)))))</f>
        <v>2</v>
      </c>
      <c r="AF11" s="235">
        <v>0.08</v>
      </c>
      <c r="AG11" s="233">
        <f>IF(AND(AF11&gt;='Datos '!AA$12,AF11&lt;='Datos '!AB$12),'Datos '!Z$12,IF(AND(AF11&gt;='Datos '!AA$13,AF11&lt;='Datos '!AB$13),'Datos '!Z$13,IF(AND(AF11&gt;='Datos '!AA$14,AD11&lt;='Datos '!AB$14),'Datos '!Z$14,IF(AND(AF11&gt;='Datos '!AA$15,AF11&lt;='Datos '!AB$15),'Datos '!Z$15,IF(AND(AF11&gt;='Datos '!AB$16),'Datos '!Z$16)))))</f>
        <v>5</v>
      </c>
      <c r="AH11" s="235">
        <v>0.27</v>
      </c>
      <c r="AI11" s="233">
        <f>IF(AND(AH11&gt;='Datos '!AA$25,AH11&lt;='Datos '!AB$25),'Datos '!Z$25,IF(AND(AH11&gt;='Datos '!AA$26,AH11&lt;='Datos '!AB$26),'Datos '!Z$26,IF(AND(AH11&gt;='Datos '!AA$27,AH11&lt;='Datos '!AB$27),'Datos '!Z$27,IF(AND(AH11&gt;='Datos '!AA$28,AH11&lt;='Datos '!AB$28),'Datos '!Z$28,IF(AND(AH11&gt;='Datos '!AB$29),'Datos '!Z$29)))))</f>
        <v>1</v>
      </c>
      <c r="AJ11" s="13">
        <v>0</v>
      </c>
      <c r="AK11" s="236">
        <f>IF(AND(AJ11&gt;='Datos '!S$25,AJ11&lt;='Datos '!T$25),'Datos '!R$25,IF(AND(AJ11&gt;='Datos '!S$26,AJ11&lt;='Datos '!T$26),'Datos '!R$26,IF(AND(AJ11&gt;='Datos '!S$27,AJ11&lt;='Datos '!T$27),'Datos '!R$27,IF(AND(AJ11&gt;='Datos '!S$28,AJ11&lt;='Datos '!T$28),'Datos '!R$28,IF(AND(AJ11&gt;='Datos '!S$29),'Datos '!R$29)))))</f>
        <v>1</v>
      </c>
      <c r="AL11" s="240">
        <v>0.14000000000000001</v>
      </c>
      <c r="AM11" s="233">
        <f>IF(AND(AL11&gt;='Datos '!C$51,AL11&lt;='Datos '!D$51),'Datos '!B$51,IF(AND(AL11&gt;='Datos '!C$52,AL11&lt;='Datos '!D$52),'Datos '!B$52,IF(AND(AL11&gt;='Datos '!C$53,AL11&lt;='Datos '!D$53),'Datos '!B$53,IF(AND(AL11&gt;='Datos '!C$54,AL11&lt;='Datos '!D$54),'Datos '!B$54,IF(AND(AL11&gt;='Datos '!C$55),'Datos '!B$55)))))</f>
        <v>3</v>
      </c>
      <c r="AN11" s="240">
        <v>0.15</v>
      </c>
      <c r="AO11" s="292">
        <f>IF(AND(AN11&gt;='Datos '!G$51,AN11&lt;='Datos '!H$51),'Datos '!F$51,IF(AND(AN11&gt;='Datos '!G$52,AN11&lt;='Datos '!H$52),'Datos '!F$52,IF(AND(AN11&gt;='Datos '!G$53,AN11&lt;='Datos '!H$53),'Datos '!F$53,IF(AND(AN11&gt;='Datos '!G$54,AN11&lt;='Datos '!H$54),'Datos '!F$54,IF(AND(AN11&gt;='Datos '!G$55),'Datos '!F$55)))))</f>
        <v>1</v>
      </c>
      <c r="AP11" s="240">
        <v>0.26</v>
      </c>
      <c r="AQ11" s="233">
        <f>IF(AND(AP11&gt;='Datos '!K$51,AP11&lt;='Datos '!L$51),'Datos '!J$51,IF(AND(AP11&gt;='Datos '!K$52,AP11&lt;='Datos '!L$52),'Datos '!J$52,IF(AND(AP11&gt;='Datos '!K$53,AP11&lt;='Datos '!L$53),'Datos '!J$53,IF(AND(AP11&gt;='Datos '!K$54,AP11&lt;='Datos '!L$54),'Datos '!J$54,IF(AND(AP11&gt;='Datos '!K$55),'Datos '!J$55)))))</f>
        <v>3</v>
      </c>
      <c r="AR11" s="240">
        <v>0.35</v>
      </c>
      <c r="AS11" s="233">
        <f>IF(AND(AR11&gt;='Datos '!O$51,AR11&lt;='Datos '!P$51),'Datos '!N$51,IF(AND(AR11&gt;='Datos '!O$52,AR11&lt;='Datos '!P$52),'Datos '!N$52,IF(AND(AR11&gt;='Datos '!O$53,AR11&lt;='Datos '!P$53),'Datos '!N$53,IF(AND(AR11&gt;='Datos '!O$54,AR11&lt;='Datos '!P$54),'Datos '!N$54,IF(AND(AR11&gt;='Datos '!O$55),'Datos '!N$55)))))</f>
        <v>4</v>
      </c>
      <c r="AT11" s="240">
        <v>0.24</v>
      </c>
      <c r="AU11" s="233">
        <f>IF(AND(AT11&gt;='Datos '!S$51,AT11&lt;='Datos '!T$51),'Datos '!R$51,IF(AND(AT11&gt;='Datos '!S$52,AT11&lt;='Datos '!T$52),'Datos '!R$52,IF(AND(AT11&gt;='Datos '!S$53,AT11&lt;='Datos '!T$53),'Datos '!R$53,IF(AND(AT11&gt;='Datos '!S$54,AT11&lt;='Datos '!T$54),'Datos '!R$54,IF(AND(AT11&gt;='Datos '!S$55),'Datos '!R$55)))))</f>
        <v>3</v>
      </c>
      <c r="AV11" s="240">
        <v>0.24</v>
      </c>
      <c r="AW11" s="233">
        <f>IF(AND(AV11&gt;='Datos '!W$51,AV11&lt;='Datos '!X$51),'Datos '!V$51,IF(AND(AV11&gt;='Datos '!W$52,AV11&lt;='Datos '!X$52),'Datos '!V$52,IF(AND(AV11&gt;='Datos '!W$53,AV11&lt;='Datos '!X$53),'Datos '!V$53,IF(AND(AV11&gt;='Datos '!W$54,AV11&lt;='Datos '!X$54),'Datos '!V$54,IF(AND(AV11&gt;='Datos '!W$55),'Datos '!V$55)))))</f>
        <v>3</v>
      </c>
      <c r="AX11" s="240">
        <v>0.43</v>
      </c>
      <c r="AY11" s="233">
        <f>IF(AND(AX11&gt;='Datos '!AA$51,AX11&lt;='Datos '!AB$51),'Datos '!Z$51,IF(AND(AX11&gt;='Datos '!AA$52,AX11&lt;='Datos '!AB$52),'Datos '!Z$52,IF(AND(AX11&gt;='Datos '!AA$53,AX11&lt;='Datos '!AB$53),'Datos '!Z$53,IF(AND(AX11&gt;='Datos '!AA$54,AX11&lt;='Datos '!AB$54),'Datos '!Z$54,IF(AND(AX11&gt;='Datos '!AA$55),'Datos '!Z$55)))))</f>
        <v>4</v>
      </c>
      <c r="AZ11" s="240">
        <v>0.31</v>
      </c>
      <c r="BA11" s="233">
        <f>IF(AND(AZ11&gt;='Datos '!AA$38,AZ11&lt;='Datos '!AB$38),'Datos '!Z$38,IF(AND(AZ11&gt;='Datos '!AA$39,AZ11&lt;='Datos '!AB$39),'Datos '!Z$39,IF(AND(AZ11&gt;='Datos '!AA$40,AZ11&lt;='Datos '!AB$40),'Datos '!Z$40,IF(AND(AZ11&gt;='Datos '!AA$41,AZ11&lt;='Datos '!AB$41),'Datos '!Z$41,IF(AND(AZ11&gt;='Datos '!AB$42),'Datos '!Z$42)))))</f>
        <v>5</v>
      </c>
      <c r="BB11" s="241">
        <f t="shared" si="2"/>
        <v>26</v>
      </c>
      <c r="BC11" s="236">
        <f>IF(AND(BB11&gt;='Datos '!AE$12,BB11&lt;='Datos '!AF$12),'Datos '!AD$12,IF(AND(BB11&gt;='Datos '!AE$13,BB11&lt;='Datos '!AF$13),'Datos '!AD$13,IF(AND(BB11&gt;='Datos '!AE$14,BB11&lt;='Datos '!AF$14),'Datos '!AD$14,IF(AND(BB11&gt;='Datos '!AE$15,BB11&lt;='Datos '!AF$15),'Datos '!AD$15,IF(AND(BB11&gt;='Datos '!AE$16),'Datos '!AD$16)))))</f>
        <v>3</v>
      </c>
      <c r="BD11" s="75">
        <v>0</v>
      </c>
      <c r="BE11" s="12">
        <v>0</v>
      </c>
      <c r="BF11" s="12">
        <v>3</v>
      </c>
      <c r="BG11" s="12">
        <v>2</v>
      </c>
      <c r="BH11" s="12">
        <v>3</v>
      </c>
      <c r="BI11" s="12">
        <v>5</v>
      </c>
      <c r="BJ11" s="12">
        <v>3</v>
      </c>
      <c r="BK11" s="12">
        <v>3</v>
      </c>
      <c r="BL11" s="12">
        <v>3</v>
      </c>
      <c r="BM11" s="12">
        <v>0</v>
      </c>
      <c r="BN11" s="12">
        <v>0</v>
      </c>
      <c r="BO11" s="12">
        <v>3</v>
      </c>
      <c r="BP11" s="14">
        <v>25</v>
      </c>
      <c r="BQ11" s="74">
        <f>IF(AND(BP11&gt;='Datos '!K$12,BP11&lt;='Datos '!L$12),'Datos '!J$12,IF(AND(BP11&gt;='Datos '!K$13,BP11&lt;='Datos '!L$13),'Datos '!J$13,IF(AND(BP11&gt;='Datos '!K$14,BP11&lt;='Datos '!L$14),'Datos '!J$14,IF(AND(BP11&gt;='Datos '!K$15,BP11&lt;='Datos '!L$15),'Datos '!J$15,IF(AND(BP11&gt;='Datos '!K$16),'Datos '!J$16)))))</f>
        <v>5</v>
      </c>
      <c r="BR11" s="75">
        <v>0</v>
      </c>
      <c r="BS11" s="12">
        <v>0</v>
      </c>
      <c r="BT11" s="12">
        <v>0</v>
      </c>
      <c r="BU11" s="12">
        <v>0</v>
      </c>
      <c r="BV11" s="12">
        <v>0</v>
      </c>
      <c r="BW11" s="12">
        <v>0</v>
      </c>
      <c r="BX11" s="12">
        <v>0</v>
      </c>
      <c r="BY11" s="12">
        <v>0</v>
      </c>
      <c r="BZ11" s="12">
        <v>0</v>
      </c>
      <c r="CA11" s="12">
        <v>0</v>
      </c>
      <c r="CB11" s="12">
        <v>3</v>
      </c>
      <c r="CC11" s="12">
        <v>0</v>
      </c>
      <c r="CD11" s="12">
        <v>0</v>
      </c>
      <c r="CE11" s="12">
        <v>0</v>
      </c>
      <c r="CF11" s="12">
        <v>0</v>
      </c>
      <c r="CG11" s="12">
        <v>0</v>
      </c>
      <c r="CH11" s="12">
        <v>0</v>
      </c>
      <c r="CI11" s="12">
        <v>0</v>
      </c>
      <c r="CJ11" s="12">
        <v>0</v>
      </c>
      <c r="CK11" s="12">
        <v>0</v>
      </c>
      <c r="CL11" s="12">
        <v>0</v>
      </c>
      <c r="CM11" s="12">
        <v>0</v>
      </c>
      <c r="CN11" s="12">
        <v>0</v>
      </c>
      <c r="CO11" s="12">
        <v>0</v>
      </c>
      <c r="CP11" s="12">
        <v>3</v>
      </c>
      <c r="CQ11" s="12">
        <v>0</v>
      </c>
      <c r="CR11" s="12">
        <v>0</v>
      </c>
      <c r="CS11" s="12">
        <v>0</v>
      </c>
      <c r="CT11" s="12">
        <v>0</v>
      </c>
      <c r="CU11" s="12">
        <v>0</v>
      </c>
      <c r="CV11" s="12">
        <v>0</v>
      </c>
      <c r="CW11" s="12">
        <v>0</v>
      </c>
      <c r="CX11" s="12">
        <v>0</v>
      </c>
      <c r="CY11" s="12">
        <v>0</v>
      </c>
      <c r="CZ11" s="12">
        <v>0</v>
      </c>
      <c r="DA11" s="12">
        <v>0</v>
      </c>
      <c r="DB11" s="12">
        <v>0</v>
      </c>
      <c r="DC11" s="12">
        <v>0</v>
      </c>
      <c r="DD11" s="12">
        <v>5</v>
      </c>
      <c r="DE11" s="14">
        <f t="shared" si="3"/>
        <v>11</v>
      </c>
      <c r="DF11" s="74">
        <f>IF(AND(DE11&gt;='Datos '!S$12,DE11&lt;='Datos '!T$12),'Datos '!R$12,IF(AND(DE11&gt;='Datos '!S$13,DE11&lt;='Datos '!T$13),'Datos '!R$13,IF(AND(DE11&gt;='Datos '!S$14,DE11&lt;='Datos '!T$14),'Datos '!R$14,IF(AND(DE11&gt;='Datos '!S$15,DE11&lt;='Datos '!T$15),'Datos '!R$15,IF(AND(DE11&gt;='Datos '!S$16),'Datos '!R$16)))))</f>
        <v>2</v>
      </c>
      <c r="DG11" s="75">
        <v>0</v>
      </c>
      <c r="DH11" s="12">
        <v>0</v>
      </c>
      <c r="DI11" s="12">
        <v>0</v>
      </c>
      <c r="DJ11" s="12">
        <v>0</v>
      </c>
      <c r="DK11" s="12">
        <v>3</v>
      </c>
      <c r="DL11" s="12">
        <v>0</v>
      </c>
      <c r="DM11" s="12">
        <v>3</v>
      </c>
      <c r="DN11" s="12">
        <v>0</v>
      </c>
      <c r="DO11" s="12">
        <v>0</v>
      </c>
      <c r="DP11" s="12">
        <v>0</v>
      </c>
      <c r="DQ11" s="12">
        <v>0</v>
      </c>
      <c r="DR11" s="12">
        <v>1</v>
      </c>
      <c r="DS11" s="12">
        <v>0</v>
      </c>
      <c r="DT11" s="12">
        <v>0</v>
      </c>
      <c r="DU11" s="12">
        <v>0</v>
      </c>
      <c r="DV11" s="12">
        <v>3</v>
      </c>
      <c r="DW11" s="12">
        <v>1</v>
      </c>
      <c r="DX11" s="22">
        <f t="shared" si="4"/>
        <v>11</v>
      </c>
      <c r="DY11" s="74">
        <f>IF(AND(DX11&gt;='Datos '!C$38,DX11&lt;='Datos '!D$38),'Datos '!B$38,IF(AND(DX11&gt;='Datos '!C$39,DX11&lt;='Datos '!D$39),'Datos '!B$39,IF(AND(DX11&gt;='Datos '!C$40,DX11&lt;='Datos '!D$40),'Datos '!B$40,IF(AND(DX11&gt;='Datos '!C$41,DX11&lt;='Datos '!D$41),'Datos '!B$41,IF(AND(DX11&gt;='Datos '!C$42),'Datos '!B$42)))))</f>
        <v>1</v>
      </c>
      <c r="EA11"/>
    </row>
    <row r="12" spans="2:131" ht="15" customHeight="1" x14ac:dyDescent="0.25">
      <c r="B12" s="164" t="s">
        <v>406</v>
      </c>
      <c r="C12" s="39">
        <v>0</v>
      </c>
      <c r="D12" s="39">
        <v>0</v>
      </c>
      <c r="E12" s="39">
        <v>1</v>
      </c>
      <c r="F12" s="14">
        <f t="shared" si="0"/>
        <v>1</v>
      </c>
      <c r="G12" s="74">
        <f>IF(AND(F12&gt;='Datos '!C$12,F12&lt;='Datos '!D$12),'Datos '!B$12,IF(AND(F12&gt;='Datos '!C$13,F12&lt;='Datos '!D$13),'Datos '!B$13,IF(AND(F12&gt;='Datos '!C$14,F12&lt;='Datos '!D$14),'Datos '!B$14,IF(AND(F12&gt;='Datos '!C$15,F12&lt;='Datos '!D$15),'Datos '!B$15,IF(AND(F12&gt;='Datos '!C$16),'Datos '!B$16)))))</f>
        <v>1</v>
      </c>
      <c r="H12" s="21">
        <f>VLOOKUP(B12,'Cultivos '!B9:J41,9,FALSE)</f>
        <v>0</v>
      </c>
      <c r="I12" s="38">
        <f>IF(AND(H12&gt;='Datos '!G$12,H12&lt;='Datos '!H$12),'Datos '!F$12,IF(AND(H12&gt;='Datos '!G$13,H12&lt;='Datos '!H$13),'Datos '!F$13,IF(AND(H12&gt;='Datos '!G$14,H12&lt;='Datos '!H$14),'Datos '!F$14,IF(AND(H12&gt;='Datos '!G$15,H12&lt;='Datos '!H$15),'Datos '!F$15,IF(AND(H12&gt;='Datos '!G$16),'Datos '!F$16)))))</f>
        <v>1</v>
      </c>
      <c r="J12" s="30">
        <f>VLOOKUP(B12,'Cultivos '!$O$63:$X$96,10,FALSE)</f>
        <v>9422</v>
      </c>
      <c r="K12" s="41">
        <f>IF(AND(J12&gt;='Datos '!G$38,J12&lt;='Datos '!H$38),'Datos '!F$38,IF(AND(J12&gt;='Datos '!G$39,J12&lt;='Datos '!H$39),'Datos '!F$39,IF(AND(J12&gt;='Datos '!G$40,J12&lt;='Datos '!H$40),'Datos '!F$40,IF(AND(J12&gt;='Datos '!G$41,J12&lt;='Datos '!H$41),'Datos '!F$41,IF(AND(J12&gt;='Datos '!G$42),'Datos '!F$42)))))</f>
        <v>1</v>
      </c>
      <c r="L12" s="30">
        <f>VLOOKUP(B12,'Cultivos '!$B$63:$F$95,5,FALSE)</f>
        <v>7753</v>
      </c>
      <c r="M12" s="41">
        <f>IF(AND(L12&gt;='Datos '!K$38,L12&lt;='Datos '!L$38),'Datos '!F$38,IF(AND(L12&gt;='Datos '!K$39,L12&lt;='Datos '!L$39),'Datos '!F$39,IF(AND(L12&gt;='Datos '!K$40,L12&lt;='Datos '!L$40),'Datos '!F$40,IF(AND(L12&gt;='Datos '!K$41,L12&lt;='Datos '!L$41),'Datos '!F$41,IF(AND(L12&gt;='Datos '!K$42),'Datos '!F$42)))))</f>
        <v>1</v>
      </c>
      <c r="N12" s="198">
        <v>191</v>
      </c>
      <c r="O12" s="15">
        <v>8080734</v>
      </c>
      <c r="P12" s="197">
        <f t="shared" si="1"/>
        <v>2.3636466687308354E-5</v>
      </c>
      <c r="Q12" s="41">
        <f>IF(AND(P12&gt;='[1]Datos '!O$12,P12&lt;='[1]Datos '!P$12),'[1]Datos '!N$12,IF(AND(P12&gt;='[1]Datos '!O$13,P12&lt;='[1]Datos '!P$13),'[1]Datos '!N$13,IF(AND(P12&gt;='[1]Datos '!O$14,P12&lt;='[1]Datos '!P$14),'[1]Datos '!N$14,IF(AND(P12&gt;='[1]Datos '!O$15,P12&lt;='[1]Datos '!P$15),'[1]Datos '!N$15,IF(AND(P12&gt;='[1]Datos '!O$16),'[1]Datos '!N$16)))))</f>
        <v>1</v>
      </c>
      <c r="R12" s="31">
        <v>0</v>
      </c>
      <c r="S12" s="42">
        <f>IF(AND(R12&gt;='Datos '!C$25,R12&lt;='Datos '!D$25),'Datos '!B$25,IF(AND(R12&gt;='Datos '!C$26,R12&lt;='Datos '!D$26),'Datos '!B$26,IF(AND(R12&gt;='Datos '!C$27,R12&lt;='Datos '!D$27),'Datos '!B$27,IF(AND(R12&gt;='Datos '!C$28,R12&lt;='Datos '!D$28),'Datos '!B$28,IF(AND(R12&gt;='Datos '!C$29),'Datos '!B$29)))))</f>
        <v>1</v>
      </c>
      <c r="T12" s="199">
        <v>599</v>
      </c>
      <c r="U12" s="42">
        <f>IF(AND(T12&gt;='Datos '!G$25,T12&lt;='Datos '!H$25),'Datos '!F$25,IF(AND(T12&gt;='Datos '!G$26,T12&lt;='Datos '!H$26),'Datos '!F$26,IF(AND(T12&gt;='Datos '!G$27,T12&lt;='Datos '!H$27),'Datos '!F$27,IF(AND(T12&gt;='Datos '!G$28,T12&lt;='Datos '!H$28),'Datos '!F$28,IF(AND(T12&gt;='Datos '!G$29),'Datos '!F$29)))))</f>
        <v>4</v>
      </c>
      <c r="V12" s="224">
        <v>0.06</v>
      </c>
      <c r="W12" s="74">
        <f>IF(AND(V12&gt;='Datos '!K$25,V12&lt;='Datos '!L$25),'Datos '!J$25,IF(AND(V12&gt;='Datos '!K$26,V12&lt;='Datos '!L$26),'Datos '!J$26,IF(AND(V12&gt;='Datos '!K$27,V12&lt;='Datos '!L$27),'Datos '!J$27,IF(AND(V12&gt;='Datos '!K$28,V12&lt;='Datos '!L$28),'Datos '!J$28,IF(AND(V12&gt;='Datos '!K$29),'Datos '!J$29)))))</f>
        <v>1</v>
      </c>
      <c r="X12" s="216">
        <v>0.74</v>
      </c>
      <c r="Y12" s="74">
        <f>IF(AND(X12&gt;='Datos '!O$25,X12&lt;='Datos '!P$25),'Datos '!N$25,IF(AND(X12&gt;='Datos '!O$26,X12&lt;='Datos '!P$26),'Datos '!N$26,IF(AND(X12&gt;='Datos '!O$27,X12&lt;='Datos '!P$27),'Datos '!N$27,IF(AND(X12&gt;='Datos '!O$28,X12&lt;='Datos '!P$28),'Datos '!N$28,IF(AND(X12&gt;='Datos '!O$29),'Datos '!N$29)))))</f>
        <v>5</v>
      </c>
      <c r="Z12" s="215">
        <v>0.08</v>
      </c>
      <c r="AA12" s="234">
        <f>IF(AND(Z12&gt;='Datos '!W$12,Z12&lt;='Datos '!X$12),'Datos '!V$12,IF(AND(Z12&gt;='Datos '!W$13,Z12&lt;='Datos '!X$13),'Datos '!V$13,IF(AND(Z12&gt;='Datos '!W$14,Z12&lt;='Datos '!X$14),'Datos '!V$14,IF(AND(Z12&gt;='Datos '!W$15,Z12&lt;='Datos '!X$15),'Datos '!V$15,IF(AND(Z12&gt;='Datos '!W$16),'Datos '!V$16)))))</f>
        <v>3</v>
      </c>
      <c r="AB12" s="215">
        <v>0.15</v>
      </c>
      <c r="AC12" s="234">
        <f>IF(AND(AB12&gt;='Datos '!W$25,AB12&lt;='Datos '!X$25),'Datos '!V$25,IF(AND(AB12&gt;='Datos '!W$26,AB12&lt;='Datos '!X$26),'Datos '!V$26,IF(AND(AB12&gt;='Datos '!W$27,AB12&lt;='Datos '!X$27),'Datos '!V$27,IF(AND(AB12&gt;='Datos '!W$28,AB12&lt;='Datos '!X$28),'Datos '!V$28,IF(AND(AB12&gt;='Datos '!W$29),'Datos '!V$29)))))</f>
        <v>4</v>
      </c>
      <c r="AD12" s="235">
        <v>0.14000000000000001</v>
      </c>
      <c r="AE12" s="233">
        <f>IF(AND(AD12&gt;='Datos '!W$38,AD12&lt;='Datos '!X$38),'Datos '!V$38,IF(AND(AD12&gt;='Datos '!W$39,AD12&lt;='Datos '!X$39),'Datos '!V$39,IF(AND(AD12&gt;='Datos '!W$40,AD12&lt;='Datos '!X$40),'Datos '!V$40,IF(AND(AD12&gt;='Datos '!W$41,AD12&lt;='Datos '!X$41),'Datos '!V$41,IF(AND(AD12&gt;='Datos '!W$42),'Datos '!V$42)))))</f>
        <v>2</v>
      </c>
      <c r="AF12" s="235">
        <v>0.12</v>
      </c>
      <c r="AG12" s="233">
        <f>IF(AND(AF12&gt;='Datos '!AA$12,AF12&lt;='Datos '!AB$12),'Datos '!Z$12,IF(AND(AF12&gt;='Datos '!AA$13,AF12&lt;='Datos '!AB$13),'Datos '!Z$13,IF(AND(AF12&gt;='Datos '!AA$14,AD12&lt;='Datos '!AB$14),'Datos '!Z$14,IF(AND(AF12&gt;='Datos '!AA$15,AF12&lt;='Datos '!AB$15),'Datos '!Z$15,IF(AND(AF12&gt;='Datos '!AB$16),'Datos '!Z$16)))))</f>
        <v>5</v>
      </c>
      <c r="AH12" s="235">
        <v>0.53</v>
      </c>
      <c r="AI12" s="233">
        <f>IF(AND(AH12&gt;='Datos '!AA$25,AH12&lt;='Datos '!AB$25),'Datos '!Z$25,IF(AND(AH12&gt;='Datos '!AA$26,AH12&lt;='Datos '!AB$26),'Datos '!Z$26,IF(AND(AH12&gt;='Datos '!AA$27,AH12&lt;='Datos '!AB$27),'Datos '!Z$27,IF(AND(AH12&gt;='Datos '!AA$28,AH12&lt;='Datos '!AB$28),'Datos '!Z$28,IF(AND(AH12&gt;='Datos '!AB$29),'Datos '!Z$29)))))</f>
        <v>5</v>
      </c>
      <c r="AJ12" s="13">
        <v>5</v>
      </c>
      <c r="AK12" s="236">
        <f>IF(AND(AJ12&gt;='Datos '!S$25,AJ12&lt;='Datos '!T$25),'Datos '!R$25,IF(AND(AJ12&gt;='Datos '!S$26,AJ12&lt;='Datos '!T$26),'Datos '!R$26,IF(AND(AJ12&gt;='Datos '!S$27,AJ12&lt;='Datos '!T$27),'Datos '!R$27,IF(AND(AJ12&gt;='Datos '!S$28,AJ12&lt;='Datos '!T$28),'Datos '!R$28,IF(AND(AJ12&gt;='Datos '!S$29),'Datos '!R$29)))))</f>
        <v>2</v>
      </c>
      <c r="AL12" s="240">
        <v>0.06</v>
      </c>
      <c r="AM12" s="233">
        <f>IF(AND(AL12&gt;='Datos '!C$51,AL12&lt;='Datos '!D$51),'Datos '!B$51,IF(AND(AL12&gt;='Datos '!C$52,AL12&lt;='Datos '!D$52),'Datos '!B$52,IF(AND(AL12&gt;='Datos '!C$53,AL12&lt;='Datos '!D$53),'Datos '!B$53,IF(AND(AL12&gt;='Datos '!C$54,AL12&lt;='Datos '!D$54),'Datos '!B$54,IF(AND(AL12&gt;='Datos '!C$55),'Datos '!B$55)))))</f>
        <v>1</v>
      </c>
      <c r="AN12" s="240">
        <v>0.13</v>
      </c>
      <c r="AO12" s="292">
        <f>IF(AND(AN12&gt;='Datos '!G$51,AN12&lt;='Datos '!H$51),'Datos '!F$51,IF(AND(AN12&gt;='Datos '!G$52,AN12&lt;='Datos '!H$52),'Datos '!F$52,IF(AND(AN12&gt;='Datos '!G$53,AN12&lt;='Datos '!H$53),'Datos '!F$53,IF(AND(AN12&gt;='Datos '!G$54,AN12&lt;='Datos '!H$54),'Datos '!F$54,IF(AND(AN12&gt;='Datos '!G$55),'Datos '!F$55)))))</f>
        <v>1</v>
      </c>
      <c r="AP12" s="240">
        <v>0.12</v>
      </c>
      <c r="AQ12" s="233">
        <f>IF(AND(AP12&gt;='Datos '!K$51,AP12&lt;='Datos '!L$51),'Datos '!J$51,IF(AND(AP12&gt;='Datos '!K$52,AP12&lt;='Datos '!L$52),'Datos '!J$52,IF(AND(AP12&gt;='Datos '!K$53,AP12&lt;='Datos '!L$53),'Datos '!J$53,IF(AND(AP12&gt;='Datos '!K$54,AP12&lt;='Datos '!L$54),'Datos '!J$54,IF(AND(AP12&gt;='Datos '!K$55),'Datos '!J$55)))))</f>
        <v>1</v>
      </c>
      <c r="AR12" s="240">
        <v>0.36</v>
      </c>
      <c r="AS12" s="233">
        <f>IF(AND(AR12&gt;='Datos '!O$51,AR12&lt;='Datos '!P$51),'Datos '!N$51,IF(AND(AR12&gt;='Datos '!O$52,AR12&lt;='Datos '!P$52),'Datos '!N$52,IF(AND(AR12&gt;='Datos '!O$53,AR12&lt;='Datos '!P$53),'Datos '!N$53,IF(AND(AR12&gt;='Datos '!O$54,AR12&lt;='Datos '!P$54),'Datos '!N$54,IF(AND(AR12&gt;='Datos '!O$55),'Datos '!N$55)))))</f>
        <v>4</v>
      </c>
      <c r="AT12" s="240">
        <v>0.33</v>
      </c>
      <c r="AU12" s="233">
        <f>IF(AND(AT12&gt;='Datos '!S$51,AT12&lt;='Datos '!T$51),'Datos '!R$51,IF(AND(AT12&gt;='Datos '!S$52,AT12&lt;='Datos '!T$52),'Datos '!R$52,IF(AND(AT12&gt;='Datos '!S$53,AT12&lt;='Datos '!T$53),'Datos '!R$53,IF(AND(AT12&gt;='Datos '!S$54,AT12&lt;='Datos '!T$54),'Datos '!R$54,IF(AND(AT12&gt;='Datos '!S$55),'Datos '!R$55)))))</f>
        <v>5</v>
      </c>
      <c r="AV12" s="240">
        <v>0.25</v>
      </c>
      <c r="AW12" s="233">
        <f>IF(AND(AV12&gt;='Datos '!W$51,AV12&lt;='Datos '!X$51),'Datos '!V$51,IF(AND(AV12&gt;='Datos '!W$52,AV12&lt;='Datos '!X$52),'Datos '!V$52,IF(AND(AV12&gt;='Datos '!W$53,AV12&lt;='Datos '!X$53),'Datos '!V$53,IF(AND(AV12&gt;='Datos '!W$54,AV12&lt;='Datos '!X$54),'Datos '!V$54,IF(AND(AV12&gt;='Datos '!W$55),'Datos '!V$55)))))</f>
        <v>3</v>
      </c>
      <c r="AX12" s="240">
        <v>0.45</v>
      </c>
      <c r="AY12" s="233">
        <f>IF(AND(AX12&gt;='Datos '!AA$51,AX12&lt;='Datos '!AB$51),'Datos '!Z$51,IF(AND(AX12&gt;='Datos '!AA$52,AX12&lt;='Datos '!AB$52),'Datos '!Z$52,IF(AND(AX12&gt;='Datos '!AA$53,AX12&lt;='Datos '!AB$53),'Datos '!Z$53,IF(AND(AX12&gt;='Datos '!AA$54,AX12&lt;='Datos '!AB$54),'Datos '!Z$54,IF(AND(AX12&gt;='Datos '!AA$55),'Datos '!Z$55)))))</f>
        <v>5</v>
      </c>
      <c r="AZ12" s="240">
        <v>0.34</v>
      </c>
      <c r="BA12" s="233">
        <f>IF(AND(AZ12&gt;='Datos '!AA$38,AZ12&lt;='Datos '!AB$38),'Datos '!Z$38,IF(AND(AZ12&gt;='Datos '!AA$39,AZ12&lt;='Datos '!AB$39),'Datos '!Z$39,IF(AND(AZ12&gt;='Datos '!AA$40,AZ12&lt;='Datos '!AB$40),'Datos '!Z$40,IF(AND(AZ12&gt;='Datos '!AA$41,AZ12&lt;='Datos '!AB$41),'Datos '!Z$41,IF(AND(AZ12&gt;='Datos '!AB$42),'Datos '!Z$42)))))</f>
        <v>5</v>
      </c>
      <c r="BB12" s="241">
        <f t="shared" si="2"/>
        <v>25</v>
      </c>
      <c r="BC12" s="236">
        <f>IF(AND(BB12&gt;='Datos '!AE$12,BB12&lt;='Datos '!AF$12),'Datos '!AD$12,IF(AND(BB12&gt;='Datos '!AE$13,BB12&lt;='Datos '!AF$13),'Datos '!AD$13,IF(AND(BB12&gt;='Datos '!AE$14,BB12&lt;='Datos '!AF$14),'Datos '!AD$14,IF(AND(BB12&gt;='Datos '!AE$15,BB12&lt;='Datos '!AF$15),'Datos '!AD$15,IF(AND(BB12&gt;='Datos '!AE$16),'Datos '!AD$16)))))</f>
        <v>3</v>
      </c>
      <c r="BD12" s="75">
        <v>0</v>
      </c>
      <c r="BE12" s="12">
        <v>0</v>
      </c>
      <c r="BF12" s="12">
        <v>0</v>
      </c>
      <c r="BG12" s="12">
        <v>0</v>
      </c>
      <c r="BH12" s="12">
        <v>3</v>
      </c>
      <c r="BI12" s="12">
        <v>5</v>
      </c>
      <c r="BJ12" s="12">
        <v>5</v>
      </c>
      <c r="BK12" s="12">
        <v>5</v>
      </c>
      <c r="BL12" s="12">
        <v>0</v>
      </c>
      <c r="BM12" s="12">
        <v>0</v>
      </c>
      <c r="BN12" s="12">
        <v>0</v>
      </c>
      <c r="BO12" s="12">
        <v>0</v>
      </c>
      <c r="BP12" s="14">
        <v>18</v>
      </c>
      <c r="BQ12" s="74">
        <f>IF(AND(BP12&gt;='Datos '!K$12,BP12&lt;='Datos '!L$12),'Datos '!J$12,IF(AND(BP12&gt;='Datos '!K$13,BP12&lt;='Datos '!L$13),'Datos '!J$13,IF(AND(BP12&gt;='Datos '!K$14,BP12&lt;='Datos '!L$14),'Datos '!J$14,IF(AND(BP12&gt;='Datos '!K$15,BP12&lt;='Datos '!L$15),'Datos '!J$15,IF(AND(BP12&gt;='Datos '!K$16),'Datos '!J$16)))))</f>
        <v>3</v>
      </c>
      <c r="BR12" s="75">
        <v>0</v>
      </c>
      <c r="BS12" s="12">
        <v>0</v>
      </c>
      <c r="BT12" s="12">
        <v>0</v>
      </c>
      <c r="BU12" s="12">
        <v>0</v>
      </c>
      <c r="BV12" s="12">
        <v>0</v>
      </c>
      <c r="BW12" s="12">
        <v>0</v>
      </c>
      <c r="BX12" s="12">
        <v>0</v>
      </c>
      <c r="BY12" s="12">
        <v>0</v>
      </c>
      <c r="BZ12" s="12">
        <v>0</v>
      </c>
      <c r="CA12" s="12">
        <v>0</v>
      </c>
      <c r="CB12" s="12">
        <v>0</v>
      </c>
      <c r="CC12" s="12">
        <v>0</v>
      </c>
      <c r="CD12" s="12">
        <v>0</v>
      </c>
      <c r="CE12" s="12">
        <v>0</v>
      </c>
      <c r="CF12" s="12">
        <v>0</v>
      </c>
      <c r="CG12" s="12">
        <v>0</v>
      </c>
      <c r="CH12" s="12">
        <v>0</v>
      </c>
      <c r="CI12" s="12">
        <v>0</v>
      </c>
      <c r="CJ12" s="12">
        <v>0</v>
      </c>
      <c r="CK12" s="12">
        <v>2</v>
      </c>
      <c r="CL12" s="12">
        <v>0</v>
      </c>
      <c r="CM12" s="12">
        <v>0</v>
      </c>
      <c r="CN12" s="12">
        <v>1</v>
      </c>
      <c r="CO12" s="12">
        <v>0</v>
      </c>
      <c r="CP12" s="12">
        <v>0</v>
      </c>
      <c r="CQ12" s="12">
        <v>2</v>
      </c>
      <c r="CR12" s="12">
        <v>0</v>
      </c>
      <c r="CS12" s="12">
        <v>0</v>
      </c>
      <c r="CT12" s="12">
        <v>0</v>
      </c>
      <c r="CU12" s="12">
        <v>0</v>
      </c>
      <c r="CV12" s="12">
        <v>0</v>
      </c>
      <c r="CW12" s="12">
        <v>0</v>
      </c>
      <c r="CX12" s="12">
        <v>0</v>
      </c>
      <c r="CY12" s="12">
        <v>0</v>
      </c>
      <c r="CZ12" s="12">
        <v>1</v>
      </c>
      <c r="DA12" s="12">
        <v>0</v>
      </c>
      <c r="DB12" s="12">
        <v>0</v>
      </c>
      <c r="DC12" s="12">
        <v>0</v>
      </c>
      <c r="DD12" s="12">
        <v>0</v>
      </c>
      <c r="DE12" s="14">
        <f t="shared" si="3"/>
        <v>6</v>
      </c>
      <c r="DF12" s="74">
        <f>IF(AND(DE12&gt;='Datos '!S$12,DE12&lt;='Datos '!T$12),'Datos '!R$12,IF(AND(DE12&gt;='Datos '!S$13,DE12&lt;='Datos '!T$13),'Datos '!R$13,IF(AND(DE12&gt;='Datos '!S$14,DE12&lt;='Datos '!T$14),'Datos '!R$14,IF(AND(DE12&gt;='Datos '!S$15,DE12&lt;='Datos '!T$15),'Datos '!R$15,IF(AND(DE12&gt;='Datos '!S$16),'Datos '!R$16)))))</f>
        <v>1</v>
      </c>
      <c r="DG12" s="75">
        <v>0</v>
      </c>
      <c r="DH12" s="12">
        <v>0</v>
      </c>
      <c r="DI12" s="12">
        <v>2</v>
      </c>
      <c r="DJ12" s="12">
        <v>5</v>
      </c>
      <c r="DK12" s="12">
        <v>3</v>
      </c>
      <c r="DL12" s="12">
        <v>2</v>
      </c>
      <c r="DM12" s="12">
        <v>3</v>
      </c>
      <c r="DN12" s="12">
        <v>0</v>
      </c>
      <c r="DO12" s="12">
        <v>0</v>
      </c>
      <c r="DP12" s="12">
        <v>0</v>
      </c>
      <c r="DQ12" s="12">
        <v>0</v>
      </c>
      <c r="DR12" s="12">
        <v>1</v>
      </c>
      <c r="DS12" s="12">
        <v>0</v>
      </c>
      <c r="DT12" s="12">
        <v>0</v>
      </c>
      <c r="DU12" s="12">
        <v>0</v>
      </c>
      <c r="DV12" s="12">
        <v>3</v>
      </c>
      <c r="DW12" s="12">
        <v>1</v>
      </c>
      <c r="DX12" s="22">
        <f t="shared" si="4"/>
        <v>20</v>
      </c>
      <c r="DY12" s="74">
        <f>IF(AND(DX12&gt;='Datos '!C$38,DX12&lt;='Datos '!D$38),'Datos '!B$38,IF(AND(DX12&gt;='Datos '!C$39,DX12&lt;='Datos '!D$39),'Datos '!B$39,IF(AND(DX12&gt;='Datos '!C$40,DX12&lt;='Datos '!D$40),'Datos '!B$40,IF(AND(DX12&gt;='Datos '!C$41,DX12&lt;='Datos '!D$41),'Datos '!B$41,IF(AND(DX12&gt;='Datos '!C$42),'Datos '!B$42)))))</f>
        <v>3</v>
      </c>
      <c r="EA12"/>
    </row>
    <row r="13" spans="2:131" x14ac:dyDescent="0.25">
      <c r="B13" s="164" t="s">
        <v>407</v>
      </c>
      <c r="C13" s="39">
        <v>0</v>
      </c>
      <c r="D13" s="39">
        <v>2</v>
      </c>
      <c r="E13" s="39">
        <v>2</v>
      </c>
      <c r="F13" s="14">
        <f t="shared" si="0"/>
        <v>4</v>
      </c>
      <c r="G13" s="74">
        <f>IF(AND(F13&gt;='Datos '!C$12,F13&lt;='Datos '!D$12),'Datos '!B$12,IF(AND(F13&gt;='Datos '!C$13,F13&lt;='Datos '!D$13),'Datos '!B$13,IF(AND(F13&gt;='Datos '!C$14,F13&lt;='Datos '!D$14),'Datos '!B$14,IF(AND(F13&gt;='Datos '!C$15,F13&lt;='Datos '!D$15),'Datos '!B$15,IF(AND(F13&gt;='Datos '!C$16),'Datos '!B$16)))))</f>
        <v>2</v>
      </c>
      <c r="H13" s="21">
        <f>VLOOKUP(B13,'Cultivos '!B10:J42,9,FALSE)</f>
        <v>6179</v>
      </c>
      <c r="I13" s="38">
        <f>IF(AND(H13&gt;='Datos '!G$12,H13&lt;='Datos '!H$12),'Datos '!F$12,IF(AND(H13&gt;='Datos '!G$13,H13&lt;='Datos '!H$13),'Datos '!F$13,IF(AND(H13&gt;='Datos '!G$14,H13&lt;='Datos '!H$14),'Datos '!F$14,IF(AND(H13&gt;='Datos '!G$15,H13&lt;='Datos '!H$15),'Datos '!F$15,IF(AND(H13&gt;='Datos '!G$16),'Datos '!F$16)))))</f>
        <v>1</v>
      </c>
      <c r="J13" s="30">
        <f>VLOOKUP(B13,'Cultivos '!$O$63:$X$96,10,FALSE)</f>
        <v>3327</v>
      </c>
      <c r="K13" s="41">
        <f>IF(AND(J13&gt;='Datos '!G$38,J13&lt;='Datos '!H$38),'Datos '!F$38,IF(AND(J13&gt;='Datos '!G$39,J13&lt;='Datos '!H$39),'Datos '!F$39,IF(AND(J13&gt;='Datos '!G$40,J13&lt;='Datos '!H$40),'Datos '!F$40,IF(AND(J13&gt;='Datos '!G$41,J13&lt;='Datos '!H$41),'Datos '!F$41,IF(AND(J13&gt;='Datos '!G$42),'Datos '!F$42)))))</f>
        <v>1</v>
      </c>
      <c r="L13" s="30">
        <f>VLOOKUP(B13,'Cultivos '!$B$63:$F$95,5,FALSE)</f>
        <v>33439</v>
      </c>
      <c r="M13" s="41">
        <f>IF(AND(L13&gt;='Datos '!K$38,L13&lt;='Datos '!L$38),'Datos '!F$38,IF(AND(L13&gt;='Datos '!K$39,L13&lt;='Datos '!L$39),'Datos '!F$39,IF(AND(L13&gt;='Datos '!K$40,L13&lt;='Datos '!L$40),'Datos '!F$40,IF(AND(L13&gt;='Datos '!K$41,L13&lt;='Datos '!L$41),'Datos '!F$41,IF(AND(L13&gt;='Datos '!K$42),'Datos '!F$42)))))</f>
        <v>1</v>
      </c>
      <c r="N13" s="198">
        <v>3635</v>
      </c>
      <c r="O13" s="15">
        <v>2146696</v>
      </c>
      <c r="P13" s="197">
        <f t="shared" si="1"/>
        <v>1.6932998431077339E-3</v>
      </c>
      <c r="Q13" s="41">
        <f>IF(AND(P13&gt;='[1]Datos '!O$12,P13&lt;='[1]Datos '!P$12),'[1]Datos '!N$12,IF(AND(P13&gt;='[1]Datos '!O$13,P13&lt;='[1]Datos '!P$13),'[1]Datos '!N$13,IF(AND(P13&gt;='[1]Datos '!O$14,P13&lt;='[1]Datos '!P$14),'[1]Datos '!N$14,IF(AND(P13&gt;='[1]Datos '!O$15,P13&lt;='[1]Datos '!P$15),'[1]Datos '!N$15,IF(AND(P13&gt;='[1]Datos '!O$16),'[1]Datos '!N$16)))))</f>
        <v>1</v>
      </c>
      <c r="R13" s="31">
        <v>8</v>
      </c>
      <c r="S13" s="42">
        <f>IF(AND(R13&gt;='Datos '!C$25,R13&lt;='Datos '!D$25),'Datos '!B$25,IF(AND(R13&gt;='Datos '!C$26,R13&lt;='Datos '!D$26),'Datos '!B$26,IF(AND(R13&gt;='Datos '!C$27,R13&lt;='Datos '!D$27),'Datos '!B$27,IF(AND(R13&gt;='Datos '!C$28,R13&lt;='Datos '!D$28),'Datos '!B$28,IF(AND(R13&gt;='Datos '!C$29),'Datos '!B$29)))))</f>
        <v>3</v>
      </c>
      <c r="T13" s="31">
        <v>126</v>
      </c>
      <c r="U13" s="42">
        <f>IF(AND(T13&gt;='Datos '!G$25,T13&lt;='Datos '!H$25),'Datos '!F$25,IF(AND(T13&gt;='Datos '!G$26,T13&lt;='Datos '!H$26),'Datos '!F$26,IF(AND(T13&gt;='Datos '!G$27,T13&lt;='Datos '!H$27),'Datos '!F$27,IF(AND(T13&gt;='Datos '!G$28,T13&lt;='Datos '!H$28),'Datos '!F$28,IF(AND(T13&gt;='Datos '!G$29),'Datos '!F$29)))))</f>
        <v>1</v>
      </c>
      <c r="V13" s="224">
        <v>0.1</v>
      </c>
      <c r="W13" s="74">
        <f>IF(AND(V13&gt;='Datos '!K$25,V13&lt;='Datos '!L$25),'Datos '!J$25,IF(AND(V13&gt;='Datos '!K$26,V13&lt;='Datos '!L$26),'Datos '!J$26,IF(AND(V13&gt;='Datos '!K$27,V13&lt;='Datos '!L$27),'Datos '!J$27,IF(AND(V13&gt;='Datos '!K$28,V13&lt;='Datos '!L$28),'Datos '!J$28,IF(AND(V13&gt;='Datos '!K$29),'Datos '!J$29)))))</f>
        <v>1</v>
      </c>
      <c r="X13" s="216">
        <v>0.73</v>
      </c>
      <c r="Y13" s="74">
        <f>IF(AND(X13&gt;='Datos '!O$25,X13&lt;='Datos '!P$25),'Datos '!N$25,IF(AND(X13&gt;='Datos '!O$26,X13&lt;='Datos '!P$26),'Datos '!N$26,IF(AND(X13&gt;='Datos '!O$27,X13&lt;='Datos '!P$27),'Datos '!N$27,IF(AND(X13&gt;='Datos '!O$28,X13&lt;='Datos '!P$28),'Datos '!N$28,IF(AND(X13&gt;='Datos '!O$29),'Datos '!N$29)))))</f>
        <v>5</v>
      </c>
      <c r="Z13" s="215">
        <v>0.09</v>
      </c>
      <c r="AA13" s="234">
        <f>IF(AND(Z13&gt;='Datos '!W$12,Z13&lt;='Datos '!X$12),'Datos '!V$12,IF(AND(Z13&gt;='Datos '!W$13,Z13&lt;='Datos '!X$13),'Datos '!V$13,IF(AND(Z13&gt;='Datos '!W$14,Z13&lt;='Datos '!X$14),'Datos '!V$14,IF(AND(Z13&gt;='Datos '!W$15,Z13&lt;='Datos '!X$15),'Datos '!V$15,IF(AND(Z13&gt;='Datos '!W$16),'Datos '!V$16)))))</f>
        <v>4</v>
      </c>
      <c r="AB13" s="215">
        <v>0.12</v>
      </c>
      <c r="AC13" s="234">
        <f>IF(AND(AB13&gt;='Datos '!W$25,AB13&lt;='Datos '!X$25),'Datos '!V$25,IF(AND(AB13&gt;='Datos '!W$26,AB13&lt;='Datos '!X$26),'Datos '!V$26,IF(AND(AB13&gt;='Datos '!W$27,AB13&lt;='Datos '!X$27),'Datos '!V$27,IF(AND(AB13&gt;='Datos '!W$28,AB13&lt;='Datos '!X$28),'Datos '!V$28,IF(AND(AB13&gt;='Datos '!W$29),'Datos '!V$29)))))</f>
        <v>3</v>
      </c>
      <c r="AD13" s="235">
        <v>0.14000000000000001</v>
      </c>
      <c r="AE13" s="233">
        <f>IF(AND(AD13&gt;='Datos '!W$38,AD13&lt;='Datos '!X$38),'Datos '!V$38,IF(AND(AD13&gt;='Datos '!W$39,AD13&lt;='Datos '!X$39),'Datos '!V$39,IF(AND(AD13&gt;='Datos '!W$40,AD13&lt;='Datos '!X$40),'Datos '!V$40,IF(AND(AD13&gt;='Datos '!W$41,AD13&lt;='Datos '!X$41),'Datos '!V$41,IF(AND(AD13&gt;='Datos '!W$42),'Datos '!V$42)))))</f>
        <v>2</v>
      </c>
      <c r="AF13" s="235">
        <v>0.08</v>
      </c>
      <c r="AG13" s="233">
        <f>IF(AND(AF13&gt;='Datos '!AA$12,AF13&lt;='Datos '!AB$12),'Datos '!Z$12,IF(AND(AF13&gt;='Datos '!AA$13,AF13&lt;='Datos '!AB$13),'Datos '!Z$13,IF(AND(AF13&gt;='Datos '!AA$14,AD13&lt;='Datos '!AB$14),'Datos '!Z$14,IF(AND(AF13&gt;='Datos '!AA$15,AF13&lt;='Datos '!AB$15),'Datos '!Z$15,IF(AND(AF13&gt;='Datos '!AB$16),'Datos '!Z$16)))))</f>
        <v>5</v>
      </c>
      <c r="AH13" s="235">
        <v>0.27</v>
      </c>
      <c r="AI13" s="233">
        <f>IF(AND(AH13&gt;='Datos '!AA$25,AH13&lt;='Datos '!AB$25),'Datos '!Z$25,IF(AND(AH13&gt;='Datos '!AA$26,AH13&lt;='Datos '!AB$26),'Datos '!Z$26,IF(AND(AH13&gt;='Datos '!AA$27,AH13&lt;='Datos '!AB$27),'Datos '!Z$27,IF(AND(AH13&gt;='Datos '!AA$28,AH13&lt;='Datos '!AB$28),'Datos '!Z$28,IF(AND(AH13&gt;='Datos '!AB$29),'Datos '!Z$29)))))</f>
        <v>1</v>
      </c>
      <c r="AJ13" s="13">
        <v>0</v>
      </c>
      <c r="AK13" s="236">
        <f>IF(AND(AJ13&gt;='Datos '!S$25,AJ13&lt;='Datos '!T$25),'Datos '!R$25,IF(AND(AJ13&gt;='Datos '!S$26,AJ13&lt;='Datos '!T$26),'Datos '!R$26,IF(AND(AJ13&gt;='Datos '!S$27,AJ13&lt;='Datos '!T$27),'Datos '!R$27,IF(AND(AJ13&gt;='Datos '!S$28,AJ13&lt;='Datos '!T$28),'Datos '!R$28,IF(AND(AJ13&gt;='Datos '!S$29),'Datos '!R$29)))))</f>
        <v>1</v>
      </c>
      <c r="AL13" s="240">
        <v>0.14000000000000001</v>
      </c>
      <c r="AM13" s="233">
        <f>IF(AND(AL13&gt;='Datos '!C$51,AL13&lt;='Datos '!D$51),'Datos '!B$51,IF(AND(AL13&gt;='Datos '!C$52,AL13&lt;='Datos '!D$52),'Datos '!B$52,IF(AND(AL13&gt;='Datos '!C$53,AL13&lt;='Datos '!D$53),'Datos '!B$53,IF(AND(AL13&gt;='Datos '!C$54,AL13&lt;='Datos '!D$54),'Datos '!B$54,IF(AND(AL13&gt;='Datos '!C$55),'Datos '!B$55)))))</f>
        <v>3</v>
      </c>
      <c r="AN13" s="240">
        <v>0.15</v>
      </c>
      <c r="AO13" s="292">
        <f>IF(AND(AN13&gt;='Datos '!G$51,AN13&lt;='Datos '!H$51),'Datos '!F$51,IF(AND(AN13&gt;='Datos '!G$52,AN13&lt;='Datos '!H$52),'Datos '!F$52,IF(AND(AN13&gt;='Datos '!G$53,AN13&lt;='Datos '!H$53),'Datos '!F$53,IF(AND(AN13&gt;='Datos '!G$54,AN13&lt;='Datos '!H$54),'Datos '!F$54,IF(AND(AN13&gt;='Datos '!G$55),'Datos '!F$55)))))</f>
        <v>1</v>
      </c>
      <c r="AP13" s="240">
        <v>0.26</v>
      </c>
      <c r="AQ13" s="233">
        <f>IF(AND(AP13&gt;='Datos '!K$51,AP13&lt;='Datos '!L$51),'Datos '!J$51,IF(AND(AP13&gt;='Datos '!K$52,AP13&lt;='Datos '!L$52),'Datos '!J$52,IF(AND(AP13&gt;='Datos '!K$53,AP13&lt;='Datos '!L$53),'Datos '!J$53,IF(AND(AP13&gt;='Datos '!K$54,AP13&lt;='Datos '!L$54),'Datos '!J$54,IF(AND(AP13&gt;='Datos '!K$55),'Datos '!J$55)))))</f>
        <v>3</v>
      </c>
      <c r="AR13" s="240">
        <v>0.35</v>
      </c>
      <c r="AS13" s="233">
        <f>IF(AND(AR13&gt;='Datos '!O$51,AR13&lt;='Datos '!P$51),'Datos '!N$51,IF(AND(AR13&gt;='Datos '!O$52,AR13&lt;='Datos '!P$52),'Datos '!N$52,IF(AND(AR13&gt;='Datos '!O$53,AR13&lt;='Datos '!P$53),'Datos '!N$53,IF(AND(AR13&gt;='Datos '!O$54,AR13&lt;='Datos '!P$54),'Datos '!N$54,IF(AND(AR13&gt;='Datos '!O$55),'Datos '!N$55)))))</f>
        <v>4</v>
      </c>
      <c r="AT13" s="240">
        <v>0.24</v>
      </c>
      <c r="AU13" s="233">
        <f>IF(AND(AT13&gt;='Datos '!S$51,AT13&lt;='Datos '!T$51),'Datos '!R$51,IF(AND(AT13&gt;='Datos '!S$52,AT13&lt;='Datos '!T$52),'Datos '!R$52,IF(AND(AT13&gt;='Datos '!S$53,AT13&lt;='Datos '!T$53),'Datos '!R$53,IF(AND(AT13&gt;='Datos '!S$54,AT13&lt;='Datos '!T$54),'Datos '!R$54,IF(AND(AT13&gt;='Datos '!S$55),'Datos '!R$55)))))</f>
        <v>3</v>
      </c>
      <c r="AV13" s="240">
        <v>0.24</v>
      </c>
      <c r="AW13" s="233">
        <f>IF(AND(AV13&gt;='Datos '!W$51,AV13&lt;='Datos '!X$51),'Datos '!V$51,IF(AND(AV13&gt;='Datos '!W$52,AV13&lt;='Datos '!X$52),'Datos '!V$52,IF(AND(AV13&gt;='Datos '!W$53,AV13&lt;='Datos '!X$53),'Datos '!V$53,IF(AND(AV13&gt;='Datos '!W$54,AV13&lt;='Datos '!X$54),'Datos '!V$54,IF(AND(AV13&gt;='Datos '!W$55),'Datos '!V$55)))))</f>
        <v>3</v>
      </c>
      <c r="AX13" s="240">
        <v>0.43</v>
      </c>
      <c r="AY13" s="233">
        <f>IF(AND(AX13&gt;='Datos '!AA$51,AX13&lt;='Datos '!AB$51),'Datos '!Z$51,IF(AND(AX13&gt;='Datos '!AA$52,AX13&lt;='Datos '!AB$52),'Datos '!Z$52,IF(AND(AX13&gt;='Datos '!AA$53,AX13&lt;='Datos '!AB$53),'Datos '!Z$53,IF(AND(AX13&gt;='Datos '!AA$54,AX13&lt;='Datos '!AB$54),'Datos '!Z$54,IF(AND(AX13&gt;='Datos '!AA$55),'Datos '!Z$55)))))</f>
        <v>4</v>
      </c>
      <c r="AZ13" s="240">
        <v>0.31</v>
      </c>
      <c r="BA13" s="233">
        <f>IF(AND(AZ13&gt;='Datos '!AA$38,AZ13&lt;='Datos '!AB$38),'Datos '!Z$38,IF(AND(AZ13&gt;='Datos '!AA$39,AZ13&lt;='Datos '!AB$39),'Datos '!Z$39,IF(AND(AZ13&gt;='Datos '!AA$40,AZ13&lt;='Datos '!AB$40),'Datos '!Z$40,IF(AND(AZ13&gt;='Datos '!AA$41,AZ13&lt;='Datos '!AB$41),'Datos '!Z$41,IF(AND(AZ13&gt;='Datos '!AB$42),'Datos '!Z$42)))))</f>
        <v>5</v>
      </c>
      <c r="BB13" s="241">
        <f t="shared" si="2"/>
        <v>26</v>
      </c>
      <c r="BC13" s="236">
        <f>IF(AND(BB13&gt;='Datos '!AE$12,BB13&lt;='Datos '!AF$12),'Datos '!AD$12,IF(AND(BB13&gt;='Datos '!AE$13,BB13&lt;='Datos '!AF$13),'Datos '!AD$13,IF(AND(BB13&gt;='Datos '!AE$14,BB13&lt;='Datos '!AF$14),'Datos '!AD$14,IF(AND(BB13&gt;='Datos '!AE$15,BB13&lt;='Datos '!AF$15),'Datos '!AD$15,IF(AND(BB13&gt;='Datos '!AE$16),'Datos '!AD$16)))))</f>
        <v>3</v>
      </c>
      <c r="BD13" s="75">
        <v>2</v>
      </c>
      <c r="BE13" s="12">
        <v>0</v>
      </c>
      <c r="BF13" s="12">
        <v>3</v>
      </c>
      <c r="BG13" s="12">
        <v>3</v>
      </c>
      <c r="BH13" s="12">
        <v>0</v>
      </c>
      <c r="BI13" s="12">
        <v>3</v>
      </c>
      <c r="BJ13" s="12">
        <v>3</v>
      </c>
      <c r="BK13" s="12">
        <v>0</v>
      </c>
      <c r="BL13" s="12">
        <v>0</v>
      </c>
      <c r="BM13" s="12">
        <v>0</v>
      </c>
      <c r="BN13" s="12">
        <v>0</v>
      </c>
      <c r="BO13" s="12">
        <v>0</v>
      </c>
      <c r="BP13" s="14">
        <v>14</v>
      </c>
      <c r="BQ13" s="74">
        <f>IF(AND(BP13&gt;='Datos '!K$12,BP13&lt;='Datos '!L$12),'Datos '!J$12,IF(AND(BP13&gt;='Datos '!K$13,BP13&lt;='Datos '!L$13),'Datos '!J$13,IF(AND(BP13&gt;='Datos '!K$14,BP13&lt;='Datos '!L$14),'Datos '!J$14,IF(AND(BP13&gt;='Datos '!K$15,BP13&lt;='Datos '!L$15),'Datos '!J$15,IF(AND(BP13&gt;='Datos '!K$16),'Datos '!J$16)))))</f>
        <v>2</v>
      </c>
      <c r="BR13" s="75">
        <v>0</v>
      </c>
      <c r="BS13" s="12">
        <v>0</v>
      </c>
      <c r="BT13" s="12">
        <v>0</v>
      </c>
      <c r="BU13" s="12">
        <v>0</v>
      </c>
      <c r="BV13" s="12">
        <v>0</v>
      </c>
      <c r="BW13" s="12">
        <v>0</v>
      </c>
      <c r="BX13" s="12">
        <v>3</v>
      </c>
      <c r="BY13" s="12">
        <v>0</v>
      </c>
      <c r="BZ13" s="12">
        <v>3</v>
      </c>
      <c r="CA13" s="12">
        <v>0</v>
      </c>
      <c r="CB13" s="12">
        <v>0</v>
      </c>
      <c r="CC13" s="12">
        <v>0</v>
      </c>
      <c r="CD13" s="12">
        <v>0</v>
      </c>
      <c r="CE13" s="12">
        <v>0</v>
      </c>
      <c r="CF13" s="12">
        <v>0</v>
      </c>
      <c r="CG13" s="12">
        <v>0</v>
      </c>
      <c r="CH13" s="12">
        <v>3</v>
      </c>
      <c r="CI13" s="12">
        <v>0</v>
      </c>
      <c r="CJ13" s="12">
        <v>3</v>
      </c>
      <c r="CK13" s="12">
        <v>0</v>
      </c>
      <c r="CL13" s="12">
        <v>0</v>
      </c>
      <c r="CM13" s="12">
        <v>0</v>
      </c>
      <c r="CN13" s="12">
        <v>0</v>
      </c>
      <c r="CO13" s="12">
        <v>0</v>
      </c>
      <c r="CP13" s="12">
        <v>3</v>
      </c>
      <c r="CQ13" s="12">
        <v>0</v>
      </c>
      <c r="CR13" s="12">
        <v>0</v>
      </c>
      <c r="CS13" s="12">
        <v>0</v>
      </c>
      <c r="CT13" s="12">
        <v>0</v>
      </c>
      <c r="CU13" s="12">
        <v>0</v>
      </c>
      <c r="CV13" s="12">
        <v>0</v>
      </c>
      <c r="CW13" s="12">
        <v>0</v>
      </c>
      <c r="CX13" s="12">
        <v>2</v>
      </c>
      <c r="CY13" s="12">
        <v>3</v>
      </c>
      <c r="CZ13" s="12">
        <v>0</v>
      </c>
      <c r="DA13" s="12">
        <v>0</v>
      </c>
      <c r="DB13" s="12">
        <v>0</v>
      </c>
      <c r="DC13" s="12">
        <v>0</v>
      </c>
      <c r="DD13" s="12">
        <v>5</v>
      </c>
      <c r="DE13" s="14">
        <f t="shared" si="3"/>
        <v>25</v>
      </c>
      <c r="DF13" s="74">
        <f>IF(AND(DE13&gt;='Datos '!S$12,DE13&lt;='Datos '!T$12),'Datos '!R$12,IF(AND(DE13&gt;='Datos '!S$13,DE13&lt;='Datos '!T$13),'Datos '!R$13,IF(AND(DE13&gt;='Datos '!S$14,DE13&lt;='Datos '!T$14),'Datos '!R$14,IF(AND(DE13&gt;='Datos '!S$15,DE13&lt;='Datos '!T$15),'Datos '!R$15,IF(AND(DE13&gt;='Datos '!S$16),'Datos '!R$16)))))</f>
        <v>5</v>
      </c>
      <c r="DG13" s="75">
        <v>0</v>
      </c>
      <c r="DH13" s="12">
        <v>0</v>
      </c>
      <c r="DI13" s="12">
        <v>0</v>
      </c>
      <c r="DJ13" s="12">
        <v>2</v>
      </c>
      <c r="DK13" s="12">
        <v>3</v>
      </c>
      <c r="DL13" s="12">
        <v>0</v>
      </c>
      <c r="DM13" s="12">
        <v>3</v>
      </c>
      <c r="DN13" s="12">
        <v>0</v>
      </c>
      <c r="DO13" s="12">
        <v>0</v>
      </c>
      <c r="DP13" s="12">
        <v>0</v>
      </c>
      <c r="DQ13" s="12">
        <v>0</v>
      </c>
      <c r="DR13" s="12">
        <v>1</v>
      </c>
      <c r="DS13" s="12">
        <v>0</v>
      </c>
      <c r="DT13" s="12">
        <v>2</v>
      </c>
      <c r="DU13" s="12">
        <v>0</v>
      </c>
      <c r="DV13" s="12">
        <v>3</v>
      </c>
      <c r="DW13" s="12">
        <v>1</v>
      </c>
      <c r="DX13" s="22">
        <f t="shared" si="4"/>
        <v>15</v>
      </c>
      <c r="DY13" s="74">
        <f>IF(AND(DX13&gt;='Datos '!C$38,DX13&lt;='Datos '!D$38),'Datos '!B$38,IF(AND(DX13&gt;='Datos '!C$39,DX13&lt;='Datos '!D$39),'Datos '!B$39,IF(AND(DX13&gt;='Datos '!C$40,DX13&lt;='Datos '!D$40),'Datos '!B$40,IF(AND(DX13&gt;='Datos '!C$41,DX13&lt;='Datos '!D$41),'Datos '!B$41,IF(AND(DX13&gt;='Datos '!C$42),'Datos '!B$42)))))</f>
        <v>2</v>
      </c>
      <c r="EA13"/>
    </row>
    <row r="14" spans="2:131" x14ac:dyDescent="0.25">
      <c r="B14" s="164" t="s">
        <v>408</v>
      </c>
      <c r="C14" s="39">
        <v>0</v>
      </c>
      <c r="D14" s="39">
        <v>3</v>
      </c>
      <c r="E14" s="39">
        <v>1</v>
      </c>
      <c r="F14" s="14">
        <f t="shared" si="0"/>
        <v>4</v>
      </c>
      <c r="G14" s="74">
        <f>IF(AND(F14&gt;='Datos '!C$12,F14&lt;='Datos '!D$12),'Datos '!B$12,IF(AND(F14&gt;='Datos '!C$13,F14&lt;='Datos '!D$13),'Datos '!B$13,IF(AND(F14&gt;='Datos '!C$14,F14&lt;='Datos '!D$14),'Datos '!B$14,IF(AND(F14&gt;='Datos '!C$15,F14&lt;='Datos '!D$15),'Datos '!B$15,IF(AND(F14&gt;='Datos '!C$16),'Datos '!B$16)))))</f>
        <v>2</v>
      </c>
      <c r="H14" s="21">
        <f>VLOOKUP(B14,'Cultivos '!B11:J43,9,FALSE)</f>
        <v>22</v>
      </c>
      <c r="I14" s="38">
        <f>IF(AND(H14&gt;='Datos '!G$12,H14&lt;='Datos '!H$12),'Datos '!F$12,IF(AND(H14&gt;='Datos '!G$13,H14&lt;='Datos '!H$13),'Datos '!F$13,IF(AND(H14&gt;='Datos '!G$14,H14&lt;='Datos '!H$14),'Datos '!F$14,IF(AND(H14&gt;='Datos '!G$15,H14&lt;='Datos '!H$15),'Datos '!F$15,IF(AND(H14&gt;='Datos '!G$16),'Datos '!F$16)))))</f>
        <v>1</v>
      </c>
      <c r="J14" s="30">
        <f>VLOOKUP(B14,'Cultivos '!$O$63:$X$96,10,FALSE)</f>
        <v>1265</v>
      </c>
      <c r="K14" s="41">
        <f>IF(AND(J14&gt;='Datos '!G$38,J14&lt;='Datos '!H$38),'Datos '!F$38,IF(AND(J14&gt;='Datos '!G$39,J14&lt;='Datos '!H$39),'Datos '!F$39,IF(AND(J14&gt;='Datos '!G$40,J14&lt;='Datos '!H$40),'Datos '!F$40,IF(AND(J14&gt;='Datos '!G$41,J14&lt;='Datos '!H$41),'Datos '!F$41,IF(AND(J14&gt;='Datos '!G$42),'Datos '!F$42)))))</f>
        <v>1</v>
      </c>
      <c r="L14" s="30">
        <f>VLOOKUP(B14,'Cultivos '!$B$63:$F$95,5,FALSE)</f>
        <v>423</v>
      </c>
      <c r="M14" s="41">
        <f>IF(AND(L14&gt;='Datos '!K$38,L14&lt;='Datos '!L$38),'Datos '!F$38,IF(AND(L14&gt;='Datos '!K$39,L14&lt;='Datos '!L$39),'Datos '!F$39,IF(AND(L14&gt;='Datos '!K$40,L14&lt;='Datos '!L$40),'Datos '!F$40,IF(AND(L14&gt;='Datos '!K$41,L14&lt;='Datos '!L$41),'Datos '!F$41,IF(AND(L14&gt;='Datos '!K$42),'Datos '!F$42)))))</f>
        <v>1</v>
      </c>
      <c r="N14" s="198">
        <v>192</v>
      </c>
      <c r="O14" s="15">
        <v>1279955</v>
      </c>
      <c r="P14" s="197">
        <f t="shared" si="1"/>
        <v>1.500052736229008E-4</v>
      </c>
      <c r="Q14" s="41">
        <f>IF(AND(P14&gt;='[1]Datos '!O$12,P14&lt;='[1]Datos '!P$12),'[1]Datos '!N$12,IF(AND(P14&gt;='[1]Datos '!O$13,P14&lt;='[1]Datos '!P$13),'[1]Datos '!N$13,IF(AND(P14&gt;='[1]Datos '!O$14,P14&lt;='[1]Datos '!P$14),'[1]Datos '!N$14,IF(AND(P14&gt;='[1]Datos '!O$15,P14&lt;='[1]Datos '!P$15),'[1]Datos '!N$15,IF(AND(P14&gt;='[1]Datos '!O$16),'[1]Datos '!N$16)))))</f>
        <v>1</v>
      </c>
      <c r="R14" s="31">
        <v>0</v>
      </c>
      <c r="S14" s="42">
        <f>IF(AND(R14&gt;='Datos '!C$25,R14&lt;='Datos '!D$25),'Datos '!B$25,IF(AND(R14&gt;='Datos '!C$26,R14&lt;='Datos '!D$26),'Datos '!B$26,IF(AND(R14&gt;='Datos '!C$27,R14&lt;='Datos '!D$27),'Datos '!B$27,IF(AND(R14&gt;='Datos '!C$28,R14&lt;='Datos '!D$28),'Datos '!B$28,IF(AND(R14&gt;='Datos '!C$29),'Datos '!B$29)))))</f>
        <v>1</v>
      </c>
      <c r="T14" s="31">
        <v>155</v>
      </c>
      <c r="U14" s="42">
        <f>IF(AND(T14&gt;='Datos '!G$25,T14&lt;='Datos '!H$25),'Datos '!F$25,IF(AND(T14&gt;='Datos '!G$26,T14&lt;='Datos '!H$26),'Datos '!F$26,IF(AND(T14&gt;='Datos '!G$27,T14&lt;='Datos '!H$27),'Datos '!F$27,IF(AND(T14&gt;='Datos '!G$28,T14&lt;='Datos '!H$28),'Datos '!F$28,IF(AND(T14&gt;='Datos '!G$29),'Datos '!F$29)))))</f>
        <v>1</v>
      </c>
      <c r="V14" s="224">
        <v>0.22</v>
      </c>
      <c r="W14" s="74">
        <f>IF(AND(V14&gt;='Datos '!K$25,V14&lt;='Datos '!L$25),'Datos '!J$25,IF(AND(V14&gt;='Datos '!K$26,V14&lt;='Datos '!L$26),'Datos '!J$26,IF(AND(V14&gt;='Datos '!K$27,V14&lt;='Datos '!L$27),'Datos '!J$27,IF(AND(V14&gt;='Datos '!K$28,V14&lt;='Datos '!L$28),'Datos '!J$28,IF(AND(V14&gt;='Datos '!K$29),'Datos '!J$29)))))</f>
        <v>3</v>
      </c>
      <c r="X14" s="216">
        <v>0.63</v>
      </c>
      <c r="Y14" s="74">
        <f>IF(AND(X14&gt;='Datos '!O$25,X14&lt;='Datos '!P$25),'Datos '!N$25,IF(AND(X14&gt;='Datos '!O$26,X14&lt;='Datos '!P$26),'Datos '!N$26,IF(AND(X14&gt;='Datos '!O$27,X14&lt;='Datos '!P$27),'Datos '!N$27,IF(AND(X14&gt;='Datos '!O$28,X14&lt;='Datos '!P$28),'Datos '!N$28,IF(AND(X14&gt;='Datos '!O$29),'Datos '!N$29)))))</f>
        <v>1</v>
      </c>
      <c r="Z14" s="215">
        <v>0.11</v>
      </c>
      <c r="AA14" s="234">
        <f>IF(AND(Z14&gt;='Datos '!W$12,Z14&lt;='Datos '!X$12),'Datos '!V$12,IF(AND(Z14&gt;='Datos '!W$13,Z14&lt;='Datos '!X$13),'Datos '!V$13,IF(AND(Z14&gt;='Datos '!W$14,Z14&lt;='Datos '!X$14),'Datos '!V$14,IF(AND(Z14&gt;='Datos '!W$15,Z14&lt;='Datos '!X$15),'Datos '!V$15,IF(AND(Z14&gt;='Datos '!W$16),'Datos '!V$16)))))</f>
        <v>5</v>
      </c>
      <c r="AB14" s="215">
        <v>0.08</v>
      </c>
      <c r="AC14" s="234">
        <f>IF(AND(AB14&gt;='Datos '!W$25,AB14&lt;='Datos '!X$25),'Datos '!V$25,IF(AND(AB14&gt;='Datos '!W$26,AB14&lt;='Datos '!X$26),'Datos '!V$26,IF(AND(AB14&gt;='Datos '!W$27,AB14&lt;='Datos '!X$27),'Datos '!V$27,IF(AND(AB14&gt;='Datos '!W$28,AB14&lt;='Datos '!X$28),'Datos '!V$28,IF(AND(AB14&gt;='Datos '!W$29),'Datos '!V$29)))))</f>
        <v>2</v>
      </c>
      <c r="AD14" s="235">
        <v>0.1</v>
      </c>
      <c r="AE14" s="233">
        <f>IF(AND(AD14&gt;='Datos '!W$38,AD14&lt;='Datos '!X$38),'Datos '!V$38,IF(AND(AD14&gt;='Datos '!W$39,AD14&lt;='Datos '!X$39),'Datos '!V$39,IF(AND(AD14&gt;='Datos '!W$40,AD14&lt;='Datos '!X$40),'Datos '!V$40,IF(AND(AD14&gt;='Datos '!W$41,AD14&lt;='Datos '!X$41),'Datos '!V$41,IF(AND(AD14&gt;='Datos '!W$42),'Datos '!V$42)))))</f>
        <v>1</v>
      </c>
      <c r="AF14" s="235">
        <v>0.04</v>
      </c>
      <c r="AG14" s="233">
        <f>IF(AND(AF14&gt;='Datos '!AA$12,AF14&lt;='Datos '!AB$12),'Datos '!Z$12,IF(AND(AF14&gt;='Datos '!AA$13,AF14&lt;='Datos '!AB$13),'Datos '!Z$13,IF(AND(AF14&gt;='Datos '!AA$14,AD14&lt;='Datos '!AB$14),'Datos '!Z$14,IF(AND(AF14&gt;='Datos '!AA$15,AF14&lt;='Datos '!AB$15),'Datos '!Z$15,IF(AND(AF14&gt;='Datos '!AB$16),'Datos '!Z$16)))))</f>
        <v>2</v>
      </c>
      <c r="AH14" s="235">
        <v>0.31</v>
      </c>
      <c r="AI14" s="233">
        <f>IF(AND(AH14&gt;='Datos '!AA$25,AH14&lt;='Datos '!AB$25),'Datos '!Z$25,IF(AND(AH14&gt;='Datos '!AA$26,AH14&lt;='Datos '!AB$26),'Datos '!Z$26,IF(AND(AH14&gt;='Datos '!AA$27,AH14&lt;='Datos '!AB$27),'Datos '!Z$27,IF(AND(AH14&gt;='Datos '!AA$28,AH14&lt;='Datos '!AB$28),'Datos '!Z$28,IF(AND(AH14&gt;='Datos '!AB$29),'Datos '!Z$29)))))</f>
        <v>2</v>
      </c>
      <c r="AJ14" s="13">
        <v>0</v>
      </c>
      <c r="AK14" s="236">
        <f>IF(AND(AJ14&gt;='Datos '!S$25,AJ14&lt;='Datos '!T$25),'Datos '!R$25,IF(AND(AJ14&gt;='Datos '!S$26,AJ14&lt;='Datos '!T$26),'Datos '!R$26,IF(AND(AJ14&gt;='Datos '!S$27,AJ14&lt;='Datos '!T$27),'Datos '!R$27,IF(AND(AJ14&gt;='Datos '!S$28,AJ14&lt;='Datos '!T$28),'Datos '!R$28,IF(AND(AJ14&gt;='Datos '!S$29),'Datos '!R$29)))))</f>
        <v>1</v>
      </c>
      <c r="AL14" s="240">
        <v>0.14000000000000001</v>
      </c>
      <c r="AM14" s="233">
        <f>IF(AND(AL14&gt;='Datos '!C$51,AL14&lt;='Datos '!D$51),'Datos '!B$51,IF(AND(AL14&gt;='Datos '!C$52,AL14&lt;='Datos '!D$52),'Datos '!B$52,IF(AND(AL14&gt;='Datos '!C$53,AL14&lt;='Datos '!D$53),'Datos '!B$53,IF(AND(AL14&gt;='Datos '!C$54,AL14&lt;='Datos '!D$54),'Datos '!B$54,IF(AND(AL14&gt;='Datos '!C$55),'Datos '!B$55)))))</f>
        <v>3</v>
      </c>
      <c r="AN14" s="240">
        <v>0.23</v>
      </c>
      <c r="AO14" s="292">
        <f>IF(AND(AN14&gt;='Datos '!G$51,AN14&lt;='Datos '!H$51),'Datos '!F$51,IF(AND(AN14&gt;='Datos '!G$52,AN14&lt;='Datos '!H$52),'Datos '!F$52,IF(AND(AN14&gt;='Datos '!G$53,AN14&lt;='Datos '!H$53),'Datos '!F$53,IF(AND(AN14&gt;='Datos '!G$54,AN14&lt;='Datos '!H$54),'Datos '!F$54,IF(AND(AN14&gt;='Datos '!G$55),'Datos '!F$55)))))</f>
        <v>2</v>
      </c>
      <c r="AP14" s="240">
        <v>0.26</v>
      </c>
      <c r="AQ14" s="233">
        <f>IF(AND(AP14&gt;='Datos '!K$51,AP14&lt;='Datos '!L$51),'Datos '!J$51,IF(AND(AP14&gt;='Datos '!K$52,AP14&lt;='Datos '!L$52),'Datos '!J$52,IF(AND(AP14&gt;='Datos '!K$53,AP14&lt;='Datos '!L$53),'Datos '!J$53,IF(AND(AP14&gt;='Datos '!K$54,AP14&lt;='Datos '!L$54),'Datos '!J$54,IF(AND(AP14&gt;='Datos '!K$55),'Datos '!J$55)))))</f>
        <v>3</v>
      </c>
      <c r="AR14" s="240">
        <v>0.25</v>
      </c>
      <c r="AS14" s="233">
        <f>IF(AND(AR14&gt;='Datos '!O$51,AR14&lt;='Datos '!P$51),'Datos '!N$51,IF(AND(AR14&gt;='Datos '!O$52,AR14&lt;='Datos '!P$52),'Datos '!N$52,IF(AND(AR14&gt;='Datos '!O$53,AR14&lt;='Datos '!P$53),'Datos '!N$53,IF(AND(AR14&gt;='Datos '!O$54,AR14&lt;='Datos '!P$54),'Datos '!N$54,IF(AND(AR14&gt;='Datos '!O$55),'Datos '!N$55)))))</f>
        <v>2</v>
      </c>
      <c r="AT14" s="240">
        <v>0.18</v>
      </c>
      <c r="AU14" s="233">
        <f>IF(AND(AT14&gt;='Datos '!S$51,AT14&lt;='Datos '!T$51),'Datos '!R$51,IF(AND(AT14&gt;='Datos '!S$52,AT14&lt;='Datos '!T$52),'Datos '!R$52,IF(AND(AT14&gt;='Datos '!S$53,AT14&lt;='Datos '!T$53),'Datos '!R$53,IF(AND(AT14&gt;='Datos '!S$54,AT14&lt;='Datos '!T$54),'Datos '!R$54,IF(AND(AT14&gt;='Datos '!S$55),'Datos '!R$55)))))</f>
        <v>2</v>
      </c>
      <c r="AV14" s="240">
        <v>0.19</v>
      </c>
      <c r="AW14" s="233">
        <f>IF(AND(AV14&gt;='Datos '!W$51,AV14&lt;='Datos '!X$51),'Datos '!V$51,IF(AND(AV14&gt;='Datos '!W$52,AV14&lt;='Datos '!X$52),'Datos '!V$52,IF(AND(AV14&gt;='Datos '!W$53,AV14&lt;='Datos '!X$53),'Datos '!V$53,IF(AND(AV14&gt;='Datos '!W$54,AV14&lt;='Datos '!X$54),'Datos '!V$54,IF(AND(AV14&gt;='Datos '!W$55),'Datos '!V$55)))))</f>
        <v>1</v>
      </c>
      <c r="AX14" s="240">
        <v>0.39</v>
      </c>
      <c r="AY14" s="233">
        <f>IF(AND(AX14&gt;='Datos '!AA$51,AX14&lt;='Datos '!AB$51),'Datos '!Z$51,IF(AND(AX14&gt;='Datos '!AA$52,AX14&lt;='Datos '!AB$52),'Datos '!Z$52,IF(AND(AX14&gt;='Datos '!AA$53,AX14&lt;='Datos '!AB$53),'Datos '!Z$53,IF(AND(AX14&gt;='Datos '!AA$54,AX14&lt;='Datos '!AB$54),'Datos '!Z$54,IF(AND(AX14&gt;='Datos '!AA$55),'Datos '!Z$55)))))</f>
        <v>3</v>
      </c>
      <c r="AZ14" s="240">
        <v>0.08</v>
      </c>
      <c r="BA14" s="233">
        <f>IF(AND(AZ14&gt;='Datos '!AA$38,AZ14&lt;='Datos '!AB$38),'Datos '!Z$38,IF(AND(AZ14&gt;='Datos '!AA$39,AZ14&lt;='Datos '!AB$39),'Datos '!Z$39,IF(AND(AZ14&gt;='Datos '!AA$40,AZ14&lt;='Datos '!AB$40),'Datos '!Z$40,IF(AND(AZ14&gt;='Datos '!AA$41,AZ14&lt;='Datos '!AB$41),'Datos '!Z$41,IF(AND(AZ14&gt;='Datos '!AB$42),'Datos '!Z$42)))))</f>
        <v>1</v>
      </c>
      <c r="BB14" s="241">
        <f t="shared" si="2"/>
        <v>17</v>
      </c>
      <c r="BC14" s="236">
        <f>IF(AND(BB14&gt;='Datos '!AE$12,BB14&lt;='Datos '!AF$12),'Datos '!AD$12,IF(AND(BB14&gt;='Datos '!AE$13,BB14&lt;='Datos '!AF$13),'Datos '!AD$13,IF(AND(BB14&gt;='Datos '!AE$14,BB14&lt;='Datos '!AF$14),'Datos '!AD$14,IF(AND(BB14&gt;='Datos '!AE$15,BB14&lt;='Datos '!AF$15),'Datos '!AD$15,IF(AND(BB14&gt;='Datos '!AE$16),'Datos '!AD$16)))))</f>
        <v>1</v>
      </c>
      <c r="BD14" s="75">
        <v>0</v>
      </c>
      <c r="BE14" s="12">
        <v>0</v>
      </c>
      <c r="BF14" s="12">
        <v>0</v>
      </c>
      <c r="BG14" s="12">
        <v>5</v>
      </c>
      <c r="BH14" s="12">
        <v>3</v>
      </c>
      <c r="BI14" s="12">
        <v>0</v>
      </c>
      <c r="BJ14" s="12">
        <v>3</v>
      </c>
      <c r="BK14" s="12">
        <v>3</v>
      </c>
      <c r="BL14" s="12">
        <v>3</v>
      </c>
      <c r="BM14" s="12">
        <v>5</v>
      </c>
      <c r="BN14" s="12">
        <v>0</v>
      </c>
      <c r="BO14" s="12">
        <v>0</v>
      </c>
      <c r="BP14" s="14">
        <v>22</v>
      </c>
      <c r="BQ14" s="74">
        <f>IF(AND(BP14&gt;='Datos '!K$12,BP14&lt;='Datos '!L$12),'Datos '!J$12,IF(AND(BP14&gt;='Datos '!K$13,BP14&lt;='Datos '!L$13),'Datos '!J$13,IF(AND(BP14&gt;='Datos '!K$14,BP14&lt;='Datos '!L$14),'Datos '!J$14,IF(AND(BP14&gt;='Datos '!K$15,BP14&lt;='Datos '!L$15),'Datos '!J$15,IF(AND(BP14&gt;='Datos '!K$16),'Datos '!J$16)))))</f>
        <v>4</v>
      </c>
      <c r="BR14" s="75">
        <v>0</v>
      </c>
      <c r="BS14" s="12">
        <v>0</v>
      </c>
      <c r="BT14" s="12">
        <v>0</v>
      </c>
      <c r="BU14" s="12">
        <v>5</v>
      </c>
      <c r="BV14" s="12">
        <v>0</v>
      </c>
      <c r="BW14" s="12">
        <v>0</v>
      </c>
      <c r="BX14" s="12">
        <v>3</v>
      </c>
      <c r="BY14" s="12">
        <v>3</v>
      </c>
      <c r="BZ14" s="12">
        <v>0</v>
      </c>
      <c r="CA14" s="12">
        <v>0</v>
      </c>
      <c r="CB14" s="12">
        <v>0</v>
      </c>
      <c r="CC14" s="12">
        <v>0</v>
      </c>
      <c r="CD14" s="12">
        <v>0</v>
      </c>
      <c r="CE14" s="12">
        <v>0</v>
      </c>
      <c r="CF14" s="12">
        <v>2</v>
      </c>
      <c r="CG14" s="12">
        <v>0</v>
      </c>
      <c r="CH14" s="12">
        <v>0</v>
      </c>
      <c r="CI14" s="12">
        <v>0</v>
      </c>
      <c r="CJ14" s="12">
        <v>0</v>
      </c>
      <c r="CK14" s="12">
        <v>2</v>
      </c>
      <c r="CL14" s="12">
        <v>0</v>
      </c>
      <c r="CM14" s="12">
        <v>0</v>
      </c>
      <c r="CN14" s="12">
        <v>0</v>
      </c>
      <c r="CO14" s="12">
        <v>0</v>
      </c>
      <c r="CP14" s="12">
        <v>0</v>
      </c>
      <c r="CQ14" s="12">
        <v>2</v>
      </c>
      <c r="CR14" s="12">
        <v>0</v>
      </c>
      <c r="CS14" s="12">
        <v>3</v>
      </c>
      <c r="CT14" s="12">
        <v>0</v>
      </c>
      <c r="CU14" s="12">
        <v>0</v>
      </c>
      <c r="CV14" s="12">
        <v>0</v>
      </c>
      <c r="CW14" s="12">
        <v>0</v>
      </c>
      <c r="CX14" s="12">
        <v>2</v>
      </c>
      <c r="CY14" s="12">
        <v>0</v>
      </c>
      <c r="CZ14" s="12">
        <v>0</v>
      </c>
      <c r="DA14" s="12">
        <v>0</v>
      </c>
      <c r="DB14" s="12">
        <v>0</v>
      </c>
      <c r="DC14" s="12">
        <v>0</v>
      </c>
      <c r="DD14" s="12">
        <v>0</v>
      </c>
      <c r="DE14" s="14">
        <f t="shared" si="3"/>
        <v>22</v>
      </c>
      <c r="DF14" s="74">
        <f>IF(AND(DE14&gt;='Datos '!S$12,DE14&lt;='Datos '!T$12),'Datos '!R$12,IF(AND(DE14&gt;='Datos '!S$13,DE14&lt;='Datos '!T$13),'Datos '!R$13,IF(AND(DE14&gt;='Datos '!S$14,DE14&lt;='Datos '!T$14),'Datos '!R$14,IF(AND(DE14&gt;='Datos '!S$15,DE14&lt;='Datos '!T$15),'Datos '!R$15,IF(AND(DE14&gt;='Datos '!S$16),'Datos '!R$16)))))</f>
        <v>5</v>
      </c>
      <c r="DG14" s="75">
        <v>0</v>
      </c>
      <c r="DH14" s="12">
        <v>0</v>
      </c>
      <c r="DI14" s="12">
        <v>0</v>
      </c>
      <c r="DJ14" s="12">
        <v>0</v>
      </c>
      <c r="DK14" s="12">
        <v>3</v>
      </c>
      <c r="DL14" s="12">
        <v>0</v>
      </c>
      <c r="DM14" s="12">
        <v>3</v>
      </c>
      <c r="DN14" s="12">
        <v>0</v>
      </c>
      <c r="DO14" s="12">
        <v>0</v>
      </c>
      <c r="DP14" s="12">
        <v>0</v>
      </c>
      <c r="DQ14" s="12">
        <v>0</v>
      </c>
      <c r="DR14" s="12">
        <v>1</v>
      </c>
      <c r="DS14" s="12">
        <v>0</v>
      </c>
      <c r="DT14" s="12">
        <v>0</v>
      </c>
      <c r="DU14" s="12">
        <v>0</v>
      </c>
      <c r="DV14" s="12">
        <v>3</v>
      </c>
      <c r="DW14" s="12">
        <v>1</v>
      </c>
      <c r="DX14" s="22">
        <f t="shared" si="4"/>
        <v>11</v>
      </c>
      <c r="DY14" s="74">
        <f>IF(AND(DX14&gt;='Datos '!C$38,DX14&lt;='Datos '!D$38),'Datos '!B$38,IF(AND(DX14&gt;='Datos '!C$39,DX14&lt;='Datos '!D$39),'Datos '!B$39,IF(AND(DX14&gt;='Datos '!C$40,DX14&lt;='Datos '!D$40),'Datos '!B$40,IF(AND(DX14&gt;='Datos '!C$41,DX14&lt;='Datos '!D$41),'Datos '!B$41,IF(AND(DX14&gt;='Datos '!C$42),'Datos '!B$42)))))</f>
        <v>1</v>
      </c>
      <c r="EA14"/>
    </row>
    <row r="15" spans="2:131" ht="15" customHeight="1" x14ac:dyDescent="0.25">
      <c r="B15" s="164" t="s">
        <v>385</v>
      </c>
      <c r="C15" s="39">
        <v>0</v>
      </c>
      <c r="D15" s="39">
        <v>1</v>
      </c>
      <c r="E15" s="39">
        <v>0</v>
      </c>
      <c r="F15" s="14">
        <f t="shared" si="0"/>
        <v>1</v>
      </c>
      <c r="G15" s="74">
        <f>IF(AND(F15&gt;='Datos '!C$12,F15&lt;='Datos '!D$12),'Datos '!B$12,IF(AND(F15&gt;='Datos '!C$13,F15&lt;='Datos '!D$13),'Datos '!B$13,IF(AND(F15&gt;='Datos '!C$14,F15&lt;='Datos '!D$14),'Datos '!B$14,IF(AND(F15&gt;='Datos '!C$15,F15&lt;='Datos '!D$15),'Datos '!B$15,IF(AND(F15&gt;='Datos '!C$16),'Datos '!B$16)))))</f>
        <v>1</v>
      </c>
      <c r="H15" s="21">
        <f>VLOOKUP(B15,'Cultivos '!B12:J43,9,FALSE)</f>
        <v>0</v>
      </c>
      <c r="I15" s="38">
        <f>IF(AND(H15&gt;='Datos '!G$12,H15&lt;='Datos '!H$12),'Datos '!F$12,IF(AND(H15&gt;='Datos '!G$13,H15&lt;='Datos '!H$13),'Datos '!F$13,IF(AND(H15&gt;='Datos '!G$14,H15&lt;='Datos '!H$14),'Datos '!F$14,IF(AND(H15&gt;='Datos '!G$15,H15&lt;='Datos '!H$15),'Datos '!F$15,IF(AND(H15&gt;='Datos '!G$16),'Datos '!F$16)))))</f>
        <v>1</v>
      </c>
      <c r="J15" s="30">
        <f>VLOOKUP(B15,'Cultivos '!$O$63:$X$96,10,FALSE)</f>
        <v>2525</v>
      </c>
      <c r="K15" s="41">
        <f>IF(AND(J15&gt;='Datos '!G$38,J15&lt;='Datos '!H$38),'Datos '!F$38,IF(AND(J15&gt;='Datos '!G$39,J15&lt;='Datos '!H$39),'Datos '!F$39,IF(AND(J15&gt;='Datos '!G$40,J15&lt;='Datos '!H$40),'Datos '!F$40,IF(AND(J15&gt;='Datos '!G$41,J15&lt;='Datos '!H$41),'Datos '!F$41,IF(AND(J15&gt;='Datos '!G$42),'Datos '!F$42)))))</f>
        <v>1</v>
      </c>
      <c r="L15" s="30">
        <f>VLOOKUP(B15,'Cultivos '!$B$63:$F$95,5,FALSE)</f>
        <v>65</v>
      </c>
      <c r="M15" s="41">
        <f>IF(AND(L15&gt;='Datos '!K$38,L15&lt;='Datos '!L$38),'Datos '!F$38,IF(AND(L15&gt;='Datos '!K$39,L15&lt;='Datos '!L$39),'Datos '!F$39,IF(AND(L15&gt;='Datos '!K$40,L15&lt;='Datos '!L$40),'Datos '!F$40,IF(AND(L15&gt;='Datos '!K$41,L15&lt;='Datos '!L$41),'Datos '!F$41,IF(AND(L15&gt;='Datos '!K$42),'Datos '!F$42)))))</f>
        <v>1</v>
      </c>
      <c r="N15" s="198">
        <v>193</v>
      </c>
      <c r="O15" s="15">
        <v>991860</v>
      </c>
      <c r="P15" s="197">
        <f t="shared" si="1"/>
        <v>1.9458391305224526E-4</v>
      </c>
      <c r="Q15" s="41">
        <f>IF(AND(P15&gt;='[1]Datos '!O$12,P15&lt;='[1]Datos '!P$12),'[1]Datos '!N$12,IF(AND(P15&gt;='[1]Datos '!O$13,P15&lt;='[1]Datos '!P$13),'[1]Datos '!N$13,IF(AND(P15&gt;='[1]Datos '!O$14,P15&lt;='[1]Datos '!P$14),'[1]Datos '!N$14,IF(AND(P15&gt;='[1]Datos '!O$15,P15&lt;='[1]Datos '!P$15),'[1]Datos '!N$15,IF(AND(P15&gt;='[1]Datos '!O$16),'[1]Datos '!N$16)))))</f>
        <v>1</v>
      </c>
      <c r="R15" s="31">
        <v>0</v>
      </c>
      <c r="S15" s="42">
        <f>IF(AND(R15&gt;='Datos '!C$25,R15&lt;='Datos '!D$25),'Datos '!B$25,IF(AND(R15&gt;='Datos '!C$26,R15&lt;='Datos '!D$26),'Datos '!B$26,IF(AND(R15&gt;='Datos '!C$27,R15&lt;='Datos '!D$27),'Datos '!B$27,IF(AND(R15&gt;='Datos '!C$28,R15&lt;='Datos '!D$28),'Datos '!B$28,IF(AND(R15&gt;='Datos '!C$29),'Datos '!B$29)))))</f>
        <v>1</v>
      </c>
      <c r="T15" s="31">
        <v>73</v>
      </c>
      <c r="U15" s="42">
        <f>IF(AND(T15&gt;='Datos '!G$25,T15&lt;='Datos '!H$25),'Datos '!F$25,IF(AND(T15&gt;='Datos '!G$26,T15&lt;='Datos '!H$26),'Datos '!F$26,IF(AND(T15&gt;='Datos '!G$27,T15&lt;='Datos '!H$27),'Datos '!F$27,IF(AND(T15&gt;='Datos '!G$28,T15&lt;='Datos '!H$28),'Datos '!F$28,IF(AND(T15&gt;='Datos '!G$29),'Datos '!F$29)))))</f>
        <v>1</v>
      </c>
      <c r="V15" s="224">
        <v>0.39</v>
      </c>
      <c r="W15" s="74">
        <f>IF(AND(V15&gt;='Datos '!K$25,V15&lt;='Datos '!L$25),'Datos '!J$25,IF(AND(V15&gt;='Datos '!K$26,V15&lt;='Datos '!L$26),'Datos '!J$26,IF(AND(V15&gt;='Datos '!K$27,V15&lt;='Datos '!L$27),'Datos '!J$27,IF(AND(V15&gt;='Datos '!K$28,V15&lt;='Datos '!L$28),'Datos '!J$28,IF(AND(V15&gt;='Datos '!K$29),'Datos '!J$29)))))</f>
        <v>5</v>
      </c>
      <c r="X15" s="216">
        <v>0.62</v>
      </c>
      <c r="Y15" s="74">
        <f>IF(AND(X15&gt;='Datos '!O$25,X15&lt;='Datos '!P$25),'Datos '!N$25,IF(AND(X15&gt;='Datos '!O$26,X15&lt;='Datos '!P$26),'Datos '!N$26,IF(AND(X15&gt;='Datos '!O$27,X15&lt;='Datos '!P$27),'Datos '!N$27,IF(AND(X15&gt;='Datos '!O$28,X15&lt;='Datos '!P$28),'Datos '!N$28,IF(AND(X15&gt;='Datos '!O$29),'Datos '!N$29)))))</f>
        <v>1</v>
      </c>
      <c r="Z15" s="215">
        <v>0.14000000000000001</v>
      </c>
      <c r="AA15" s="234">
        <f>IF(AND(Z15&gt;='Datos '!W$12,Z15&lt;='Datos '!X$12),'Datos '!V$12,IF(AND(Z15&gt;='Datos '!W$13,Z15&lt;='Datos '!X$13),'Datos '!V$13,IF(AND(Z15&gt;='Datos '!W$14,Z15&lt;='Datos '!X$14),'Datos '!V$14,IF(AND(Z15&gt;='Datos '!W$15,Z15&lt;='Datos '!X$15),'Datos '!V$15,IF(AND(Z15&gt;='Datos '!W$16),'Datos '!V$16)))))</f>
        <v>5</v>
      </c>
      <c r="AB15" s="215">
        <v>0.19</v>
      </c>
      <c r="AC15" s="234">
        <f>IF(AND(AB15&gt;='Datos '!W$25,AB15&lt;='Datos '!X$25),'Datos '!V$25,IF(AND(AB15&gt;='Datos '!W$26,AB15&lt;='Datos '!X$26),'Datos '!V$26,IF(AND(AB15&gt;='Datos '!W$27,AB15&lt;='Datos '!X$27),'Datos '!V$27,IF(AND(AB15&gt;='Datos '!W$28,AB15&lt;='Datos '!X$28),'Datos '!V$28,IF(AND(AB15&gt;='Datos '!W$29),'Datos '!V$29)))))</f>
        <v>5</v>
      </c>
      <c r="AD15" s="235">
        <v>0.2</v>
      </c>
      <c r="AE15" s="233">
        <f>IF(AND(AD15&gt;='Datos '!W$38,AD15&lt;='Datos '!X$38),'Datos '!V$38,IF(AND(AD15&gt;='Datos '!W$39,AD15&lt;='Datos '!X$39),'Datos '!V$39,IF(AND(AD15&gt;='Datos '!W$40,AD15&lt;='Datos '!X$40),'Datos '!V$40,IF(AND(AD15&gt;='Datos '!W$41,AD15&lt;='Datos '!X$41),'Datos '!V$41,IF(AND(AD15&gt;='Datos '!W$42),'Datos '!V$42)))))</f>
        <v>5</v>
      </c>
      <c r="AF15" s="235">
        <v>0.13</v>
      </c>
      <c r="AG15" s="233">
        <f>IF(AND(AF15&gt;='Datos '!AA$12,AF15&lt;='Datos '!AB$12),'Datos '!Z$12,IF(AND(AF15&gt;='Datos '!AA$13,AF15&lt;='Datos '!AB$13),'Datos '!Z$13,IF(AND(AF15&gt;='Datos '!AA$14,AD15&lt;='Datos '!AB$14),'Datos '!Z$14,IF(AND(AF15&gt;='Datos '!AA$15,AF15&lt;='Datos '!AB$15),'Datos '!Z$15,IF(AND(AF15&gt;='Datos '!AB$16),'Datos '!Z$16)))))</f>
        <v>5</v>
      </c>
      <c r="AH15" s="235">
        <v>0.38</v>
      </c>
      <c r="AI15" s="233">
        <f>IF(AND(AH15&gt;='Datos '!AA$25,AH15&lt;='Datos '!AB$25),'Datos '!Z$25,IF(AND(AH15&gt;='Datos '!AA$26,AH15&lt;='Datos '!AB$26),'Datos '!Z$26,IF(AND(AH15&gt;='Datos '!AA$27,AH15&lt;='Datos '!AB$27),'Datos '!Z$27,IF(AND(AH15&gt;='Datos '!AA$28,AH15&lt;='Datos '!AB$28),'Datos '!Z$28,IF(AND(AH15&gt;='Datos '!AB$29),'Datos '!Z$29)))))</f>
        <v>3</v>
      </c>
      <c r="AJ15" s="13">
        <v>0</v>
      </c>
      <c r="AK15" s="236">
        <f>IF(AND(AJ15&gt;='Datos '!S$25,AJ15&lt;='Datos '!T$25),'Datos '!R$25,IF(AND(AJ15&gt;='Datos '!S$26,AJ15&lt;='Datos '!T$26),'Datos '!R$26,IF(AND(AJ15&gt;='Datos '!S$27,AJ15&lt;='Datos '!T$27),'Datos '!R$27,IF(AND(AJ15&gt;='Datos '!S$28,AJ15&lt;='Datos '!T$28),'Datos '!R$28,IF(AND(AJ15&gt;='Datos '!S$29),'Datos '!R$29)))))</f>
        <v>1</v>
      </c>
      <c r="AL15" s="240">
        <v>0.15</v>
      </c>
      <c r="AM15" s="233">
        <f>IF(AND(AL15&gt;='Datos '!C$51,AL15&lt;='Datos '!D$51),'Datos '!B$51,IF(AND(AL15&gt;='Datos '!C$52,AL15&lt;='Datos '!D$52),'Datos '!B$52,IF(AND(AL15&gt;='Datos '!C$53,AL15&lt;='Datos '!D$53),'Datos '!B$53,IF(AND(AL15&gt;='Datos '!C$54,AL15&lt;='Datos '!D$54),'Datos '!B$54,IF(AND(AL15&gt;='Datos '!C$55),'Datos '!B$55)))))</f>
        <v>4</v>
      </c>
      <c r="AN15" s="240">
        <v>0.43</v>
      </c>
      <c r="AO15" s="292">
        <f>IF(AND(AN15&gt;='Datos '!G$51,AN15&lt;='Datos '!H$51),'Datos '!F$51,IF(AND(AN15&gt;='Datos '!G$52,AN15&lt;='Datos '!H$52),'Datos '!F$52,IF(AND(AN15&gt;='Datos '!G$53,AN15&lt;='Datos '!H$53),'Datos '!F$53,IF(AND(AN15&gt;='Datos '!G$54,AN15&lt;='Datos '!H$54),'Datos '!F$54,IF(AND(AN15&gt;='Datos '!G$55),'Datos '!F$55)))))</f>
        <v>5</v>
      </c>
      <c r="AP15" s="240">
        <v>0.4</v>
      </c>
      <c r="AQ15" s="233">
        <f>IF(AND(AP15&gt;='Datos '!K$51,AP15&lt;='Datos '!L$51),'Datos '!J$51,IF(AND(AP15&gt;='Datos '!K$52,AP15&lt;='Datos '!L$52),'Datos '!J$52,IF(AND(AP15&gt;='Datos '!K$53,AP15&lt;='Datos '!L$53),'Datos '!J$53,IF(AND(AP15&gt;='Datos '!K$54,AP15&lt;='Datos '!L$54),'Datos '!J$54,IF(AND(AP15&gt;='Datos '!K$55),'Datos '!J$55)))))</f>
        <v>5</v>
      </c>
      <c r="AR15" s="240">
        <v>0.42</v>
      </c>
      <c r="AS15" s="233">
        <f>IF(AND(AR15&gt;='Datos '!O$51,AR15&lt;='Datos '!P$51),'Datos '!N$51,IF(AND(AR15&gt;='Datos '!O$52,AR15&lt;='Datos '!P$52),'Datos '!N$52,IF(AND(AR15&gt;='Datos '!O$53,AR15&lt;='Datos '!P$53),'Datos '!N$53,IF(AND(AR15&gt;='Datos '!O$54,AR15&lt;='Datos '!P$54),'Datos '!N$54,IF(AND(AR15&gt;='Datos '!O$55),'Datos '!N$55)))))</f>
        <v>5</v>
      </c>
      <c r="AT15" s="240">
        <v>0.24</v>
      </c>
      <c r="AU15" s="233">
        <f>IF(AND(AT15&gt;='Datos '!S$51,AT15&lt;='Datos '!T$51),'Datos '!R$51,IF(AND(AT15&gt;='Datos '!S$52,AT15&lt;='Datos '!T$52),'Datos '!R$52,IF(AND(AT15&gt;='Datos '!S$53,AT15&lt;='Datos '!T$53),'Datos '!R$53,IF(AND(AT15&gt;='Datos '!S$54,AT15&lt;='Datos '!T$54),'Datos '!R$54,IF(AND(AT15&gt;='Datos '!S$55),'Datos '!R$55)))))</f>
        <v>3</v>
      </c>
      <c r="AV15" s="240">
        <v>0.31</v>
      </c>
      <c r="AW15" s="233">
        <f>IF(AND(AV15&gt;='Datos '!W$51,AV15&lt;='Datos '!X$51),'Datos '!V$51,IF(AND(AV15&gt;='Datos '!W$52,AV15&lt;='Datos '!X$52),'Datos '!V$52,IF(AND(AV15&gt;='Datos '!W$53,AV15&lt;='Datos '!X$53),'Datos '!V$53,IF(AND(AV15&gt;='Datos '!W$54,AV15&lt;='Datos '!X$54),'Datos '!V$54,IF(AND(AV15&gt;='Datos '!W$55),'Datos '!V$55)))))</f>
        <v>5</v>
      </c>
      <c r="AX15" s="240">
        <v>0.5</v>
      </c>
      <c r="AY15" s="233">
        <f>IF(AND(AX15&gt;='Datos '!AA$51,AX15&lt;='Datos '!AB$51),'Datos '!Z$51,IF(AND(AX15&gt;='Datos '!AA$52,AX15&lt;='Datos '!AB$52),'Datos '!Z$52,IF(AND(AX15&gt;='Datos '!AA$53,AX15&lt;='Datos '!AB$53),'Datos '!Z$53,IF(AND(AX15&gt;='Datos '!AA$54,AX15&lt;='Datos '!AB$54),'Datos '!Z$54,IF(AND(AX15&gt;='Datos '!AA$55),'Datos '!Z$55)))))</f>
        <v>5</v>
      </c>
      <c r="AZ15" s="240">
        <v>0.36</v>
      </c>
      <c r="BA15" s="233">
        <f>IF(AND(AZ15&gt;='Datos '!AA$38,AZ15&lt;='Datos '!AB$38),'Datos '!Z$38,IF(AND(AZ15&gt;='Datos '!AA$39,AZ15&lt;='Datos '!AB$39),'Datos '!Z$39,IF(AND(AZ15&gt;='Datos '!AA$40,AZ15&lt;='Datos '!AB$40),'Datos '!Z$40,IF(AND(AZ15&gt;='Datos '!AA$41,AZ15&lt;='Datos '!AB$41),'Datos '!Z$41,IF(AND(AZ15&gt;='Datos '!AB$42),'Datos '!Z$42)))))</f>
        <v>5</v>
      </c>
      <c r="BB15" s="241">
        <f t="shared" si="2"/>
        <v>37</v>
      </c>
      <c r="BC15" s="236">
        <f>IF(AND(BB15&gt;='Datos '!AE$12,BB15&lt;='Datos '!AF$12),'Datos '!AD$12,IF(AND(BB15&gt;='Datos '!AE$13,BB15&lt;='Datos '!AF$13),'Datos '!AD$13,IF(AND(BB15&gt;='Datos '!AE$14,BB15&lt;='Datos '!AF$14),'Datos '!AD$14,IF(AND(BB15&gt;='Datos '!AE$15,BB15&lt;='Datos '!AF$15),'Datos '!AD$15,IF(AND(BB15&gt;='Datos '!AE$16),'Datos '!AD$16)))))</f>
        <v>5</v>
      </c>
      <c r="BD15" s="75">
        <v>0</v>
      </c>
      <c r="BE15" s="12">
        <v>0</v>
      </c>
      <c r="BF15" s="12">
        <v>0</v>
      </c>
      <c r="BG15" s="12">
        <v>4</v>
      </c>
      <c r="BH15" s="12">
        <v>3</v>
      </c>
      <c r="BI15" s="12">
        <v>4</v>
      </c>
      <c r="BJ15" s="12">
        <v>3</v>
      </c>
      <c r="BK15" s="12">
        <v>2</v>
      </c>
      <c r="BL15" s="12">
        <v>3</v>
      </c>
      <c r="BM15" s="12">
        <v>0</v>
      </c>
      <c r="BN15" s="12">
        <v>0</v>
      </c>
      <c r="BO15" s="12">
        <v>0</v>
      </c>
      <c r="BP15" s="14">
        <v>19</v>
      </c>
      <c r="BQ15" s="74">
        <f>IF(AND(BP15&gt;='Datos '!K$12,BP15&lt;='Datos '!L$12),'Datos '!J$12,IF(AND(BP15&gt;='Datos '!K$13,BP15&lt;='Datos '!L$13),'Datos '!J$13,IF(AND(BP15&gt;='Datos '!K$14,BP15&lt;='Datos '!L$14),'Datos '!J$14,IF(AND(BP15&gt;='Datos '!K$15,BP15&lt;='Datos '!L$15),'Datos '!J$15,IF(AND(BP15&gt;='Datos '!K$16),'Datos '!J$16)))))</f>
        <v>3</v>
      </c>
      <c r="BR15" s="75">
        <v>0</v>
      </c>
      <c r="BS15" s="12">
        <v>0</v>
      </c>
      <c r="BT15" s="12">
        <v>0</v>
      </c>
      <c r="BU15" s="12">
        <v>0</v>
      </c>
      <c r="BV15" s="12">
        <v>0</v>
      </c>
      <c r="BW15" s="12">
        <v>0</v>
      </c>
      <c r="BX15" s="12">
        <v>3</v>
      </c>
      <c r="BY15" s="12">
        <v>0</v>
      </c>
      <c r="BZ15" s="12">
        <v>0</v>
      </c>
      <c r="CA15" s="12">
        <v>0</v>
      </c>
      <c r="CB15" s="12">
        <v>0</v>
      </c>
      <c r="CC15" s="12">
        <v>3</v>
      </c>
      <c r="CD15" s="12">
        <v>0</v>
      </c>
      <c r="CE15" s="12">
        <v>0</v>
      </c>
      <c r="CF15" s="12">
        <v>0</v>
      </c>
      <c r="CG15" s="12">
        <v>0</v>
      </c>
      <c r="CH15" s="12">
        <v>0</v>
      </c>
      <c r="CI15" s="12">
        <v>0</v>
      </c>
      <c r="CJ15" s="12">
        <v>0</v>
      </c>
      <c r="CK15" s="12">
        <v>2</v>
      </c>
      <c r="CL15" s="12">
        <v>0</v>
      </c>
      <c r="CM15" s="12">
        <v>0</v>
      </c>
      <c r="CN15" s="12">
        <v>0</v>
      </c>
      <c r="CO15" s="12">
        <v>0</v>
      </c>
      <c r="CP15" s="12">
        <v>0</v>
      </c>
      <c r="CQ15" s="12">
        <v>0</v>
      </c>
      <c r="CR15" s="12">
        <v>0</v>
      </c>
      <c r="CS15" s="12">
        <v>0</v>
      </c>
      <c r="CT15" s="12">
        <v>0</v>
      </c>
      <c r="CU15" s="12">
        <v>0</v>
      </c>
      <c r="CV15" s="12">
        <v>2</v>
      </c>
      <c r="CW15" s="12">
        <v>0</v>
      </c>
      <c r="CX15" s="12">
        <v>0</v>
      </c>
      <c r="CY15" s="12">
        <v>0</v>
      </c>
      <c r="CZ15" s="12">
        <v>1</v>
      </c>
      <c r="DA15" s="12">
        <v>0</v>
      </c>
      <c r="DB15" s="12">
        <v>0</v>
      </c>
      <c r="DC15" s="12">
        <v>0</v>
      </c>
      <c r="DD15" s="12">
        <v>0</v>
      </c>
      <c r="DE15" s="14">
        <f t="shared" si="3"/>
        <v>11</v>
      </c>
      <c r="DF15" s="74">
        <f>IF(AND(DE15&gt;='Datos '!S$12,DE15&lt;='Datos '!T$12),'Datos '!R$12,IF(AND(DE15&gt;='Datos '!S$13,DE15&lt;='Datos '!T$13),'Datos '!R$13,IF(AND(DE15&gt;='Datos '!S$14,DE15&lt;='Datos '!T$14),'Datos '!R$14,IF(AND(DE15&gt;='Datos '!S$15,DE15&lt;='Datos '!T$15),'Datos '!R$15,IF(AND(DE15&gt;='Datos '!S$16),'Datos '!R$16)))))</f>
        <v>2</v>
      </c>
      <c r="DG15" s="75">
        <v>0</v>
      </c>
      <c r="DH15" s="12">
        <v>0</v>
      </c>
      <c r="DI15" s="12">
        <v>0</v>
      </c>
      <c r="DJ15" s="12">
        <v>0</v>
      </c>
      <c r="DK15" s="12">
        <v>3</v>
      </c>
      <c r="DL15" s="12">
        <v>0</v>
      </c>
      <c r="DM15" s="12">
        <v>3</v>
      </c>
      <c r="DN15" s="12">
        <v>0</v>
      </c>
      <c r="DO15" s="12">
        <v>0</v>
      </c>
      <c r="DP15" s="12">
        <v>0</v>
      </c>
      <c r="DQ15" s="12">
        <v>0</v>
      </c>
      <c r="DR15" s="12">
        <v>1</v>
      </c>
      <c r="DS15" s="12">
        <v>0</v>
      </c>
      <c r="DT15" s="12">
        <v>0</v>
      </c>
      <c r="DU15" s="12">
        <v>0</v>
      </c>
      <c r="DV15" s="12">
        <v>3</v>
      </c>
      <c r="DW15" s="12">
        <v>1</v>
      </c>
      <c r="DX15" s="22">
        <f t="shared" si="4"/>
        <v>11</v>
      </c>
      <c r="DY15" s="74">
        <f>IF(AND(DX15&gt;='Datos '!C$38,DX15&lt;='Datos '!D$38),'Datos '!B$38,IF(AND(DX15&gt;='Datos '!C$39,DX15&lt;='Datos '!D$39),'Datos '!B$39,IF(AND(DX15&gt;='Datos '!C$40,DX15&lt;='Datos '!D$40),'Datos '!B$40,IF(AND(DX15&gt;='Datos '!C$41,DX15&lt;='Datos '!D$41),'Datos '!B$41,IF(AND(DX15&gt;='Datos '!C$42),'Datos '!B$42)))))</f>
        <v>1</v>
      </c>
      <c r="EA15"/>
    </row>
    <row r="16" spans="2:131" x14ac:dyDescent="0.25">
      <c r="B16" s="164" t="s">
        <v>409</v>
      </c>
      <c r="C16" s="39">
        <v>3</v>
      </c>
      <c r="D16" s="39">
        <v>0</v>
      </c>
      <c r="E16" s="39">
        <v>0</v>
      </c>
      <c r="F16" s="14">
        <f t="shared" si="0"/>
        <v>3</v>
      </c>
      <c r="G16" s="74">
        <f>IF(AND(F16&gt;='Datos '!C$12,F16&lt;='Datos '!D$12),'Datos '!B$12,IF(AND(F16&gt;='Datos '!C$13,F16&lt;='Datos '!D$13),'Datos '!B$13,IF(AND(F16&gt;='Datos '!C$14,F16&lt;='Datos '!D$14),'Datos '!B$14,IF(AND(F16&gt;='Datos '!C$15,F16&lt;='Datos '!D$15),'Datos '!B$15,IF(AND(F16&gt;='Datos '!C$16),'Datos '!B$16)))))</f>
        <v>2</v>
      </c>
      <c r="H16" s="21">
        <f>VLOOKUP(B16,'Cultivos '!B13:J43,9,FALSE)</f>
        <v>11793</v>
      </c>
      <c r="I16" s="38">
        <f>IF(AND(H16&gt;='Datos '!G$12,H16&lt;='Datos '!H$12),'Datos '!F$12,IF(AND(H16&gt;='Datos '!G$13,H16&lt;='Datos '!H$13),'Datos '!F$13,IF(AND(H16&gt;='Datos '!G$14,H16&lt;='Datos '!H$14),'Datos '!F$14,IF(AND(H16&gt;='Datos '!G$15,H16&lt;='Datos '!H$15),'Datos '!F$15,IF(AND(H16&gt;='Datos '!G$16),'Datos '!F$16)))))</f>
        <v>2</v>
      </c>
      <c r="J16" s="30">
        <f>VLOOKUP(B16,'Cultivos '!$O$63:$X$96,10,FALSE)</f>
        <v>1132</v>
      </c>
      <c r="K16" s="41">
        <f>IF(AND(J16&gt;='Datos '!G$38,J16&lt;='Datos '!H$38),'Datos '!F$38,IF(AND(J16&gt;='Datos '!G$39,J16&lt;='Datos '!H$39),'Datos '!F$39,IF(AND(J16&gt;='Datos '!G$40,J16&lt;='Datos '!H$40),'Datos '!F$40,IF(AND(J16&gt;='Datos '!G$41,J16&lt;='Datos '!H$41),'Datos '!F$41,IF(AND(J16&gt;='Datos '!G$42),'Datos '!F$42)))))</f>
        <v>1</v>
      </c>
      <c r="L16" s="30">
        <f>VLOOKUP(B16,'Cultivos '!$B$63:$F$95,5,FALSE)</f>
        <v>59511</v>
      </c>
      <c r="M16" s="41">
        <f>IF(AND(L16&gt;='Datos '!K$38,L16&lt;='Datos '!L$38),'Datos '!F$38,IF(AND(L16&gt;='Datos '!K$39,L16&lt;='Datos '!L$39),'Datos '!F$39,IF(AND(L16&gt;='Datos '!K$40,L16&lt;='Datos '!L$40),'Datos '!F$40,IF(AND(L16&gt;='Datos '!K$41,L16&lt;='Datos '!L$41),'Datos '!F$41,IF(AND(L16&gt;='Datos '!K$42),'Datos '!F$42)))))</f>
        <v>1</v>
      </c>
      <c r="N16" s="198">
        <v>2317</v>
      </c>
      <c r="O16" s="15">
        <v>490056</v>
      </c>
      <c r="P16" s="197">
        <f t="shared" si="1"/>
        <v>4.7280310821620391E-3</v>
      </c>
      <c r="Q16" s="41">
        <f>IF(AND(P16&gt;='[1]Datos '!O$12,P16&lt;='[1]Datos '!P$12),'[1]Datos '!N$12,IF(AND(P16&gt;='[1]Datos '!O$13,P16&lt;='[1]Datos '!P$13),'[1]Datos '!N$13,IF(AND(P16&gt;='[1]Datos '!O$14,P16&lt;='[1]Datos '!P$14),'[1]Datos '!N$14,IF(AND(P16&gt;='[1]Datos '!O$15,P16&lt;='[1]Datos '!P$15),'[1]Datos '!N$15,IF(AND(P16&gt;='[1]Datos '!O$16),'[1]Datos '!N$16)))))</f>
        <v>1</v>
      </c>
      <c r="R16" s="31">
        <v>7</v>
      </c>
      <c r="S16" s="42">
        <f>IF(AND(R16&gt;='Datos '!C$25,R16&lt;='Datos '!D$25),'Datos '!B$25,IF(AND(R16&gt;='Datos '!C$26,R16&lt;='Datos '!D$26),'Datos '!B$26,IF(AND(R16&gt;='Datos '!C$27,R16&lt;='Datos '!D$27),'Datos '!B$27,IF(AND(R16&gt;='Datos '!C$28,R16&lt;='Datos '!D$28),'Datos '!B$28,IF(AND(R16&gt;='Datos '!C$29),'Datos '!B$29)))))</f>
        <v>2</v>
      </c>
      <c r="T16" s="31">
        <v>143</v>
      </c>
      <c r="U16" s="42">
        <f>IF(AND(T16&gt;='Datos '!G$25,T16&lt;='Datos '!H$25),'Datos '!F$25,IF(AND(T16&gt;='Datos '!G$26,T16&lt;='Datos '!H$26),'Datos '!F$26,IF(AND(T16&gt;='Datos '!G$27,T16&lt;='Datos '!H$27),'Datos '!F$27,IF(AND(T16&gt;='Datos '!G$28,T16&lt;='Datos '!H$28),'Datos '!F$28,IF(AND(T16&gt;='Datos '!G$29),'Datos '!F$29)))))</f>
        <v>1</v>
      </c>
      <c r="V16" s="224">
        <v>0.27</v>
      </c>
      <c r="W16" s="74">
        <f>IF(AND(V16&gt;='Datos '!K$25,V16&lt;='Datos '!L$25),'Datos '!J$25,IF(AND(V16&gt;='Datos '!K$26,V16&lt;='Datos '!L$26),'Datos '!J$26,IF(AND(V16&gt;='Datos '!K$27,V16&lt;='Datos '!L$27),'Datos '!J$27,IF(AND(V16&gt;='Datos '!K$28,V16&lt;='Datos '!L$28),'Datos '!J$28,IF(AND(V16&gt;='Datos '!K$29),'Datos '!J$29)))))</f>
        <v>4</v>
      </c>
      <c r="X16" s="216">
        <v>0.68</v>
      </c>
      <c r="Y16" s="74">
        <f>IF(AND(X16&gt;='Datos '!O$25,X16&lt;='Datos '!P$25),'Datos '!N$25,IF(AND(X16&gt;='Datos '!O$26,X16&lt;='Datos '!P$26),'Datos '!N$26,IF(AND(X16&gt;='Datos '!O$27,X16&lt;='Datos '!P$27),'Datos '!N$27,IF(AND(X16&gt;='Datos '!O$28,X16&lt;='Datos '!P$28),'Datos '!N$28,IF(AND(X16&gt;='Datos '!O$29),'Datos '!N$29)))))</f>
        <v>4</v>
      </c>
      <c r="Z16" s="215">
        <v>0.04</v>
      </c>
      <c r="AA16" s="234">
        <f>IF(AND(Z16&gt;='Datos '!W$12,Z16&lt;='Datos '!X$12),'Datos '!V$12,IF(AND(Z16&gt;='Datos '!W$13,Z16&lt;='Datos '!X$13),'Datos '!V$13,IF(AND(Z16&gt;='Datos '!W$14,Z16&lt;='Datos '!X$14),'Datos '!V$14,IF(AND(Z16&gt;='Datos '!W$15,Z16&lt;='Datos '!X$15),'Datos '!V$15,IF(AND(Z16&gt;='Datos '!W$16),'Datos '!V$16)))))</f>
        <v>1</v>
      </c>
      <c r="AB16" s="215">
        <v>0.06</v>
      </c>
      <c r="AC16" s="234">
        <f>IF(AND(AB16&gt;='Datos '!W$25,AB16&lt;='Datos '!X$25),'Datos '!V$25,IF(AND(AB16&gt;='Datos '!W$26,AB16&lt;='Datos '!X$26),'Datos '!V$26,IF(AND(AB16&gt;='Datos '!W$27,AB16&lt;='Datos '!X$27),'Datos '!V$27,IF(AND(AB16&gt;='Datos '!W$28,AB16&lt;='Datos '!X$28),'Datos '!V$28,IF(AND(AB16&gt;='Datos '!W$29),'Datos '!V$29)))))</f>
        <v>1</v>
      </c>
      <c r="AD16" s="235">
        <v>0.13</v>
      </c>
      <c r="AE16" s="233">
        <f>IF(AND(AD16&gt;='Datos '!W$38,AD16&lt;='Datos '!X$38),'Datos '!V$38,IF(AND(AD16&gt;='Datos '!W$39,AD16&lt;='Datos '!X$39),'Datos '!V$39,IF(AND(AD16&gt;='Datos '!W$40,AD16&lt;='Datos '!X$40),'Datos '!V$40,IF(AND(AD16&gt;='Datos '!W$41,AD16&lt;='Datos '!X$41),'Datos '!V$41,IF(AND(AD16&gt;='Datos '!W$42),'Datos '!V$42)))))</f>
        <v>2</v>
      </c>
      <c r="AF16" s="235">
        <v>0</v>
      </c>
      <c r="AG16" s="233">
        <f>IF(AND(AF16&gt;='Datos '!AA$12,AF16&lt;='Datos '!AB$12),'Datos '!Z$12,IF(AND(AF16&gt;='Datos '!AA$13,AF16&lt;='Datos '!AB$13),'Datos '!Z$13,IF(AND(AF16&gt;='Datos '!AA$14,AD16&lt;='Datos '!AB$14),'Datos '!Z$14,IF(AND(AF16&gt;='Datos '!AA$15,AF16&lt;='Datos '!AB$15),'Datos '!Z$15,IF(AND(AF16&gt;='Datos '!AB$16),'Datos '!Z$16)))))</f>
        <v>1</v>
      </c>
      <c r="AH16" s="235">
        <v>0.27</v>
      </c>
      <c r="AI16" s="233">
        <f>IF(AND(AH16&gt;='Datos '!AA$25,AH16&lt;='Datos '!AB$25),'Datos '!Z$25,IF(AND(AH16&gt;='Datos '!AA$26,AH16&lt;='Datos '!AB$26),'Datos '!Z$26,IF(AND(AH16&gt;='Datos '!AA$27,AH16&lt;='Datos '!AB$27),'Datos '!Z$27,IF(AND(AH16&gt;='Datos '!AA$28,AH16&lt;='Datos '!AB$28),'Datos '!Z$28,IF(AND(AH16&gt;='Datos '!AB$29),'Datos '!Z$29)))))</f>
        <v>1</v>
      </c>
      <c r="AJ16" s="13">
        <v>2</v>
      </c>
      <c r="AK16" s="236">
        <f>IF(AND(AJ16&gt;='Datos '!S$25,AJ16&lt;='Datos '!T$25),'Datos '!R$25,IF(AND(AJ16&gt;='Datos '!S$26,AJ16&lt;='Datos '!T$26),'Datos '!R$26,IF(AND(AJ16&gt;='Datos '!S$27,AJ16&lt;='Datos '!T$27),'Datos '!R$27,IF(AND(AJ16&gt;='Datos '!S$28,AJ16&lt;='Datos '!T$28),'Datos '!R$28,IF(AND(AJ16&gt;='Datos '!S$29),'Datos '!R$29)))))</f>
        <v>1</v>
      </c>
      <c r="AL16" s="240">
        <v>0.21</v>
      </c>
      <c r="AM16" s="233">
        <f>IF(AND(AL16&gt;='Datos '!C$51,AL16&lt;='Datos '!D$51),'Datos '!B$51,IF(AND(AL16&gt;='Datos '!C$52,AL16&lt;='Datos '!D$52),'Datos '!B$52,IF(AND(AL16&gt;='Datos '!C$53,AL16&lt;='Datos '!D$53),'Datos '!B$53,IF(AND(AL16&gt;='Datos '!C$54,AL16&lt;='Datos '!D$54),'Datos '!B$54,IF(AND(AL16&gt;='Datos '!C$55),'Datos '!B$55)))))</f>
        <v>5</v>
      </c>
      <c r="AN16" s="240">
        <v>0.23</v>
      </c>
      <c r="AO16" s="292">
        <f>IF(AND(AN16&gt;='Datos '!G$51,AN16&lt;='Datos '!H$51),'Datos '!F$51,IF(AND(AN16&gt;='Datos '!G$52,AN16&lt;='Datos '!H$52),'Datos '!F$52,IF(AND(AN16&gt;='Datos '!G$53,AN16&lt;='Datos '!H$53),'Datos '!F$53,IF(AND(AN16&gt;='Datos '!G$54,AN16&lt;='Datos '!H$54),'Datos '!F$54,IF(AND(AN16&gt;='Datos '!G$55),'Datos '!F$55)))))</f>
        <v>2</v>
      </c>
      <c r="AP16" s="240">
        <v>0.26</v>
      </c>
      <c r="AQ16" s="233">
        <f>IF(AND(AP16&gt;='Datos '!K$51,AP16&lt;='Datos '!L$51),'Datos '!J$51,IF(AND(AP16&gt;='Datos '!K$52,AP16&lt;='Datos '!L$52),'Datos '!J$52,IF(AND(AP16&gt;='Datos '!K$53,AP16&lt;='Datos '!L$53),'Datos '!J$53,IF(AND(AP16&gt;='Datos '!K$54,AP16&lt;='Datos '!L$54),'Datos '!J$54,IF(AND(AP16&gt;='Datos '!K$55),'Datos '!J$55)))))</f>
        <v>3</v>
      </c>
      <c r="AR16" s="240">
        <v>0.21</v>
      </c>
      <c r="AS16" s="233">
        <f>IF(AND(AR16&gt;='Datos '!O$51,AR16&lt;='Datos '!P$51),'Datos '!N$51,IF(AND(AR16&gt;='Datos '!O$52,AR16&lt;='Datos '!P$52),'Datos '!N$52,IF(AND(AR16&gt;='Datos '!O$53,AR16&lt;='Datos '!P$53),'Datos '!N$53,IF(AND(AR16&gt;='Datos '!O$54,AR16&lt;='Datos '!P$54),'Datos '!N$54,IF(AND(AR16&gt;='Datos '!O$55),'Datos '!N$55)))))</f>
        <v>1</v>
      </c>
      <c r="AT16" s="240">
        <v>0.13</v>
      </c>
      <c r="AU16" s="233">
        <f>IF(AND(AT16&gt;='Datos '!S$51,AT16&lt;='Datos '!T$51),'Datos '!R$51,IF(AND(AT16&gt;='Datos '!S$52,AT16&lt;='Datos '!T$52),'Datos '!R$52,IF(AND(AT16&gt;='Datos '!S$53,AT16&lt;='Datos '!T$53),'Datos '!R$53,IF(AND(AT16&gt;='Datos '!S$54,AT16&lt;='Datos '!T$54),'Datos '!R$54,IF(AND(AT16&gt;='Datos '!S$55),'Datos '!R$55)))))</f>
        <v>1</v>
      </c>
      <c r="AV16" s="240">
        <v>0.18</v>
      </c>
      <c r="AW16" s="233">
        <f>IF(AND(AV16&gt;='Datos '!W$51,AV16&lt;='Datos '!X$51),'Datos '!V$51,IF(AND(AV16&gt;='Datos '!W$52,AV16&lt;='Datos '!X$52),'Datos '!V$52,IF(AND(AV16&gt;='Datos '!W$53,AV16&lt;='Datos '!X$53),'Datos '!V$53,IF(AND(AV16&gt;='Datos '!W$54,AV16&lt;='Datos '!X$54),'Datos '!V$54,IF(AND(AV16&gt;='Datos '!W$55),'Datos '!V$55)))))</f>
        <v>1</v>
      </c>
      <c r="AX16" s="240">
        <v>0.43</v>
      </c>
      <c r="AY16" s="233">
        <f>IF(AND(AX16&gt;='Datos '!AA$51,AX16&lt;='Datos '!AB$51),'Datos '!Z$51,IF(AND(AX16&gt;='Datos '!AA$52,AX16&lt;='Datos '!AB$52),'Datos '!Z$52,IF(AND(AX16&gt;='Datos '!AA$53,AX16&lt;='Datos '!AB$53),'Datos '!Z$53,IF(AND(AX16&gt;='Datos '!AA$54,AX16&lt;='Datos '!AB$54),'Datos '!Z$54,IF(AND(AX16&gt;='Datos '!AA$55),'Datos '!Z$55)))))</f>
        <v>4</v>
      </c>
      <c r="AZ16" s="240">
        <v>0.3</v>
      </c>
      <c r="BA16" s="233">
        <f>IF(AND(AZ16&gt;='Datos '!AA$38,AZ16&lt;='Datos '!AB$38),'Datos '!Z$38,IF(AND(AZ16&gt;='Datos '!AA$39,AZ16&lt;='Datos '!AB$39),'Datos '!Z$39,IF(AND(AZ16&gt;='Datos '!AA$40,AZ16&lt;='Datos '!AB$40),'Datos '!Z$40,IF(AND(AZ16&gt;='Datos '!AA$41,AZ16&lt;='Datos '!AB$41),'Datos '!Z$41,IF(AND(AZ16&gt;='Datos '!AB$42),'Datos '!Z$42)))))</f>
        <v>4</v>
      </c>
      <c r="BB16" s="241">
        <f>SUM(AM16,AO16,AQ16,AS16,AU16,AW16,AY16,BA16)</f>
        <v>21</v>
      </c>
      <c r="BC16" s="236">
        <f>IF(AND(BB16&gt;='Datos '!AE$12,BB16&lt;='Datos '!AF$12),'Datos '!AD$12,IF(AND(BB16&gt;='Datos '!AE$13,BB16&lt;='Datos '!AF$13),'Datos '!AD$13,IF(AND(BB16&gt;='Datos '!AE$14,BB16&lt;='Datos '!AF$14),'Datos '!AD$14,IF(AND(BB16&gt;='Datos '!AE$15,BB16&lt;='Datos '!AF$15),'Datos '!AD$15,IF(AND(BB16&gt;='Datos '!AE$16),'Datos '!AD$16)))))</f>
        <v>2</v>
      </c>
      <c r="BD16" s="75">
        <v>0</v>
      </c>
      <c r="BE16" s="12">
        <v>0</v>
      </c>
      <c r="BF16" s="12">
        <v>0</v>
      </c>
      <c r="BG16" s="12">
        <v>3</v>
      </c>
      <c r="BH16" s="12">
        <v>0</v>
      </c>
      <c r="BI16" s="12">
        <v>0</v>
      </c>
      <c r="BJ16" s="12">
        <v>0</v>
      </c>
      <c r="BK16" s="12">
        <v>3</v>
      </c>
      <c r="BL16" s="12">
        <v>3</v>
      </c>
      <c r="BM16" s="12">
        <v>3</v>
      </c>
      <c r="BN16" s="12">
        <v>0</v>
      </c>
      <c r="BO16" s="12">
        <v>0</v>
      </c>
      <c r="BP16" s="14">
        <v>12</v>
      </c>
      <c r="BQ16" s="74">
        <f>IF(AND(BP16&gt;='Datos '!K$12,BP16&lt;='Datos '!L$12),'Datos '!J$12,IF(AND(BP16&gt;='Datos '!K$13,BP16&lt;='Datos '!L$13),'Datos '!J$13,IF(AND(BP16&gt;='Datos '!K$14,BP16&lt;='Datos '!L$14),'Datos '!J$14,IF(AND(BP16&gt;='Datos '!K$15,BP16&lt;='Datos '!L$15),'Datos '!J$15,IF(AND(BP16&gt;='Datos '!K$16),'Datos '!J$16)))))</f>
        <v>2</v>
      </c>
      <c r="BR16" s="75">
        <v>0</v>
      </c>
      <c r="BS16" s="12">
        <v>0</v>
      </c>
      <c r="BT16" s="12">
        <v>0</v>
      </c>
      <c r="BU16" s="12">
        <v>0</v>
      </c>
      <c r="BV16" s="12">
        <v>0</v>
      </c>
      <c r="BW16" s="12">
        <v>3</v>
      </c>
      <c r="BX16" s="12">
        <v>0</v>
      </c>
      <c r="BY16" s="12">
        <v>0</v>
      </c>
      <c r="BZ16" s="12">
        <v>0</v>
      </c>
      <c r="CA16" s="12">
        <v>0</v>
      </c>
      <c r="CB16" s="12">
        <v>0</v>
      </c>
      <c r="CC16" s="12">
        <v>0</v>
      </c>
      <c r="CD16" s="12">
        <v>0</v>
      </c>
      <c r="CE16" s="12">
        <v>0</v>
      </c>
      <c r="CF16" s="12">
        <v>0</v>
      </c>
      <c r="CG16" s="12">
        <v>2</v>
      </c>
      <c r="CH16" s="12">
        <v>0</v>
      </c>
      <c r="CI16" s="12">
        <v>0</v>
      </c>
      <c r="CJ16" s="12">
        <v>0</v>
      </c>
      <c r="CK16" s="12">
        <v>0</v>
      </c>
      <c r="CL16" s="12">
        <v>0</v>
      </c>
      <c r="CM16" s="12">
        <v>2</v>
      </c>
      <c r="CN16" s="12">
        <v>1</v>
      </c>
      <c r="CO16" s="12">
        <v>0</v>
      </c>
      <c r="CP16" s="12">
        <v>0</v>
      </c>
      <c r="CQ16" s="12">
        <v>2</v>
      </c>
      <c r="CR16" s="12">
        <v>0</v>
      </c>
      <c r="CS16" s="12">
        <v>0</v>
      </c>
      <c r="CT16" s="12">
        <v>3</v>
      </c>
      <c r="CU16" s="12">
        <v>0</v>
      </c>
      <c r="CV16" s="12">
        <v>0</v>
      </c>
      <c r="CW16" s="12">
        <v>0</v>
      </c>
      <c r="CX16" s="12">
        <v>0</v>
      </c>
      <c r="CY16" s="12">
        <v>0</v>
      </c>
      <c r="CZ16" s="12">
        <v>0</v>
      </c>
      <c r="DA16" s="12">
        <v>0</v>
      </c>
      <c r="DB16" s="12">
        <v>3</v>
      </c>
      <c r="DC16" s="12">
        <v>0</v>
      </c>
      <c r="DD16" s="12">
        <v>0</v>
      </c>
      <c r="DE16" s="14">
        <f t="shared" si="3"/>
        <v>16</v>
      </c>
      <c r="DF16" s="74">
        <f>IF(AND(DE16&gt;='Datos '!S$12,DE16&lt;='Datos '!T$12),'Datos '!R$12,IF(AND(DE16&gt;='Datos '!S$13,DE16&lt;='Datos '!T$13),'Datos '!R$13,IF(AND(DE16&gt;='Datos '!S$14,DE16&lt;='Datos '!T$14),'Datos '!R$14,IF(AND(DE16&gt;='Datos '!S$15,DE16&lt;='Datos '!T$15),'Datos '!R$15,IF(AND(DE16&gt;='Datos '!S$16),'Datos '!R$16)))))</f>
        <v>3</v>
      </c>
      <c r="DG16" s="75">
        <v>5</v>
      </c>
      <c r="DH16" s="12">
        <v>5</v>
      </c>
      <c r="DI16" s="12">
        <v>0</v>
      </c>
      <c r="DJ16" s="12">
        <v>0</v>
      </c>
      <c r="DK16" s="12">
        <v>3</v>
      </c>
      <c r="DL16" s="12">
        <v>0</v>
      </c>
      <c r="DM16" s="12">
        <v>3</v>
      </c>
      <c r="DN16" s="12">
        <v>0</v>
      </c>
      <c r="DO16" s="12">
        <v>0</v>
      </c>
      <c r="DP16" s="12">
        <v>0</v>
      </c>
      <c r="DQ16" s="12">
        <v>0</v>
      </c>
      <c r="DR16" s="12">
        <v>1</v>
      </c>
      <c r="DS16" s="12">
        <v>0</v>
      </c>
      <c r="DT16" s="12">
        <v>0</v>
      </c>
      <c r="DU16" s="12">
        <v>3</v>
      </c>
      <c r="DV16" s="12">
        <v>3</v>
      </c>
      <c r="DW16" s="12">
        <v>1</v>
      </c>
      <c r="DX16" s="22">
        <f t="shared" si="4"/>
        <v>24</v>
      </c>
      <c r="DY16" s="74">
        <f>IF(AND(DX16&gt;='Datos '!C$38,DX16&lt;='Datos '!D$38),'Datos '!B$38,IF(AND(DX16&gt;='Datos '!C$39,DX16&lt;='Datos '!D$39),'Datos '!B$39,IF(AND(DX16&gt;='Datos '!C$40,DX16&lt;='Datos '!D$40),'Datos '!B$40,IF(AND(DX16&gt;='Datos '!C$41,DX16&lt;='Datos '!D$41),'Datos '!B$41,IF(AND(DX16&gt;='Datos '!C$42),'Datos '!B$42)))))</f>
        <v>4</v>
      </c>
      <c r="EA16"/>
    </row>
    <row r="17" spans="2:131" x14ac:dyDescent="0.25">
      <c r="B17" s="164" t="s">
        <v>387</v>
      </c>
      <c r="C17" s="39">
        <v>0</v>
      </c>
      <c r="D17" s="39">
        <v>2</v>
      </c>
      <c r="E17" s="39">
        <v>0</v>
      </c>
      <c r="F17" s="14">
        <f t="shared" si="0"/>
        <v>2</v>
      </c>
      <c r="G17" s="74">
        <f>IF(AND(F17&gt;='Datos '!C$12,F17&lt;='Datos '!D$12),'Datos '!B$12,IF(AND(F17&gt;='Datos '!C$13,F17&lt;='Datos '!D$13),'Datos '!B$13,IF(AND(F17&gt;='Datos '!C$14,F17&lt;='Datos '!D$14),'Datos '!B$14,IF(AND(F17&gt;='Datos '!C$15,F17&lt;='Datos '!D$15),'Datos '!B$15,IF(AND(F17&gt;='Datos '!C$16),'Datos '!B$16)))))</f>
        <v>1</v>
      </c>
      <c r="H17" s="21">
        <f>VLOOKUP(B17,'Cultivos '!B14:J43,9,FALSE)</f>
        <v>0</v>
      </c>
      <c r="I17" s="38">
        <f>IF(AND(H17&gt;='Datos '!G$12,H17&lt;='Datos '!H$12),'Datos '!F$12,IF(AND(H17&gt;='Datos '!G$13,H17&lt;='Datos '!H$13),'Datos '!F$13,IF(AND(H17&gt;='Datos '!G$14,H17&lt;='Datos '!H$14),'Datos '!F$14,IF(AND(H17&gt;='Datos '!G$15,H17&lt;='Datos '!H$15),'Datos '!F$15,IF(AND(H17&gt;='Datos '!G$16),'Datos '!F$16)))))</f>
        <v>1</v>
      </c>
      <c r="J17" s="30">
        <f>VLOOKUP(B17,'Cultivos '!$O$63:$X$96,10,FALSE)</f>
        <v>786</v>
      </c>
      <c r="K17" s="41">
        <f>IF(AND(J17&gt;='Datos '!G$38,J17&lt;='Datos '!H$38),'Datos '!F$38,IF(AND(J17&gt;='Datos '!G$39,J17&lt;='Datos '!H$39),'Datos '!F$39,IF(AND(J17&gt;='Datos '!G$40,J17&lt;='Datos '!H$40),'Datos '!F$40,IF(AND(J17&gt;='Datos '!G$41,J17&lt;='Datos '!H$41),'Datos '!F$41,IF(AND(J17&gt;='Datos '!G$42),'Datos '!F$42)))))</f>
        <v>1</v>
      </c>
      <c r="L17" s="30">
        <f>VLOOKUP(B17,'Cultivos '!$B$63:$F$95,5,FALSE)</f>
        <v>633</v>
      </c>
      <c r="M17" s="41">
        <f>IF(AND(L17&gt;='Datos '!K$38,L17&lt;='Datos '!L$38),'Datos '!F$38,IF(AND(L17&gt;='Datos '!K$39,L17&lt;='Datos '!L$39),'Datos '!F$39,IF(AND(L17&gt;='Datos '!K$40,L17&lt;='Datos '!L$40),'Datos '!F$40,IF(AND(L17&gt;='Datos '!K$41,L17&lt;='Datos '!L$41),'Datos '!F$41,IF(AND(L17&gt;='Datos '!K$42),'Datos '!F$42)))))</f>
        <v>1</v>
      </c>
      <c r="N17" s="198">
        <v>395</v>
      </c>
      <c r="O17" s="15">
        <v>368989</v>
      </c>
      <c r="P17" s="197">
        <f t="shared" si="1"/>
        <v>1.0704926163110553E-3</v>
      </c>
      <c r="Q17" s="41">
        <f>IF(AND(P17&gt;='[1]Datos '!O$12,P17&lt;='[1]Datos '!P$12),'[1]Datos '!N$12,IF(AND(P17&gt;='[1]Datos '!O$13,P17&lt;='[1]Datos '!P$13),'[1]Datos '!N$13,IF(AND(P17&gt;='[1]Datos '!O$14,P17&lt;='[1]Datos '!P$14),'[1]Datos '!N$14,IF(AND(P17&gt;='[1]Datos '!O$15,P17&lt;='[1]Datos '!P$15),'[1]Datos '!N$15,IF(AND(P17&gt;='[1]Datos '!O$16),'[1]Datos '!N$16)))))</f>
        <v>1</v>
      </c>
      <c r="R17" s="31">
        <v>4</v>
      </c>
      <c r="S17" s="42">
        <f>IF(AND(R17&gt;='Datos '!C$25,R17&lt;='Datos '!D$25),'Datos '!B$25,IF(AND(R17&gt;='Datos '!C$26,R17&lt;='Datos '!D$26),'Datos '!B$26,IF(AND(R17&gt;='Datos '!C$27,R17&lt;='Datos '!D$27),'Datos '!B$27,IF(AND(R17&gt;='Datos '!C$28,R17&lt;='Datos '!D$28),'Datos '!B$28,IF(AND(R17&gt;='Datos '!C$29),'Datos '!B$29)))))</f>
        <v>2</v>
      </c>
      <c r="T17" s="31">
        <v>157</v>
      </c>
      <c r="U17" s="42">
        <f>IF(AND(T17&gt;='Datos '!G$25,T17&lt;='Datos '!H$25),'Datos '!F$25,IF(AND(T17&gt;='Datos '!G$26,T17&lt;='Datos '!H$26),'Datos '!F$26,IF(AND(T17&gt;='Datos '!G$27,T17&lt;='Datos '!H$27),'Datos '!F$27,IF(AND(T17&gt;='Datos '!G$28,T17&lt;='Datos '!H$28),'Datos '!F$28,IF(AND(T17&gt;='Datos '!G$29),'Datos '!F$29)))))</f>
        <v>1</v>
      </c>
      <c r="V17" s="224">
        <v>0.08</v>
      </c>
      <c r="W17" s="74">
        <f>IF(AND(V17&gt;='Datos '!K$25,V17&lt;='Datos '!L$25),'Datos '!J$25,IF(AND(V17&gt;='Datos '!K$26,V17&lt;='Datos '!L$26),'Datos '!J$26,IF(AND(V17&gt;='Datos '!K$27,V17&lt;='Datos '!L$27),'Datos '!J$27,IF(AND(V17&gt;='Datos '!K$28,V17&lt;='Datos '!L$28),'Datos '!J$28,IF(AND(V17&gt;='Datos '!K$29),'Datos '!J$29)))))</f>
        <v>1</v>
      </c>
      <c r="X17" s="216">
        <v>0.71</v>
      </c>
      <c r="Y17" s="74">
        <f>IF(AND(X17&gt;='Datos '!O$25,X17&lt;='Datos '!P$25),'Datos '!N$25,IF(AND(X17&gt;='Datos '!O$26,X17&lt;='Datos '!P$26),'Datos '!N$26,IF(AND(X17&gt;='Datos '!O$27,X17&lt;='Datos '!P$27),'Datos '!N$27,IF(AND(X17&gt;='Datos '!O$28,X17&lt;='Datos '!P$28),'Datos '!N$28,IF(AND(X17&gt;='Datos '!O$29),'Datos '!N$29)))))</f>
        <v>5</v>
      </c>
      <c r="Z17" s="215">
        <v>0.03</v>
      </c>
      <c r="AA17" s="234">
        <f>IF(AND(Z17&gt;='Datos '!W$12,Z17&lt;='Datos '!X$12),'Datos '!V$12,IF(AND(Z17&gt;='Datos '!W$13,Z17&lt;='Datos '!X$13),'Datos '!V$13,IF(AND(Z17&gt;='Datos '!W$14,Z17&lt;='Datos '!X$14),'Datos '!V$14,IF(AND(Z17&gt;='Datos '!W$15,Z17&lt;='Datos '!X$15),'Datos '!V$15,IF(AND(Z17&gt;='Datos '!W$16),'Datos '!V$16)))))</f>
        <v>1</v>
      </c>
      <c r="AB17" s="215">
        <v>0.05</v>
      </c>
      <c r="AC17" s="234">
        <f>IF(AND(AB17&gt;='Datos '!W$25,AB17&lt;='Datos '!X$25),'Datos '!V$25,IF(AND(AB17&gt;='Datos '!W$26,AB17&lt;='Datos '!X$26),'Datos '!V$26,IF(AND(AB17&gt;='Datos '!W$27,AB17&lt;='Datos '!X$27),'Datos '!V$27,IF(AND(AB17&gt;='Datos '!W$28,AB17&lt;='Datos '!X$28),'Datos '!V$28,IF(AND(AB17&gt;='Datos '!W$29),'Datos '!V$29)))))</f>
        <v>1</v>
      </c>
      <c r="AD17" s="235">
        <v>0.15</v>
      </c>
      <c r="AE17" s="233">
        <f>IF(AND(AD17&gt;='Datos '!W$38,AD17&lt;='Datos '!X$38),'Datos '!V$38,IF(AND(AD17&gt;='Datos '!W$39,AD17&lt;='Datos '!X$39),'Datos '!V$39,IF(AND(AD17&gt;='Datos '!W$40,AD17&lt;='Datos '!X$40),'Datos '!V$40,IF(AND(AD17&gt;='Datos '!W$41,AD17&lt;='Datos '!X$41),'Datos '!V$41,IF(AND(AD17&gt;='Datos '!W$42),'Datos '!V$42)))))</f>
        <v>3</v>
      </c>
      <c r="AF17" s="235">
        <v>0.04</v>
      </c>
      <c r="AG17" s="233">
        <f>IF(AND(AF17&gt;='Datos '!AA$12,AF17&lt;='Datos '!AB$12),'Datos '!Z$12,IF(AND(AF17&gt;='Datos '!AA$13,AF17&lt;='Datos '!AB$13),'Datos '!Z$13,IF(AND(AF17&gt;='Datos '!AA$14,AD17&lt;='Datos '!AB$14),'Datos '!Z$14,IF(AND(AF17&gt;='Datos '!AA$15,AF17&lt;='Datos '!AB$15),'Datos '!Z$15,IF(AND(AF17&gt;='Datos '!AB$16),'Datos '!Z$16)))))</f>
        <v>2</v>
      </c>
      <c r="AH17" s="235">
        <v>0.25</v>
      </c>
      <c r="AI17" s="233">
        <f>IF(AND(AH17&gt;='Datos '!AA$25,AH17&lt;='Datos '!AB$25),'Datos '!Z$25,IF(AND(AH17&gt;='Datos '!AA$26,AH17&lt;='Datos '!AB$26),'Datos '!Z$26,IF(AND(AH17&gt;='Datos '!AA$27,AH17&lt;='Datos '!AB$27),'Datos '!Z$27,IF(AND(AH17&gt;='Datos '!AA$28,AH17&lt;='Datos '!AB$28),'Datos '!Z$28,IF(AND(AH17&gt;='Datos '!AB$29),'Datos '!Z$29)))))</f>
        <v>1</v>
      </c>
      <c r="AJ17" s="13">
        <v>0</v>
      </c>
      <c r="AK17" s="236">
        <f>IF(AND(AJ17&gt;='Datos '!S$25,AJ17&lt;='Datos '!T$25),'Datos '!R$25,IF(AND(AJ17&gt;='Datos '!S$26,AJ17&lt;='Datos '!T$26),'Datos '!R$26,IF(AND(AJ17&gt;='Datos '!S$27,AJ17&lt;='Datos '!T$27),'Datos '!R$27,IF(AND(AJ17&gt;='Datos '!S$28,AJ17&lt;='Datos '!T$28),'Datos '!R$28,IF(AND(AJ17&gt;='Datos '!S$29),'Datos '!R$29)))))</f>
        <v>1</v>
      </c>
      <c r="AL17" s="240">
        <v>0.19</v>
      </c>
      <c r="AM17" s="233">
        <f>IF(AND(AL17&gt;='Datos '!C$51,AL17&lt;='Datos '!D$51),'Datos '!B$51,IF(AND(AL17&gt;='Datos '!C$52,AL17&lt;='Datos '!D$52),'Datos '!B$52,IF(AND(AL17&gt;='Datos '!C$53,AL17&lt;='Datos '!D$53),'Datos '!B$53,IF(AND(AL17&gt;='Datos '!C$54,AL17&lt;='Datos '!D$54),'Datos '!B$54,IF(AND(AL17&gt;='Datos '!C$55),'Datos '!B$55)))))</f>
        <v>5</v>
      </c>
      <c r="AN17" s="240">
        <v>0.1</v>
      </c>
      <c r="AO17" s="292">
        <f>IF(AND(AN17&gt;='Datos '!G$51,AN17&lt;='Datos '!H$51),'Datos '!F$51,IF(AND(AN17&gt;='Datos '!G$52,AN17&lt;='Datos '!H$52),'Datos '!F$52,IF(AND(AN17&gt;='Datos '!G$53,AN17&lt;='Datos '!H$53),'Datos '!F$53,IF(AND(AN17&gt;='Datos '!G$54,AN17&lt;='Datos '!H$54),'Datos '!F$54,IF(AND(AN17&gt;='Datos '!G$55),'Datos '!F$55)))))</f>
        <v>1</v>
      </c>
      <c r="AP17" s="240">
        <v>0.49</v>
      </c>
      <c r="AQ17" s="233">
        <f>IF(AND(AP17&gt;='Datos '!K$51,AP17&lt;='Datos '!L$51),'Datos '!J$51,IF(AND(AP17&gt;='Datos '!K$52,AP17&lt;='Datos '!L$52),'Datos '!J$52,IF(AND(AP17&gt;='Datos '!K$53,AP17&lt;='Datos '!L$53),'Datos '!J$53,IF(AND(AP17&gt;='Datos '!K$54,AP17&lt;='Datos '!L$54),'Datos '!J$54,IF(AND(AP17&gt;='Datos '!K$55),'Datos '!J$55)))))</f>
        <v>5</v>
      </c>
      <c r="AR17" s="240">
        <v>0.19</v>
      </c>
      <c r="AS17" s="233">
        <f>IF(AND(AR17&gt;='Datos '!O$51,AR17&lt;='Datos '!P$51),'Datos '!N$51,IF(AND(AR17&gt;='Datos '!O$52,AR17&lt;='Datos '!P$52),'Datos '!N$52,IF(AND(AR17&gt;='Datos '!O$53,AR17&lt;='Datos '!P$53),'Datos '!N$53,IF(AND(AR17&gt;='Datos '!O$54,AR17&lt;='Datos '!P$54),'Datos '!N$54,IF(AND(AR17&gt;='Datos '!O$55),'Datos '!N$55)))))</f>
        <v>1</v>
      </c>
      <c r="AT17" s="240">
        <v>0.13</v>
      </c>
      <c r="AU17" s="233">
        <f>IF(AND(AT17&gt;='Datos '!S$51,AT17&lt;='Datos '!T$51),'Datos '!R$51,IF(AND(AT17&gt;='Datos '!S$52,AT17&lt;='Datos '!T$52),'Datos '!R$52,IF(AND(AT17&gt;='Datos '!S$53,AT17&lt;='Datos '!T$53),'Datos '!R$53,IF(AND(AT17&gt;='Datos '!S$54,AT17&lt;='Datos '!T$54),'Datos '!R$54,IF(AND(AT17&gt;='Datos '!S$55),'Datos '!R$55)))))</f>
        <v>1</v>
      </c>
      <c r="AV17" s="240">
        <v>0.22</v>
      </c>
      <c r="AW17" s="233">
        <f>IF(AND(AV17&gt;='Datos '!W$51,AV17&lt;='Datos '!X$51),'Datos '!V$51,IF(AND(AV17&gt;='Datos '!W$52,AV17&lt;='Datos '!X$52),'Datos '!V$52,IF(AND(AV17&gt;='Datos '!W$53,AV17&lt;='Datos '!X$53),'Datos '!V$53,IF(AND(AV17&gt;='Datos '!W$54,AV17&lt;='Datos '!X$54),'Datos '!V$54,IF(AND(AV17&gt;='Datos '!W$55),'Datos '!V$55)))))</f>
        <v>2</v>
      </c>
      <c r="AX17" s="240">
        <v>0.28000000000000003</v>
      </c>
      <c r="AY17" s="233">
        <f>IF(AND(AX17&gt;='Datos '!AA$51,AX17&lt;='Datos '!AB$51),'Datos '!Z$51,IF(AND(AX17&gt;='Datos '!AA$52,AX17&lt;='Datos '!AB$52),'Datos '!Z$52,IF(AND(AX17&gt;='Datos '!AA$53,AX17&lt;='Datos '!AB$53),'Datos '!Z$53,IF(AND(AX17&gt;='Datos '!AA$54,AX17&lt;='Datos '!AB$54),'Datos '!Z$54,IF(AND(AX17&gt;='Datos '!AA$55),'Datos '!Z$55)))))</f>
        <v>1</v>
      </c>
      <c r="AZ17" s="240">
        <v>0.32</v>
      </c>
      <c r="BA17" s="233">
        <f>IF(AND(AZ17&gt;='Datos '!AA$38,AZ17&lt;='Datos '!AB$38),'Datos '!Z$38,IF(AND(AZ17&gt;='Datos '!AA$39,AZ17&lt;='Datos '!AB$39),'Datos '!Z$39,IF(AND(AZ17&gt;='Datos '!AA$40,AZ17&lt;='Datos '!AB$40),'Datos '!Z$40,IF(AND(AZ17&gt;='Datos '!AA$41,AZ17&lt;='Datos '!AB$41),'Datos '!Z$41,IF(AND(AZ17&gt;='Datos '!AB$42),'Datos '!Z$42)))))</f>
        <v>5</v>
      </c>
      <c r="BB17" s="241">
        <f t="shared" ref="BB17:BB40" si="5">SUM(AM17,AO17,AQ17,AS17,AU17,AW17,AY17,BA17)</f>
        <v>21</v>
      </c>
      <c r="BC17" s="236">
        <f>IF(AND(BB17&gt;='Datos '!AE$12,BB17&lt;='Datos '!AF$12),'Datos '!AD$12,IF(AND(BB17&gt;='Datos '!AE$13,BB17&lt;='Datos '!AF$13),'Datos '!AD$13,IF(AND(BB17&gt;='Datos '!AE$14,BB17&lt;='Datos '!AF$14),'Datos '!AD$14,IF(AND(BB17&gt;='Datos '!AE$15,BB17&lt;='Datos '!AF$15),'Datos '!AD$15,IF(AND(BB17&gt;='Datos '!AE$16),'Datos '!AD$16)))))</f>
        <v>2</v>
      </c>
      <c r="BD17" s="75">
        <v>0</v>
      </c>
      <c r="BE17" s="12">
        <v>0</v>
      </c>
      <c r="BF17" s="12">
        <v>0</v>
      </c>
      <c r="BG17" s="12">
        <v>3</v>
      </c>
      <c r="BH17" s="12">
        <v>0</v>
      </c>
      <c r="BI17" s="12">
        <v>0</v>
      </c>
      <c r="BJ17" s="12">
        <v>0</v>
      </c>
      <c r="BK17" s="12">
        <v>0</v>
      </c>
      <c r="BL17" s="12">
        <v>3</v>
      </c>
      <c r="BM17" s="12">
        <v>3</v>
      </c>
      <c r="BN17" s="12">
        <v>0</v>
      </c>
      <c r="BO17" s="12">
        <v>0</v>
      </c>
      <c r="BP17" s="14">
        <v>9</v>
      </c>
      <c r="BQ17" s="74">
        <f>IF(AND(BP17&gt;='Datos '!K$12,BP17&lt;='Datos '!L$12),'Datos '!J$12,IF(AND(BP17&gt;='Datos '!K$13,BP17&lt;='Datos '!L$13),'Datos '!J$13,IF(AND(BP17&gt;='Datos '!K$14,BP17&lt;='Datos '!L$14),'Datos '!J$14,IF(AND(BP17&gt;='Datos '!K$15,BP17&lt;='Datos '!L$15),'Datos '!J$15,IF(AND(BP17&gt;='Datos '!K$16),'Datos '!J$16)))))</f>
        <v>1</v>
      </c>
      <c r="BR17" s="75">
        <v>0</v>
      </c>
      <c r="BS17" s="12">
        <v>0</v>
      </c>
      <c r="BT17" s="12">
        <v>0</v>
      </c>
      <c r="BU17" s="12">
        <v>0</v>
      </c>
      <c r="BV17" s="12">
        <v>0</v>
      </c>
      <c r="BW17" s="12">
        <v>0</v>
      </c>
      <c r="BX17" s="12">
        <v>0</v>
      </c>
      <c r="BY17" s="12">
        <v>3</v>
      </c>
      <c r="BZ17" s="12">
        <v>0</v>
      </c>
      <c r="CA17" s="12">
        <v>0</v>
      </c>
      <c r="CB17" s="12">
        <v>0</v>
      </c>
      <c r="CC17" s="12">
        <v>3</v>
      </c>
      <c r="CD17" s="12">
        <v>0</v>
      </c>
      <c r="CE17" s="12">
        <v>0</v>
      </c>
      <c r="CF17" s="12">
        <v>0</v>
      </c>
      <c r="CG17" s="12">
        <v>0</v>
      </c>
      <c r="CH17" s="12">
        <v>0</v>
      </c>
      <c r="CI17" s="12">
        <v>0</v>
      </c>
      <c r="CJ17" s="12">
        <v>0</v>
      </c>
      <c r="CK17" s="12">
        <v>0</v>
      </c>
      <c r="CL17" s="12">
        <v>0</v>
      </c>
      <c r="CM17" s="12">
        <v>0</v>
      </c>
      <c r="CN17" s="12">
        <v>0</v>
      </c>
      <c r="CO17" s="12">
        <v>0</v>
      </c>
      <c r="CP17" s="12">
        <v>0</v>
      </c>
      <c r="CQ17" s="12">
        <v>2</v>
      </c>
      <c r="CR17" s="12">
        <v>0</v>
      </c>
      <c r="CS17" s="12">
        <v>0</v>
      </c>
      <c r="CT17" s="12">
        <v>0</v>
      </c>
      <c r="CU17" s="12">
        <v>0</v>
      </c>
      <c r="CV17" s="12">
        <v>0</v>
      </c>
      <c r="CW17" s="12">
        <v>0</v>
      </c>
      <c r="CX17" s="12">
        <v>0</v>
      </c>
      <c r="CY17" s="12">
        <v>0</v>
      </c>
      <c r="CZ17" s="12">
        <v>0</v>
      </c>
      <c r="DA17" s="12">
        <v>0</v>
      </c>
      <c r="DB17" s="12">
        <v>0</v>
      </c>
      <c r="DC17" s="12">
        <v>3</v>
      </c>
      <c r="DD17" s="12">
        <v>0</v>
      </c>
      <c r="DE17" s="14">
        <f t="shared" si="3"/>
        <v>11</v>
      </c>
      <c r="DF17" s="74">
        <f>IF(AND(DE17&gt;='Datos '!S$12,DE17&lt;='Datos '!T$12),'Datos '!R$12,IF(AND(DE17&gt;='Datos '!S$13,DE17&lt;='Datos '!T$13),'Datos '!R$13,IF(AND(DE17&gt;='Datos '!S$14,DE17&lt;='Datos '!T$14),'Datos '!R$14,IF(AND(DE17&gt;='Datos '!S$15,DE17&lt;='Datos '!T$15),'Datos '!R$15,IF(AND(DE17&gt;='Datos '!S$16),'Datos '!R$16)))))</f>
        <v>2</v>
      </c>
      <c r="DG17" s="75">
        <v>0</v>
      </c>
      <c r="DH17" s="12">
        <v>0</v>
      </c>
      <c r="DI17" s="12">
        <v>0</v>
      </c>
      <c r="DJ17" s="12">
        <v>0</v>
      </c>
      <c r="DK17" s="12">
        <v>3</v>
      </c>
      <c r="DL17" s="12">
        <v>0</v>
      </c>
      <c r="DM17" s="12">
        <v>3</v>
      </c>
      <c r="DN17" s="12">
        <v>0</v>
      </c>
      <c r="DO17" s="12">
        <v>0</v>
      </c>
      <c r="DP17" s="12">
        <v>0</v>
      </c>
      <c r="DQ17" s="12">
        <v>0</v>
      </c>
      <c r="DR17" s="12">
        <v>1</v>
      </c>
      <c r="DS17" s="12">
        <v>0</v>
      </c>
      <c r="DT17" s="12">
        <v>0</v>
      </c>
      <c r="DU17" s="12">
        <v>0</v>
      </c>
      <c r="DV17" s="12">
        <v>3</v>
      </c>
      <c r="DW17" s="12">
        <v>1</v>
      </c>
      <c r="DX17" s="22">
        <f t="shared" si="4"/>
        <v>11</v>
      </c>
      <c r="DY17" s="74">
        <f>IF(AND(DX17&gt;='Datos '!C$38,DX17&lt;='Datos '!D$38),'Datos '!B$38,IF(AND(DX17&gt;='Datos '!C$39,DX17&lt;='Datos '!D$39),'Datos '!B$39,IF(AND(DX17&gt;='Datos '!C$40,DX17&lt;='Datos '!D$40),'Datos '!B$40,IF(AND(DX17&gt;='Datos '!C$41,DX17&lt;='Datos '!D$41),'Datos '!B$41,IF(AND(DX17&gt;='Datos '!C$42),'Datos '!B$42)))))</f>
        <v>1</v>
      </c>
      <c r="EA17"/>
    </row>
    <row r="18" spans="2:131" ht="15" customHeight="1" x14ac:dyDescent="0.25">
      <c r="B18" s="164" t="s">
        <v>388</v>
      </c>
      <c r="C18" s="39">
        <v>4</v>
      </c>
      <c r="D18" s="39">
        <v>5</v>
      </c>
      <c r="E18" s="39">
        <v>1</v>
      </c>
      <c r="F18" s="14">
        <f t="shared" si="0"/>
        <v>10</v>
      </c>
      <c r="G18" s="74">
        <f>IF(AND(F18&gt;='Datos '!C$12,F18&lt;='Datos '!D$12),'Datos '!B$12,IF(AND(F18&gt;='Datos '!C$13,F18&lt;='Datos '!D$13),'Datos '!B$13,IF(AND(F18&gt;='Datos '!C$14,F18&lt;='Datos '!D$14),'Datos '!B$14,IF(AND(F18&gt;='Datos '!C$15,F18&lt;='Datos '!D$15),'Datos '!B$15,IF(AND(F18&gt;='Datos '!C$16),'Datos '!B$16)))))</f>
        <v>5</v>
      </c>
      <c r="H18" s="21">
        <f>VLOOKUP(B18,'Cultivos '!B15:J43,9,FALSE)</f>
        <v>15960</v>
      </c>
      <c r="I18" s="38">
        <f>IF(AND(H18&gt;='Datos '!G$12,H18&lt;='Datos '!H$12),'Datos '!F$12,IF(AND(H18&gt;='Datos '!G$13,H18&lt;='Datos '!H$13),'Datos '!F$13,IF(AND(H18&gt;='Datos '!G$14,H18&lt;='Datos '!H$14),'Datos '!F$14,IF(AND(H18&gt;='Datos '!G$15,H18&lt;='Datos '!H$15),'Datos '!F$15,IF(AND(H18&gt;='Datos '!G$16),'Datos '!F$16)))))</f>
        <v>2</v>
      </c>
      <c r="J18" s="30">
        <f>VLOOKUP(B18,'Cultivos '!$O$63:$X$96,10,FALSE)</f>
        <v>17352</v>
      </c>
      <c r="K18" s="41">
        <f>IF(AND(J18&gt;='Datos '!G$38,J18&lt;='Datos '!H$38),'Datos '!F$38,IF(AND(J18&gt;='Datos '!G$39,J18&lt;='Datos '!H$39),'Datos '!F$39,IF(AND(J18&gt;='Datos '!G$40,J18&lt;='Datos '!H$40),'Datos '!F$40,IF(AND(J18&gt;='Datos '!G$41,J18&lt;='Datos '!H$41),'Datos '!F$41,IF(AND(J18&gt;='Datos '!G$42),'Datos '!F$42)))))</f>
        <v>2</v>
      </c>
      <c r="L18" s="30">
        <f>VLOOKUP(B18,'Cultivos '!$B$63:$F$95,5,FALSE)</f>
        <v>197142</v>
      </c>
      <c r="M18" s="41">
        <f>IF(AND(L18&gt;='Datos '!K$38,L18&lt;='Datos '!L$38),'Datos '!F$38,IF(AND(L18&gt;='Datos '!K$39,L18&lt;='Datos '!L$39),'Datos '!F$39,IF(AND(L18&gt;='Datos '!K$40,L18&lt;='Datos '!L$40),'Datos '!F$40,IF(AND(L18&gt;='Datos '!K$41,L18&lt;='Datos '!L$41),'Datos '!F$41,IF(AND(L18&gt;='Datos '!K$42),'Datos '!F$42)))))</f>
        <v>4</v>
      </c>
      <c r="N18" s="198">
        <v>6738</v>
      </c>
      <c r="O18" s="15">
        <v>1404205</v>
      </c>
      <c r="P18" s="196">
        <f>N18/O18</f>
        <v>4.7984446715401245E-3</v>
      </c>
      <c r="Q18" s="41">
        <f>IF(AND(P18&gt;='[1]Datos '!O$12,P18&lt;='[1]Datos '!P$12),'[1]Datos '!N$12,IF(AND(P18&gt;='[1]Datos '!O$13,P18&lt;='[1]Datos '!P$13),'[1]Datos '!N$13,IF(AND(P18&gt;='[1]Datos '!O$14,P18&lt;='[1]Datos '!P$14),'[1]Datos '!N$14,IF(AND(P18&gt;='[1]Datos '!O$15,P18&lt;='[1]Datos '!P$15),'[1]Datos '!N$15,IF(AND(P18&gt;='[1]Datos '!O$16),'[1]Datos '!N$16)))))</f>
        <v>1</v>
      </c>
      <c r="R18" s="31">
        <v>6</v>
      </c>
      <c r="S18" s="42">
        <f>IF(AND(R18&gt;='Datos '!C$25,R18&lt;='Datos '!D$25),'Datos '!B$25,IF(AND(R18&gt;='Datos '!C$26,R18&lt;='Datos '!D$26),'Datos '!B$26,IF(AND(R18&gt;='Datos '!C$27,R18&lt;='Datos '!D$27),'Datos '!B$27,IF(AND(R18&gt;='Datos '!C$28,R18&lt;='Datos '!D$28),'Datos '!B$28,IF(AND(R18&gt;='Datos '!C$29),'Datos '!B$29)))))</f>
        <v>2</v>
      </c>
      <c r="T18" s="31">
        <v>281</v>
      </c>
      <c r="U18" s="42">
        <f>IF(AND(T18&gt;='Datos '!G$25,T18&lt;='Datos '!H$25),'Datos '!F$25,IF(AND(T18&gt;='Datos '!G$26,T18&lt;='Datos '!H$26),'Datos '!F$26,IF(AND(T18&gt;='Datos '!G$27,T18&lt;='Datos '!H$27),'Datos '!F$27,IF(AND(T18&gt;='Datos '!G$28,T18&lt;='Datos '!H$28),'Datos '!F$28,IF(AND(T18&gt;='Datos '!G$29),'Datos '!F$29)))))</f>
        <v>2</v>
      </c>
      <c r="V18" s="224">
        <v>0.28999999999999998</v>
      </c>
      <c r="W18" s="74">
        <f>IF(AND(V18&gt;='Datos '!K$25,V18&lt;='Datos '!L$25),'Datos '!J$25,IF(AND(V18&gt;='Datos '!K$26,V18&lt;='Datos '!L$26),'Datos '!J$26,IF(AND(V18&gt;='Datos '!K$27,V18&lt;='Datos '!L$27),'Datos '!J$27,IF(AND(V18&gt;='Datos '!K$28,V18&lt;='Datos '!L$28),'Datos '!J$28,IF(AND(V18&gt;='Datos '!K$29),'Datos '!J$29)))))</f>
        <v>4</v>
      </c>
      <c r="X18" s="216">
        <v>0.67</v>
      </c>
      <c r="Y18" s="74">
        <f>IF(AND(X18&gt;='Datos '!O$25,X18&lt;='Datos '!P$25),'Datos '!N$25,IF(AND(X18&gt;='Datos '!O$26,X18&lt;='Datos '!P$26),'Datos '!N$26,IF(AND(X18&gt;='Datos '!O$27,X18&lt;='Datos '!P$27),'Datos '!N$27,IF(AND(X18&gt;='Datos '!O$28,X18&lt;='Datos '!P$28),'Datos '!N$28,IF(AND(X18&gt;='Datos '!O$29),'Datos '!N$29)))))</f>
        <v>3</v>
      </c>
      <c r="Z18" s="215">
        <v>0.11</v>
      </c>
      <c r="AA18" s="234">
        <f>IF(AND(Z18&gt;='Datos '!W$12,Z18&lt;='Datos '!X$12),'Datos '!V$12,IF(AND(Z18&gt;='Datos '!W$13,Z18&lt;='Datos '!X$13),'Datos '!V$13,IF(AND(Z18&gt;='Datos '!W$14,Z18&lt;='Datos '!X$14),'Datos '!V$14,IF(AND(Z18&gt;='Datos '!W$15,Z18&lt;='Datos '!X$15),'Datos '!V$15,IF(AND(Z18&gt;='Datos '!W$16),'Datos '!V$16)))))</f>
        <v>5</v>
      </c>
      <c r="AB18" s="215">
        <v>0.13</v>
      </c>
      <c r="AC18" s="234">
        <f>IF(AND(AB18&gt;='Datos '!W$25,AB18&lt;='Datos '!X$25),'Datos '!V$25,IF(AND(AB18&gt;='Datos '!W$26,AB18&lt;='Datos '!X$26),'Datos '!V$26,IF(AND(AB18&gt;='Datos '!W$27,AB18&lt;='Datos '!X$27),'Datos '!V$27,IF(AND(AB18&gt;='Datos '!W$28,AB18&lt;='Datos '!X$28),'Datos '!V$28,IF(AND(AB18&gt;='Datos '!W$29),'Datos '!V$29)))))</f>
        <v>3</v>
      </c>
      <c r="AD18" s="235">
        <v>0.19</v>
      </c>
      <c r="AE18" s="233">
        <f>IF(AND(AD18&gt;='Datos '!W$38,AD18&lt;='Datos '!X$38),'Datos '!V$38,IF(AND(AD18&gt;='Datos '!W$39,AD18&lt;='Datos '!X$39),'Datos '!V$39,IF(AND(AD18&gt;='Datos '!W$40,AD18&lt;='Datos '!X$40),'Datos '!V$40,IF(AND(AD18&gt;='Datos '!W$41,AD18&lt;='Datos '!X$41),'Datos '!V$41,IF(AND(AD18&gt;='Datos '!W$42),'Datos '!V$42)))))</f>
        <v>5</v>
      </c>
      <c r="AF18" s="235">
        <v>0.08</v>
      </c>
      <c r="AG18" s="233">
        <f>IF(AND(AF18&gt;='Datos '!AA$12,AF18&lt;='Datos '!AB$12),'Datos '!Z$12,IF(AND(AF18&gt;='Datos '!AA$13,AF18&lt;='Datos '!AB$13),'Datos '!Z$13,IF(AND(AF18&gt;='Datos '!AA$14,AD18&lt;='Datos '!AB$14),'Datos '!Z$14,IF(AND(AF18&gt;='Datos '!AA$15,AF18&lt;='Datos '!AB$15),'Datos '!Z$15,IF(AND(AF18&gt;='Datos '!AB$16),'Datos '!Z$16)))))</f>
        <v>5</v>
      </c>
      <c r="AH18" s="235">
        <v>0.28999999999999998</v>
      </c>
      <c r="AI18" s="233">
        <f>IF(AND(AH18&gt;='Datos '!AA$25,AH18&lt;='Datos '!AB$25),'Datos '!Z$25,IF(AND(AH18&gt;='Datos '!AA$26,AH18&lt;='Datos '!AB$26),'Datos '!Z$26,IF(AND(AH18&gt;='Datos '!AA$27,AH18&lt;='Datos '!AB$27),'Datos '!Z$27,IF(AND(AH18&gt;='Datos '!AA$28,AH18&lt;='Datos '!AB$28),'Datos '!Z$28,IF(AND(AH18&gt;='Datos '!AB$29),'Datos '!Z$29)))))</f>
        <v>1</v>
      </c>
      <c r="AJ18" s="13">
        <v>6</v>
      </c>
      <c r="AK18" s="236">
        <f>IF(AND(AJ18&gt;='Datos '!S$25,AJ18&lt;='Datos '!T$25),'Datos '!R$25,IF(AND(AJ18&gt;='Datos '!S$26,AJ18&lt;='Datos '!T$26),'Datos '!R$26,IF(AND(AJ18&gt;='Datos '!S$27,AJ18&lt;='Datos '!T$27),'Datos '!R$27,IF(AND(AJ18&gt;='Datos '!S$28,AJ18&lt;='Datos '!T$28),'Datos '!R$28,IF(AND(AJ18&gt;='Datos '!S$29),'Datos '!R$29)))))</f>
        <v>3</v>
      </c>
      <c r="AL18" s="240">
        <v>0.16</v>
      </c>
      <c r="AM18" s="233">
        <f>IF(AND(AL18&gt;='Datos '!C$51,AL18&lt;='Datos '!D$51),'Datos '!B$51,IF(AND(AL18&gt;='Datos '!C$52,AL18&lt;='Datos '!D$52),'Datos '!B$52,IF(AND(AL18&gt;='Datos '!C$53,AL18&lt;='Datos '!D$53),'Datos '!B$53,IF(AND(AL18&gt;='Datos '!C$54,AL18&lt;='Datos '!D$54),'Datos '!B$54,IF(AND(AL18&gt;='Datos '!C$55),'Datos '!B$55)))))</f>
        <v>4</v>
      </c>
      <c r="AN18" s="240">
        <v>0.31</v>
      </c>
      <c r="AO18" s="292">
        <f>IF(AND(AN18&gt;='Datos '!G$51,AN18&lt;='Datos '!H$51),'Datos '!F$51,IF(AND(AN18&gt;='Datos '!G$52,AN18&lt;='Datos '!H$52),'Datos '!F$52,IF(AND(AN18&gt;='Datos '!G$53,AN18&lt;='Datos '!H$53),'Datos '!F$53,IF(AND(AN18&gt;='Datos '!G$54,AN18&lt;='Datos '!H$54),'Datos '!F$54,IF(AND(AN18&gt;='Datos '!G$55),'Datos '!F$55)))))</f>
        <v>4</v>
      </c>
      <c r="AP18" s="240">
        <v>0.24</v>
      </c>
      <c r="AQ18" s="233">
        <f>IF(AND(AP18&gt;='Datos '!K$51,AP18&lt;='Datos '!L$51),'Datos '!J$51,IF(AND(AP18&gt;='Datos '!K$52,AP18&lt;='Datos '!L$52),'Datos '!J$52,IF(AND(AP18&gt;='Datos '!K$53,AP18&lt;='Datos '!L$53),'Datos '!J$53,IF(AND(AP18&gt;='Datos '!K$54,AP18&lt;='Datos '!L$54),'Datos '!J$54,IF(AND(AP18&gt;='Datos '!K$55),'Datos '!J$55)))))</f>
        <v>2</v>
      </c>
      <c r="AR18" s="240">
        <v>0.34</v>
      </c>
      <c r="AS18" s="233">
        <f>IF(AND(AR18&gt;='Datos '!O$51,AR18&lt;='Datos '!P$51),'Datos '!N$51,IF(AND(AR18&gt;='Datos '!O$52,AR18&lt;='Datos '!P$52),'Datos '!N$52,IF(AND(AR18&gt;='Datos '!O$53,AR18&lt;='Datos '!P$53),'Datos '!N$53,IF(AND(AR18&gt;='Datos '!O$54,AR18&lt;='Datos '!P$54),'Datos '!N$54,IF(AND(AR18&gt;='Datos '!O$55),'Datos '!N$55)))))</f>
        <v>4</v>
      </c>
      <c r="AT18" s="240">
        <v>0.26</v>
      </c>
      <c r="AU18" s="233">
        <f>IF(AND(AT18&gt;='Datos '!S$51,AT18&lt;='Datos '!T$51),'Datos '!R$51,IF(AND(AT18&gt;='Datos '!S$52,AT18&lt;='Datos '!T$52),'Datos '!R$52,IF(AND(AT18&gt;='Datos '!S$53,AT18&lt;='Datos '!T$53),'Datos '!R$53,IF(AND(AT18&gt;='Datos '!S$54,AT18&lt;='Datos '!T$54),'Datos '!R$54,IF(AND(AT18&gt;='Datos '!S$55),'Datos '!R$55)))))</f>
        <v>4</v>
      </c>
      <c r="AV18" s="240">
        <v>0.26</v>
      </c>
      <c r="AW18" s="233">
        <f>IF(AND(AV18&gt;='Datos '!W$51,AV18&lt;='Datos '!X$51),'Datos '!V$51,IF(AND(AV18&gt;='Datos '!W$52,AV18&lt;='Datos '!X$52),'Datos '!V$52,IF(AND(AV18&gt;='Datos '!W$53,AV18&lt;='Datos '!X$53),'Datos '!V$53,IF(AND(AV18&gt;='Datos '!W$54,AV18&lt;='Datos '!X$54),'Datos '!V$54,IF(AND(AV18&gt;='Datos '!W$55),'Datos '!V$55)))))</f>
        <v>3</v>
      </c>
      <c r="AX18" s="240">
        <v>0.42</v>
      </c>
      <c r="AY18" s="233">
        <f>IF(AND(AX18&gt;='Datos '!AA$51,AX18&lt;='Datos '!AB$51),'Datos '!Z$51,IF(AND(AX18&gt;='Datos '!AA$52,AX18&lt;='Datos '!AB$52),'Datos '!Z$52,IF(AND(AX18&gt;='Datos '!AA$53,AX18&lt;='Datos '!AB$53),'Datos '!Z$53,IF(AND(AX18&gt;='Datos '!AA$54,AX18&lt;='Datos '!AB$54),'Datos '!Z$54,IF(AND(AX18&gt;='Datos '!AA$55),'Datos '!Z$55)))))</f>
        <v>4</v>
      </c>
      <c r="AZ18" s="240">
        <v>0.27</v>
      </c>
      <c r="BA18" s="233">
        <f>IF(AND(AZ18&gt;='Datos '!AA$38,AZ18&lt;='Datos '!AB$38),'Datos '!Z$38,IF(AND(AZ18&gt;='Datos '!AA$39,AZ18&lt;='Datos '!AB$39),'Datos '!Z$39,IF(AND(AZ18&gt;='Datos '!AA$40,AZ18&lt;='Datos '!AB$40),'Datos '!Z$40,IF(AND(AZ18&gt;='Datos '!AA$41,AZ18&lt;='Datos '!AB$41),'Datos '!Z$41,IF(AND(AZ18&gt;='Datos '!AB$42),'Datos '!Z$42)))))</f>
        <v>4</v>
      </c>
      <c r="BB18" s="241">
        <f t="shared" si="5"/>
        <v>29</v>
      </c>
      <c r="BC18" s="236">
        <f>IF(AND(BB18&gt;='Datos '!AE$12,BB18&lt;='Datos '!AF$12),'Datos '!AD$12,IF(AND(BB18&gt;='Datos '!AE$13,BB18&lt;='Datos '!AF$13),'Datos '!AD$13,IF(AND(BB18&gt;='Datos '!AE$14,BB18&lt;='Datos '!AF$14),'Datos '!AD$14,IF(AND(BB18&gt;='Datos '!AE$15,BB18&lt;='Datos '!AF$15),'Datos '!AD$15,IF(AND(BB18&gt;='Datos '!AE$16),'Datos '!AD$16)))))</f>
        <v>4</v>
      </c>
      <c r="BD18" s="75">
        <v>2</v>
      </c>
      <c r="BE18" s="12">
        <v>0</v>
      </c>
      <c r="BF18" s="12">
        <v>2</v>
      </c>
      <c r="BG18" s="12">
        <v>5</v>
      </c>
      <c r="BH18" s="12">
        <v>0</v>
      </c>
      <c r="BI18" s="12">
        <v>1</v>
      </c>
      <c r="BJ18" s="12">
        <v>1</v>
      </c>
      <c r="BK18" s="12">
        <v>3</v>
      </c>
      <c r="BL18" s="12">
        <v>3</v>
      </c>
      <c r="BM18" s="12">
        <v>3</v>
      </c>
      <c r="BN18" s="12">
        <v>0</v>
      </c>
      <c r="BO18" s="12">
        <v>0</v>
      </c>
      <c r="BP18" s="14">
        <v>20</v>
      </c>
      <c r="BQ18" s="74">
        <f>IF(AND(BP18&gt;='Datos '!K$12,BP18&lt;='Datos '!L$12),'Datos '!J$12,IF(AND(BP18&gt;='Datos '!K$13,BP18&lt;='Datos '!L$13),'Datos '!J$13,IF(AND(BP18&gt;='Datos '!K$14,BP18&lt;='Datos '!L$14),'Datos '!J$14,IF(AND(BP18&gt;='Datos '!K$15,BP18&lt;='Datos '!L$15),'Datos '!J$15,IF(AND(BP18&gt;='Datos '!K$16),'Datos '!J$16)))))</f>
        <v>4</v>
      </c>
      <c r="BR18" s="75">
        <v>0</v>
      </c>
      <c r="BS18" s="12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0</v>
      </c>
      <c r="BY18" s="12">
        <v>0</v>
      </c>
      <c r="BZ18" s="12">
        <v>0</v>
      </c>
      <c r="CA18" s="12">
        <v>0</v>
      </c>
      <c r="CB18" s="12">
        <v>0</v>
      </c>
      <c r="CC18" s="12">
        <v>0</v>
      </c>
      <c r="CD18" s="12">
        <v>0</v>
      </c>
      <c r="CE18" s="12">
        <v>2</v>
      </c>
      <c r="CF18" s="12">
        <v>0</v>
      </c>
      <c r="CG18" s="12">
        <v>0</v>
      </c>
      <c r="CH18" s="12">
        <v>0</v>
      </c>
      <c r="CI18" s="12">
        <v>0</v>
      </c>
      <c r="CJ18" s="12">
        <v>0</v>
      </c>
      <c r="CK18" s="12">
        <v>0</v>
      </c>
      <c r="CL18" s="12">
        <v>0</v>
      </c>
      <c r="CM18" s="12">
        <v>0</v>
      </c>
      <c r="CN18" s="12">
        <v>1</v>
      </c>
      <c r="CO18" s="12">
        <v>0</v>
      </c>
      <c r="CP18" s="12">
        <v>0</v>
      </c>
      <c r="CQ18" s="12">
        <v>0</v>
      </c>
      <c r="CR18" s="12">
        <v>3</v>
      </c>
      <c r="CS18" s="12">
        <v>0</v>
      </c>
      <c r="CT18" s="12">
        <v>3</v>
      </c>
      <c r="CU18" s="12">
        <v>0</v>
      </c>
      <c r="CV18" s="12">
        <v>0</v>
      </c>
      <c r="CW18" s="12">
        <v>0</v>
      </c>
      <c r="CX18" s="12">
        <v>0</v>
      </c>
      <c r="CY18" s="12">
        <v>0</v>
      </c>
      <c r="CZ18" s="12">
        <v>1</v>
      </c>
      <c r="DA18" s="12">
        <v>3</v>
      </c>
      <c r="DB18" s="12">
        <v>0</v>
      </c>
      <c r="DC18" s="12">
        <v>0</v>
      </c>
      <c r="DD18" s="12">
        <v>5</v>
      </c>
      <c r="DE18" s="14">
        <f t="shared" si="3"/>
        <v>18</v>
      </c>
      <c r="DF18" s="74">
        <f>IF(AND(DE18&gt;='Datos '!S$12,DE18&lt;='Datos '!T$12),'Datos '!R$12,IF(AND(DE18&gt;='Datos '!S$13,DE18&lt;='Datos '!T$13),'Datos '!R$13,IF(AND(DE18&gt;='Datos '!S$14,DE18&lt;='Datos '!T$14),'Datos '!R$14,IF(AND(DE18&gt;='Datos '!S$15,DE18&lt;='Datos '!T$15),'Datos '!R$15,IF(AND(DE18&gt;='Datos '!S$16),'Datos '!R$16)))))</f>
        <v>4</v>
      </c>
      <c r="DG18" s="75">
        <v>0</v>
      </c>
      <c r="DH18" s="12">
        <v>0</v>
      </c>
      <c r="DI18" s="12">
        <v>0</v>
      </c>
      <c r="DJ18" s="12">
        <v>5</v>
      </c>
      <c r="DK18" s="12">
        <v>3</v>
      </c>
      <c r="DL18" s="12">
        <v>0</v>
      </c>
      <c r="DM18" s="12">
        <v>3</v>
      </c>
      <c r="DN18" s="12">
        <v>0</v>
      </c>
      <c r="DO18" s="12">
        <v>0</v>
      </c>
      <c r="DP18" s="12">
        <v>0</v>
      </c>
      <c r="DQ18" s="12">
        <v>0</v>
      </c>
      <c r="DR18" s="12">
        <v>1</v>
      </c>
      <c r="DS18" s="12">
        <v>0</v>
      </c>
      <c r="DT18" s="12">
        <v>0</v>
      </c>
      <c r="DU18" s="12">
        <v>3</v>
      </c>
      <c r="DV18" s="12">
        <v>3</v>
      </c>
      <c r="DW18" s="12">
        <v>1</v>
      </c>
      <c r="DX18" s="22">
        <f t="shared" si="4"/>
        <v>19</v>
      </c>
      <c r="DY18" s="74">
        <f>IF(AND(DX18&gt;='Datos '!C$38,DX18&lt;='Datos '!D$38),'Datos '!B$38,IF(AND(DX18&gt;='Datos '!C$39,DX18&lt;='Datos '!D$39),'Datos '!B$39,IF(AND(DX18&gt;='Datos '!C$40,DX18&lt;='Datos '!D$40),'Datos '!B$40,IF(AND(DX18&gt;='Datos '!C$41,DX18&lt;='Datos '!D$41),'Datos '!B$41,IF(AND(DX18&gt;='Datos '!C$42),'Datos '!B$42)))))</f>
        <v>3</v>
      </c>
      <c r="EA18"/>
    </row>
    <row r="19" spans="2:131" x14ac:dyDescent="0.25">
      <c r="B19" s="164" t="s">
        <v>389</v>
      </c>
      <c r="C19" s="39">
        <v>0</v>
      </c>
      <c r="D19" s="39">
        <v>2</v>
      </c>
      <c r="E19" s="39">
        <v>1</v>
      </c>
      <c r="F19" s="14">
        <f t="shared" si="0"/>
        <v>3</v>
      </c>
      <c r="G19" s="74">
        <f>IF(AND(F19&gt;='Datos '!C$12,F19&lt;='Datos '!D$12),'Datos '!B$12,IF(AND(F19&gt;='Datos '!C$13,F19&lt;='Datos '!D$13),'Datos '!B$13,IF(AND(F19&gt;='Datos '!C$14,F19&lt;='Datos '!D$14),'Datos '!B$14,IF(AND(F19&gt;='Datos '!C$15,F19&lt;='Datos '!D$15),'Datos '!B$15,IF(AND(F19&gt;='Datos '!C$16),'Datos '!B$16)))))</f>
        <v>2</v>
      </c>
      <c r="H19" s="21">
        <f>VLOOKUP(B19,'Cultivos '!B16:J43,9,FALSE)</f>
        <v>24</v>
      </c>
      <c r="I19" s="38">
        <f>IF(AND(H19&gt;='Datos '!G$12,H19&lt;='Datos '!H$12),'Datos '!F$12,IF(AND(H19&gt;='Datos '!G$13,H19&lt;='Datos '!H$13),'Datos '!F$13,IF(AND(H19&gt;='Datos '!G$14,H19&lt;='Datos '!H$14),'Datos '!F$14,IF(AND(H19&gt;='Datos '!G$15,H19&lt;='Datos '!H$15),'Datos '!F$15,IF(AND(H19&gt;='Datos '!G$16),'Datos '!F$16)))))</f>
        <v>1</v>
      </c>
      <c r="J19" s="30">
        <f>VLOOKUP(B19,'Cultivos '!$O$63:$X$96,10,FALSE)</f>
        <v>8472</v>
      </c>
      <c r="K19" s="41">
        <f>IF(AND(J19&gt;='Datos '!G$38,J19&lt;='Datos '!H$38),'Datos '!F$38,IF(AND(J19&gt;='Datos '!G$39,J19&lt;='Datos '!H$39),'Datos '!F$39,IF(AND(J19&gt;='Datos '!G$40,J19&lt;='Datos '!H$40),'Datos '!F$40,IF(AND(J19&gt;='Datos '!G$41,J19&lt;='Datos '!H$41),'Datos '!F$41,IF(AND(J19&gt;='Datos '!G$42),'Datos '!F$42)))))</f>
        <v>1</v>
      </c>
      <c r="L19" s="30">
        <f>VLOOKUP(B19,'Cultivos '!$B$63:$F$95,5,FALSE)</f>
        <v>595</v>
      </c>
      <c r="M19" s="41">
        <f>IF(AND(L19&gt;='Datos '!K$38,L19&lt;='Datos '!L$38),'Datos '!F$38,IF(AND(L19&gt;='Datos '!K$39,L19&lt;='Datos '!L$39),'Datos '!F$39,IF(AND(L19&gt;='Datos '!K$40,L19&lt;='Datos '!L$40),'Datos '!F$40,IF(AND(L19&gt;='Datos '!K$41,L19&lt;='Datos '!L$41),'Datos '!F$41,IF(AND(L19&gt;='Datos '!K$42),'Datos '!F$42)))))</f>
        <v>1</v>
      </c>
      <c r="N19" s="198">
        <v>1265</v>
      </c>
      <c r="O19" s="15">
        <v>1053475</v>
      </c>
      <c r="P19" s="196">
        <f t="shared" ref="P19:P40" si="6">N19/O19</f>
        <v>1.2007878687201881E-3</v>
      </c>
      <c r="Q19" s="41">
        <f>IF(AND(P19&gt;='[1]Datos '!O$12,P19&lt;='[1]Datos '!P$12),'[1]Datos '!N$12,IF(AND(P19&gt;='[1]Datos '!O$13,P19&lt;='[1]Datos '!P$13),'[1]Datos '!N$13,IF(AND(P19&gt;='[1]Datos '!O$14,P19&lt;='[1]Datos '!P$14),'[1]Datos '!N$14,IF(AND(P19&gt;='[1]Datos '!O$15,P19&lt;='[1]Datos '!P$15),'[1]Datos '!N$15,IF(AND(P19&gt;='[1]Datos '!O$16),'[1]Datos '!N$16)))))</f>
        <v>1</v>
      </c>
      <c r="R19" s="31">
        <v>0</v>
      </c>
      <c r="S19" s="42">
        <f>IF(AND(R19&gt;='Datos '!C$25,R19&lt;='Datos '!D$25),'Datos '!B$25,IF(AND(R19&gt;='Datos '!C$26,R19&lt;='Datos '!D$26),'Datos '!B$26,IF(AND(R19&gt;='Datos '!C$27,R19&lt;='Datos '!D$27),'Datos '!B$27,IF(AND(R19&gt;='Datos '!C$28,R19&lt;='Datos '!D$28),'Datos '!B$28,IF(AND(R19&gt;='Datos '!C$29),'Datos '!B$29)))))</f>
        <v>1</v>
      </c>
      <c r="T19" s="31">
        <v>151</v>
      </c>
      <c r="U19" s="42">
        <f>IF(AND(T19&gt;='Datos '!G$25,T19&lt;='Datos '!H$25),'Datos '!F$25,IF(AND(T19&gt;='Datos '!G$26,T19&lt;='Datos '!H$26),'Datos '!F$26,IF(AND(T19&gt;='Datos '!G$27,T19&lt;='Datos '!H$27),'Datos '!F$27,IF(AND(T19&gt;='Datos '!G$28,T19&lt;='Datos '!H$28),'Datos '!F$28,IF(AND(T19&gt;='Datos '!G$29),'Datos '!F$29)))))</f>
        <v>1</v>
      </c>
      <c r="V19" s="224">
        <v>0.1</v>
      </c>
      <c r="W19" s="74">
        <f>IF(AND(V19&gt;='Datos '!K$25,V19&lt;='Datos '!L$25),'Datos '!J$25,IF(AND(V19&gt;='Datos '!K$26,V19&lt;='Datos '!L$26),'Datos '!J$26,IF(AND(V19&gt;='Datos '!K$27,V19&lt;='Datos '!L$27),'Datos '!J$27,IF(AND(V19&gt;='Datos '!K$28,V19&lt;='Datos '!L$28),'Datos '!J$28,IF(AND(V19&gt;='Datos '!K$29),'Datos '!J$29)))))</f>
        <v>1</v>
      </c>
      <c r="X19" s="216">
        <v>0.73</v>
      </c>
      <c r="Y19" s="74">
        <f>IF(AND(X19&gt;='Datos '!O$25,X19&lt;='Datos '!P$25),'Datos '!N$25,IF(AND(X19&gt;='Datos '!O$26,X19&lt;='Datos '!P$26),'Datos '!N$26,IF(AND(X19&gt;='Datos '!O$27,X19&lt;='Datos '!P$27),'Datos '!N$27,IF(AND(X19&gt;='Datos '!O$28,X19&lt;='Datos '!P$28),'Datos '!N$28,IF(AND(X19&gt;='Datos '!O$29),'Datos '!N$29)))))</f>
        <v>5</v>
      </c>
      <c r="Z19" s="215">
        <v>0.09</v>
      </c>
      <c r="AA19" s="234">
        <f>IF(AND(Z19&gt;='Datos '!W$12,Z19&lt;='Datos '!X$12),'Datos '!V$12,IF(AND(Z19&gt;='Datos '!W$13,Z19&lt;='Datos '!X$13),'Datos '!V$13,IF(AND(Z19&gt;='Datos '!W$14,Z19&lt;='Datos '!X$14),'Datos '!V$14,IF(AND(Z19&gt;='Datos '!W$15,Z19&lt;='Datos '!X$15),'Datos '!V$15,IF(AND(Z19&gt;='Datos '!W$16),'Datos '!V$16)))))</f>
        <v>4</v>
      </c>
      <c r="AB19" s="215">
        <v>0.12</v>
      </c>
      <c r="AC19" s="234">
        <f>IF(AND(AB19&gt;='Datos '!W$25,AB19&lt;='Datos '!X$25),'Datos '!V$25,IF(AND(AB19&gt;='Datos '!W$26,AB19&lt;='Datos '!X$26),'Datos '!V$26,IF(AND(AB19&gt;='Datos '!W$27,AB19&lt;='Datos '!X$27),'Datos '!V$27,IF(AND(AB19&gt;='Datos '!W$28,AB19&lt;='Datos '!X$28),'Datos '!V$28,IF(AND(AB19&gt;='Datos '!W$29),'Datos '!V$29)))))</f>
        <v>3</v>
      </c>
      <c r="AD19" s="235">
        <v>0.14000000000000001</v>
      </c>
      <c r="AE19" s="233">
        <f>IF(AND(AD19&gt;='Datos '!W$38,AD19&lt;='Datos '!X$38),'Datos '!V$38,IF(AND(AD19&gt;='Datos '!W$39,AD19&lt;='Datos '!X$39),'Datos '!V$39,IF(AND(AD19&gt;='Datos '!W$40,AD19&lt;='Datos '!X$40),'Datos '!V$40,IF(AND(AD19&gt;='Datos '!W$41,AD19&lt;='Datos '!X$41),'Datos '!V$41,IF(AND(AD19&gt;='Datos '!W$42),'Datos '!V$42)))))</f>
        <v>2</v>
      </c>
      <c r="AF19" s="235">
        <v>0.08</v>
      </c>
      <c r="AG19" s="233">
        <f>IF(AND(AF19&gt;='Datos '!AA$12,AF19&lt;='Datos '!AB$12),'Datos '!Z$12,IF(AND(AF19&gt;='Datos '!AA$13,AF19&lt;='Datos '!AB$13),'Datos '!Z$13,IF(AND(AF19&gt;='Datos '!AA$14,AD19&lt;='Datos '!AB$14),'Datos '!Z$14,IF(AND(AF19&gt;='Datos '!AA$15,AF19&lt;='Datos '!AB$15),'Datos '!Z$15,IF(AND(AF19&gt;='Datos '!AB$16),'Datos '!Z$16)))))</f>
        <v>5</v>
      </c>
      <c r="AH19" s="235">
        <v>0.27</v>
      </c>
      <c r="AI19" s="233">
        <f>IF(AND(AH19&gt;='Datos '!AA$25,AH19&lt;='Datos '!AB$25),'Datos '!Z$25,IF(AND(AH19&gt;='Datos '!AA$26,AH19&lt;='Datos '!AB$26),'Datos '!Z$26,IF(AND(AH19&gt;='Datos '!AA$27,AH19&lt;='Datos '!AB$27),'Datos '!Z$27,IF(AND(AH19&gt;='Datos '!AA$28,AH19&lt;='Datos '!AB$28),'Datos '!Z$28,IF(AND(AH19&gt;='Datos '!AB$29),'Datos '!Z$29)))))</f>
        <v>1</v>
      </c>
      <c r="AJ19" s="13">
        <v>5</v>
      </c>
      <c r="AK19" s="236">
        <f>IF(AND(AJ19&gt;='Datos '!S$25,AJ19&lt;='Datos '!T$25),'Datos '!R$25,IF(AND(AJ19&gt;='Datos '!S$26,AJ19&lt;='Datos '!T$26),'Datos '!R$26,IF(AND(AJ19&gt;='Datos '!S$27,AJ19&lt;='Datos '!T$27),'Datos '!R$27,IF(AND(AJ19&gt;='Datos '!S$28,AJ19&lt;='Datos '!T$28),'Datos '!R$28,IF(AND(AJ19&gt;='Datos '!S$29),'Datos '!R$29)))))</f>
        <v>2</v>
      </c>
      <c r="AL19" s="240">
        <v>0.14000000000000001</v>
      </c>
      <c r="AM19" s="233">
        <f>IF(AND(AL19&gt;='Datos '!C$51,AL19&lt;='Datos '!D$51),'Datos '!B$51,IF(AND(AL19&gt;='Datos '!C$52,AL19&lt;='Datos '!D$52),'Datos '!B$52,IF(AND(AL19&gt;='Datos '!C$53,AL19&lt;='Datos '!D$53),'Datos '!B$53,IF(AND(AL19&gt;='Datos '!C$54,AL19&lt;='Datos '!D$54),'Datos '!B$54,IF(AND(AL19&gt;='Datos '!C$55),'Datos '!B$55)))))</f>
        <v>3</v>
      </c>
      <c r="AN19" s="240">
        <v>0.15</v>
      </c>
      <c r="AO19" s="292">
        <f>IF(AND(AN19&gt;='Datos '!G$51,AN19&lt;='Datos '!H$51),'Datos '!F$51,IF(AND(AN19&gt;='Datos '!G$52,AN19&lt;='Datos '!H$52),'Datos '!F$52,IF(AND(AN19&gt;='Datos '!G$53,AN19&lt;='Datos '!H$53),'Datos '!F$53,IF(AND(AN19&gt;='Datos '!G$54,AN19&lt;='Datos '!H$54),'Datos '!F$54,IF(AND(AN19&gt;='Datos '!G$55),'Datos '!F$55)))))</f>
        <v>1</v>
      </c>
      <c r="AP19" s="240">
        <v>0.26</v>
      </c>
      <c r="AQ19" s="233">
        <f>IF(AND(AP19&gt;='Datos '!K$51,AP19&lt;='Datos '!L$51),'Datos '!J$51,IF(AND(AP19&gt;='Datos '!K$52,AP19&lt;='Datos '!L$52),'Datos '!J$52,IF(AND(AP19&gt;='Datos '!K$53,AP19&lt;='Datos '!L$53),'Datos '!J$53,IF(AND(AP19&gt;='Datos '!K$54,AP19&lt;='Datos '!L$54),'Datos '!J$54,IF(AND(AP19&gt;='Datos '!K$55),'Datos '!J$55)))))</f>
        <v>3</v>
      </c>
      <c r="AR19" s="240">
        <v>0.35</v>
      </c>
      <c r="AS19" s="233">
        <f>IF(AND(AR19&gt;='Datos '!O$51,AR19&lt;='Datos '!P$51),'Datos '!N$51,IF(AND(AR19&gt;='Datos '!O$52,AR19&lt;='Datos '!P$52),'Datos '!N$52,IF(AND(AR19&gt;='Datos '!O$53,AR19&lt;='Datos '!P$53),'Datos '!N$53,IF(AND(AR19&gt;='Datos '!O$54,AR19&lt;='Datos '!P$54),'Datos '!N$54,IF(AND(AR19&gt;='Datos '!O$55),'Datos '!N$55)))))</f>
        <v>4</v>
      </c>
      <c r="AT19" s="240">
        <v>0.24</v>
      </c>
      <c r="AU19" s="233">
        <f>IF(AND(AT19&gt;='Datos '!S$51,AT19&lt;='Datos '!T$51),'Datos '!R$51,IF(AND(AT19&gt;='Datos '!S$52,AT19&lt;='Datos '!T$52),'Datos '!R$52,IF(AND(AT19&gt;='Datos '!S$53,AT19&lt;='Datos '!T$53),'Datos '!R$53,IF(AND(AT19&gt;='Datos '!S$54,AT19&lt;='Datos '!T$54),'Datos '!R$54,IF(AND(AT19&gt;='Datos '!S$55),'Datos '!R$55)))))</f>
        <v>3</v>
      </c>
      <c r="AV19" s="240">
        <v>0.24</v>
      </c>
      <c r="AW19" s="233">
        <f>IF(AND(AV19&gt;='Datos '!W$51,AV19&lt;='Datos '!X$51),'Datos '!V$51,IF(AND(AV19&gt;='Datos '!W$52,AV19&lt;='Datos '!X$52),'Datos '!V$52,IF(AND(AV19&gt;='Datos '!W$53,AV19&lt;='Datos '!X$53),'Datos '!V$53,IF(AND(AV19&gt;='Datos '!W$54,AV19&lt;='Datos '!X$54),'Datos '!V$54,IF(AND(AV19&gt;='Datos '!W$55),'Datos '!V$55)))))</f>
        <v>3</v>
      </c>
      <c r="AX19" s="240">
        <v>0.43</v>
      </c>
      <c r="AY19" s="233">
        <f>IF(AND(AX19&gt;='Datos '!AA$51,AX19&lt;='Datos '!AB$51),'Datos '!Z$51,IF(AND(AX19&gt;='Datos '!AA$52,AX19&lt;='Datos '!AB$52),'Datos '!Z$52,IF(AND(AX19&gt;='Datos '!AA$53,AX19&lt;='Datos '!AB$53),'Datos '!Z$53,IF(AND(AX19&gt;='Datos '!AA$54,AX19&lt;='Datos '!AB$54),'Datos '!Z$54,IF(AND(AX19&gt;='Datos '!AA$55),'Datos '!Z$55)))))</f>
        <v>4</v>
      </c>
      <c r="AZ19" s="240">
        <v>0.31</v>
      </c>
      <c r="BA19" s="233">
        <f>IF(AND(AZ19&gt;='Datos '!AA$38,AZ19&lt;='Datos '!AB$38),'Datos '!Z$38,IF(AND(AZ19&gt;='Datos '!AA$39,AZ19&lt;='Datos '!AB$39),'Datos '!Z$39,IF(AND(AZ19&gt;='Datos '!AA$40,AZ19&lt;='Datos '!AB$40),'Datos '!Z$40,IF(AND(AZ19&gt;='Datos '!AA$41,AZ19&lt;='Datos '!AB$41),'Datos '!Z$41,IF(AND(AZ19&gt;='Datos '!AB$42),'Datos '!Z$42)))))</f>
        <v>5</v>
      </c>
      <c r="BB19" s="241">
        <f t="shared" si="5"/>
        <v>26</v>
      </c>
      <c r="BC19" s="236">
        <f>IF(AND(BB19&gt;='Datos '!AE$12,BB19&lt;='Datos '!AF$12),'Datos '!AD$12,IF(AND(BB19&gt;='Datos '!AE$13,BB19&lt;='Datos '!AF$13),'Datos '!AD$13,IF(AND(BB19&gt;='Datos '!AE$14,BB19&lt;='Datos '!AF$14),'Datos '!AD$14,IF(AND(BB19&gt;='Datos '!AE$15,BB19&lt;='Datos '!AF$15),'Datos '!AD$15,IF(AND(BB19&gt;='Datos '!AE$16),'Datos '!AD$16)))))</f>
        <v>3</v>
      </c>
      <c r="BD19" s="75">
        <v>0</v>
      </c>
      <c r="BE19" s="12">
        <v>0</v>
      </c>
      <c r="BF19" s="12">
        <v>0</v>
      </c>
      <c r="BG19" s="12">
        <v>3</v>
      </c>
      <c r="BH19" s="12">
        <v>0</v>
      </c>
      <c r="BI19" s="12">
        <v>0</v>
      </c>
      <c r="BJ19" s="12">
        <v>0</v>
      </c>
      <c r="BK19" s="12">
        <v>0</v>
      </c>
      <c r="BL19" s="12">
        <v>4</v>
      </c>
      <c r="BM19" s="12">
        <v>1</v>
      </c>
      <c r="BN19" s="12">
        <v>0</v>
      </c>
      <c r="BO19" s="12">
        <v>0</v>
      </c>
      <c r="BP19" s="14">
        <v>8</v>
      </c>
      <c r="BQ19" s="74">
        <f>IF(AND(BP19&gt;='Datos '!K$12,BP19&lt;='Datos '!L$12),'Datos '!J$12,IF(AND(BP19&gt;='Datos '!K$13,BP19&lt;='Datos '!L$13),'Datos '!J$13,IF(AND(BP19&gt;='Datos '!K$14,BP19&lt;='Datos '!L$14),'Datos '!J$14,IF(AND(BP19&gt;='Datos '!K$15,BP19&lt;='Datos '!L$15),'Datos '!J$15,IF(AND(BP19&gt;='Datos '!K$16),'Datos '!J$16)))))</f>
        <v>1</v>
      </c>
      <c r="BR19" s="75">
        <v>0</v>
      </c>
      <c r="BS19" s="12">
        <v>0</v>
      </c>
      <c r="BT19" s="12">
        <v>0</v>
      </c>
      <c r="BU19" s="12">
        <v>5</v>
      </c>
      <c r="BV19" s="12">
        <v>0</v>
      </c>
      <c r="BW19" s="12">
        <v>0</v>
      </c>
      <c r="BX19" s="12">
        <v>0</v>
      </c>
      <c r="BY19" s="12">
        <v>0</v>
      </c>
      <c r="BZ19" s="12">
        <v>0</v>
      </c>
      <c r="CA19" s="12">
        <v>0</v>
      </c>
      <c r="CB19" s="12">
        <v>3</v>
      </c>
      <c r="CC19" s="12">
        <v>0</v>
      </c>
      <c r="CD19" s="12">
        <v>0</v>
      </c>
      <c r="CE19" s="12">
        <v>0</v>
      </c>
      <c r="CF19" s="12">
        <v>0</v>
      </c>
      <c r="CG19" s="12">
        <v>0</v>
      </c>
      <c r="CH19" s="12">
        <v>0</v>
      </c>
      <c r="CI19" s="12">
        <v>0</v>
      </c>
      <c r="CJ19" s="12">
        <v>0</v>
      </c>
      <c r="CK19" s="12">
        <v>0</v>
      </c>
      <c r="CL19" s="12">
        <v>0</v>
      </c>
      <c r="CM19" s="12">
        <v>0</v>
      </c>
      <c r="CN19" s="12">
        <v>0</v>
      </c>
      <c r="CO19" s="12">
        <v>3</v>
      </c>
      <c r="CP19" s="12">
        <v>3</v>
      </c>
      <c r="CQ19" s="12">
        <v>0</v>
      </c>
      <c r="CR19" s="12">
        <v>0</v>
      </c>
      <c r="CS19" s="12">
        <v>3</v>
      </c>
      <c r="CT19" s="12">
        <v>0</v>
      </c>
      <c r="CU19" s="12">
        <v>0</v>
      </c>
      <c r="CV19" s="12">
        <v>0</v>
      </c>
      <c r="CW19" s="12">
        <v>0</v>
      </c>
      <c r="CX19" s="12">
        <v>2</v>
      </c>
      <c r="CY19" s="12">
        <v>0</v>
      </c>
      <c r="CZ19" s="12">
        <v>0</v>
      </c>
      <c r="DA19" s="12">
        <v>0</v>
      </c>
      <c r="DB19" s="12">
        <v>0</v>
      </c>
      <c r="DC19" s="12">
        <v>0</v>
      </c>
      <c r="DD19" s="12">
        <v>0</v>
      </c>
      <c r="DE19" s="14">
        <f t="shared" si="3"/>
        <v>19</v>
      </c>
      <c r="DF19" s="74">
        <f>IF(AND(DE19&gt;='Datos '!S$12,DE19&lt;='Datos '!T$12),'Datos '!R$12,IF(AND(DE19&gt;='Datos '!S$13,DE19&lt;='Datos '!T$13),'Datos '!R$13,IF(AND(DE19&gt;='Datos '!S$14,DE19&lt;='Datos '!T$14),'Datos '!R$14,IF(AND(DE19&gt;='Datos '!S$15,DE19&lt;='Datos '!T$15),'Datos '!R$15,IF(AND(DE19&gt;='Datos '!S$16),'Datos '!R$16)))))</f>
        <v>4</v>
      </c>
      <c r="DG19" s="75">
        <v>0</v>
      </c>
      <c r="DH19" s="12">
        <v>0</v>
      </c>
      <c r="DI19" s="12">
        <v>0</v>
      </c>
      <c r="DJ19" s="12">
        <v>0</v>
      </c>
      <c r="DK19" s="12">
        <v>3</v>
      </c>
      <c r="DL19" s="12">
        <v>0</v>
      </c>
      <c r="DM19" s="12">
        <v>3</v>
      </c>
      <c r="DN19" s="12">
        <v>0</v>
      </c>
      <c r="DO19" s="12">
        <v>0</v>
      </c>
      <c r="DP19" s="12">
        <v>0</v>
      </c>
      <c r="DQ19" s="12">
        <v>3</v>
      </c>
      <c r="DR19" s="12">
        <v>1</v>
      </c>
      <c r="DS19" s="12">
        <v>0</v>
      </c>
      <c r="DT19" s="12">
        <v>0</v>
      </c>
      <c r="DU19" s="12">
        <v>0</v>
      </c>
      <c r="DV19" s="12">
        <v>3</v>
      </c>
      <c r="DW19" s="12">
        <v>1</v>
      </c>
      <c r="DX19" s="22">
        <f t="shared" si="4"/>
        <v>14</v>
      </c>
      <c r="DY19" s="74">
        <f>IF(AND(DX19&gt;='Datos '!C$38,DX19&lt;='Datos '!D$38),'Datos '!B$38,IF(AND(DX19&gt;='Datos '!C$39,DX19&lt;='Datos '!D$39),'Datos '!B$39,IF(AND(DX19&gt;='Datos '!C$40,DX19&lt;='Datos '!D$40),'Datos '!B$40,IF(AND(DX19&gt;='Datos '!C$41,DX19&lt;='Datos '!D$41),'Datos '!B$41,IF(AND(DX19&gt;='Datos '!C$42),'Datos '!B$42)))))</f>
        <v>1</v>
      </c>
      <c r="EA19"/>
    </row>
    <row r="20" spans="2:131" x14ac:dyDescent="0.25">
      <c r="B20" s="164" t="s">
        <v>415</v>
      </c>
      <c r="C20" s="39">
        <v>0</v>
      </c>
      <c r="D20" s="39">
        <v>5</v>
      </c>
      <c r="E20" s="39">
        <v>2</v>
      </c>
      <c r="F20" s="14">
        <f t="shared" si="0"/>
        <v>7</v>
      </c>
      <c r="G20" s="74">
        <f>IF(AND(F20&gt;='Datos '!C$12,F20&lt;='Datos '!D$12),'Datos '!B$12,IF(AND(F20&gt;='Datos '!C$13,F20&lt;='Datos '!D$13),'Datos '!B$13,IF(AND(F20&gt;='Datos '!C$14,F20&lt;='Datos '!D$14),'Datos '!B$14,IF(AND(F20&gt;='Datos '!C$15,F20&lt;='Datos '!D$15),'Datos '!B$15,IF(AND(F20&gt;='Datos '!C$16),'Datos '!B$16)))))</f>
        <v>4</v>
      </c>
      <c r="H20" s="21">
        <f>VLOOKUP(B20,'Cultivos '!B17:J43,9,FALSE)</f>
        <v>2611</v>
      </c>
      <c r="I20" s="38">
        <f>IF(AND(H20&gt;='Datos '!G$12,H20&lt;='Datos '!H$12),'Datos '!F$12,IF(AND(H20&gt;='Datos '!G$13,H20&lt;='Datos '!H$13),'Datos '!F$13,IF(AND(H20&gt;='Datos '!G$14,H20&lt;='Datos '!H$14),'Datos '!F$14,IF(AND(H20&gt;='Datos '!G$15,H20&lt;='Datos '!H$15),'Datos '!F$15,IF(AND(H20&gt;='Datos '!G$16),'Datos '!F$16)))))</f>
        <v>1</v>
      </c>
      <c r="J20" s="30">
        <f>VLOOKUP(B20,'Cultivos '!$O$63:$X$96,10,FALSE)</f>
        <v>1631</v>
      </c>
      <c r="K20" s="41">
        <f>IF(AND(J20&gt;='Datos '!G$38,J20&lt;='Datos '!H$38),'Datos '!F$38,IF(AND(J20&gt;='Datos '!G$39,J20&lt;='Datos '!H$39),'Datos '!F$39,IF(AND(J20&gt;='Datos '!G$40,J20&lt;='Datos '!H$40),'Datos '!F$40,IF(AND(J20&gt;='Datos '!G$41,J20&lt;='Datos '!H$41),'Datos '!F$41,IF(AND(J20&gt;='Datos '!G$42),'Datos '!F$42)))))</f>
        <v>1</v>
      </c>
      <c r="L20" s="30">
        <f>VLOOKUP(B20,'Cultivos '!$B$63:$F$95,5,FALSE)</f>
        <v>30358</v>
      </c>
      <c r="M20" s="41">
        <f>IF(AND(L20&gt;='Datos '!K$38,L20&lt;='Datos '!L$38),'Datos '!F$38,IF(AND(L20&gt;='Datos '!K$39,L20&lt;='Datos '!L$39),'Datos '!F$39,IF(AND(L20&gt;='Datos '!K$40,L20&lt;='Datos '!L$40),'Datos '!F$40,IF(AND(L20&gt;='Datos '!K$41,L20&lt;='Datos '!L$41),'Datos '!F$41,IF(AND(L20&gt;='Datos '!K$42),'Datos '!F$42)))))</f>
        <v>1</v>
      </c>
      <c r="N20" s="198">
        <v>14371</v>
      </c>
      <c r="O20" s="15">
        <v>510047</v>
      </c>
      <c r="P20" s="196">
        <f t="shared" si="6"/>
        <v>2.8175834776010839E-2</v>
      </c>
      <c r="Q20" s="41">
        <f>IF(AND(P20&gt;='[1]Datos '!O$12,P20&lt;='[1]Datos '!P$12),'[1]Datos '!N$12,IF(AND(P20&gt;='[1]Datos '!O$13,P20&lt;='[1]Datos '!P$13),'[1]Datos '!N$13,IF(AND(P20&gt;='[1]Datos '!O$14,P20&lt;='[1]Datos '!P$14),'[1]Datos '!N$14,IF(AND(P20&gt;='[1]Datos '!O$15,P20&lt;='[1]Datos '!P$15),'[1]Datos '!N$15,IF(AND(P20&gt;='[1]Datos '!O$16),'[1]Datos '!N$16)))))</f>
        <v>5</v>
      </c>
      <c r="R20" s="31">
        <v>5</v>
      </c>
      <c r="S20" s="42">
        <f>IF(AND(R20&gt;='Datos '!C$25,R20&lt;='Datos '!D$25),'Datos '!B$25,IF(AND(R20&gt;='Datos '!C$26,R20&lt;='Datos '!D$26),'Datos '!B$26,IF(AND(R20&gt;='Datos '!C$27,R20&lt;='Datos '!D$27),'Datos '!B$27,IF(AND(R20&gt;='Datos '!C$28,R20&lt;='Datos '!D$28),'Datos '!B$28,IF(AND(R20&gt;='Datos '!C$29),'Datos '!B$29)))))</f>
        <v>2</v>
      </c>
      <c r="T20" s="31">
        <v>140</v>
      </c>
      <c r="U20" s="42">
        <f>IF(AND(T20&gt;='Datos '!G$25,T20&lt;='Datos '!H$25),'Datos '!F$25,IF(AND(T20&gt;='Datos '!G$26,T20&lt;='Datos '!H$26),'Datos '!F$26,IF(AND(T20&gt;='Datos '!G$27,T20&lt;='Datos '!H$27),'Datos '!F$27,IF(AND(T20&gt;='Datos '!G$28,T20&lt;='Datos '!H$28),'Datos '!F$28,IF(AND(T20&gt;='Datos '!G$29),'Datos '!F$29)))))</f>
        <v>1</v>
      </c>
      <c r="V20" s="224">
        <v>0.28999999999999998</v>
      </c>
      <c r="W20" s="74">
        <f>IF(AND(V20&gt;='Datos '!K$25,V20&lt;='Datos '!L$25),'Datos '!J$25,IF(AND(V20&gt;='Datos '!K$26,V20&lt;='Datos '!L$26),'Datos '!J$26,IF(AND(V20&gt;='Datos '!K$27,V20&lt;='Datos '!L$27),'Datos '!J$27,IF(AND(V20&gt;='Datos '!K$28,V20&lt;='Datos '!L$28),'Datos '!J$28,IF(AND(V20&gt;='Datos '!K$29),'Datos '!J$29)))))</f>
        <v>4</v>
      </c>
      <c r="X20" s="216">
        <v>0.67</v>
      </c>
      <c r="Y20" s="74">
        <f>IF(AND(X20&gt;='Datos '!O$25,X20&lt;='Datos '!P$25),'Datos '!N$25,IF(AND(X20&gt;='Datos '!O$26,X20&lt;='Datos '!P$26),'Datos '!N$26,IF(AND(X20&gt;='Datos '!O$27,X20&lt;='Datos '!P$27),'Datos '!N$27,IF(AND(X20&gt;='Datos '!O$28,X20&lt;='Datos '!P$28),'Datos '!N$28,IF(AND(X20&gt;='Datos '!O$29),'Datos '!N$29)))))</f>
        <v>3</v>
      </c>
      <c r="Z20" s="215">
        <v>0.11</v>
      </c>
      <c r="AA20" s="234">
        <f>IF(AND(Z20&gt;='Datos '!W$12,Z20&lt;='Datos '!X$12),'Datos '!V$12,IF(AND(Z20&gt;='Datos '!W$13,Z20&lt;='Datos '!X$13),'Datos '!V$13,IF(AND(Z20&gt;='Datos '!W$14,Z20&lt;='Datos '!X$14),'Datos '!V$14,IF(AND(Z20&gt;='Datos '!W$15,Z20&lt;='Datos '!X$15),'Datos '!V$15,IF(AND(Z20&gt;='Datos '!W$16),'Datos '!V$16)))))</f>
        <v>5</v>
      </c>
      <c r="AB20" s="215">
        <v>0.13</v>
      </c>
      <c r="AC20" s="234">
        <f>IF(AND(AB20&gt;='Datos '!W$25,AB20&lt;='Datos '!X$25),'Datos '!V$25,IF(AND(AB20&gt;='Datos '!W$26,AB20&lt;='Datos '!X$26),'Datos '!V$26,IF(AND(AB20&gt;='Datos '!W$27,AB20&lt;='Datos '!X$27),'Datos '!V$27,IF(AND(AB20&gt;='Datos '!W$28,AB20&lt;='Datos '!X$28),'Datos '!V$28,IF(AND(AB20&gt;='Datos '!W$29),'Datos '!V$29)))))</f>
        <v>3</v>
      </c>
      <c r="AD20" s="235">
        <v>0.19</v>
      </c>
      <c r="AE20" s="233">
        <f>IF(AND(AD20&gt;='Datos '!W$38,AD20&lt;='Datos '!X$38),'Datos '!V$38,IF(AND(AD20&gt;='Datos '!W$39,AD20&lt;='Datos '!X$39),'Datos '!V$39,IF(AND(AD20&gt;='Datos '!W$40,AD20&lt;='Datos '!X$40),'Datos '!V$40,IF(AND(AD20&gt;='Datos '!W$41,AD20&lt;='Datos '!X$41),'Datos '!V$41,IF(AND(AD20&gt;='Datos '!W$42),'Datos '!V$42)))))</f>
        <v>5</v>
      </c>
      <c r="AF20" s="235">
        <v>0.08</v>
      </c>
      <c r="AG20" s="233">
        <f>IF(AND(AF20&gt;='Datos '!AA$12,AF20&lt;='Datos '!AB$12),'Datos '!Z$12,IF(AND(AF20&gt;='Datos '!AA$13,AF20&lt;='Datos '!AB$13),'Datos '!Z$13,IF(AND(AF20&gt;='Datos '!AA$14,AD20&lt;='Datos '!AB$14),'Datos '!Z$14,IF(AND(AF20&gt;='Datos '!AA$15,AF20&lt;='Datos '!AB$15),'Datos '!Z$15,IF(AND(AF20&gt;='Datos '!AB$16),'Datos '!Z$16)))))</f>
        <v>5</v>
      </c>
      <c r="AH20" s="235">
        <v>0.28999999999999998</v>
      </c>
      <c r="AI20" s="233">
        <f>IF(AND(AH20&gt;='Datos '!AA$25,AH20&lt;='Datos '!AB$25),'Datos '!Z$25,IF(AND(AH20&gt;='Datos '!AA$26,AH20&lt;='Datos '!AB$26),'Datos '!Z$26,IF(AND(AH20&gt;='Datos '!AA$27,AH20&lt;='Datos '!AB$27),'Datos '!Z$27,IF(AND(AH20&gt;='Datos '!AA$28,AH20&lt;='Datos '!AB$28),'Datos '!Z$28,IF(AND(AH20&gt;='Datos '!AB$29),'Datos '!Z$29)))))</f>
        <v>1</v>
      </c>
      <c r="AJ20" s="13">
        <v>1</v>
      </c>
      <c r="AK20" s="236">
        <f>IF(AND(AJ20&gt;='Datos '!S$25,AJ20&lt;='Datos '!T$25),'Datos '!R$25,IF(AND(AJ20&gt;='Datos '!S$26,AJ20&lt;='Datos '!T$26),'Datos '!R$26,IF(AND(AJ20&gt;='Datos '!S$27,AJ20&lt;='Datos '!T$27),'Datos '!R$27,IF(AND(AJ20&gt;='Datos '!S$28,AJ20&lt;='Datos '!T$28),'Datos '!R$28,IF(AND(AJ20&gt;='Datos '!S$29),'Datos '!R$29)))))</f>
        <v>1</v>
      </c>
      <c r="AL20" s="240">
        <v>0.16</v>
      </c>
      <c r="AM20" s="233">
        <f>IF(AND(AL20&gt;='Datos '!C$51,AL20&lt;='Datos '!D$51),'Datos '!B$51,IF(AND(AL20&gt;='Datos '!C$52,AL20&lt;='Datos '!D$52),'Datos '!B$52,IF(AND(AL20&gt;='Datos '!C$53,AL20&lt;='Datos '!D$53),'Datos '!B$53,IF(AND(AL20&gt;='Datos '!C$54,AL20&lt;='Datos '!D$54),'Datos '!B$54,IF(AND(AL20&gt;='Datos '!C$55),'Datos '!B$55)))))</f>
        <v>4</v>
      </c>
      <c r="AN20" s="240">
        <v>0.31</v>
      </c>
      <c r="AO20" s="292">
        <f>IF(AND(AN20&gt;='Datos '!G$51,AN20&lt;='Datos '!H$51),'Datos '!F$51,IF(AND(AN20&gt;='Datos '!G$52,AN20&lt;='Datos '!H$52),'Datos '!F$52,IF(AND(AN20&gt;='Datos '!G$53,AN20&lt;='Datos '!H$53),'Datos '!F$53,IF(AND(AN20&gt;='Datos '!G$54,AN20&lt;='Datos '!H$54),'Datos '!F$54,IF(AND(AN20&gt;='Datos '!G$55),'Datos '!F$55)))))</f>
        <v>4</v>
      </c>
      <c r="AP20" s="240">
        <v>0.24</v>
      </c>
      <c r="AQ20" s="233">
        <f>IF(AND(AP20&gt;='Datos '!K$51,AP20&lt;='Datos '!L$51),'Datos '!J$51,IF(AND(AP20&gt;='Datos '!K$52,AP20&lt;='Datos '!L$52),'Datos '!J$52,IF(AND(AP20&gt;='Datos '!K$53,AP20&lt;='Datos '!L$53),'Datos '!J$53,IF(AND(AP20&gt;='Datos '!K$54,AP20&lt;='Datos '!L$54),'Datos '!J$54,IF(AND(AP20&gt;='Datos '!K$55),'Datos '!J$55)))))</f>
        <v>2</v>
      </c>
      <c r="AR20" s="240">
        <v>0.34</v>
      </c>
      <c r="AS20" s="233">
        <f>IF(AND(AR20&gt;='Datos '!O$51,AR20&lt;='Datos '!P$51),'Datos '!N$51,IF(AND(AR20&gt;='Datos '!O$52,AR20&lt;='Datos '!P$52),'Datos '!N$52,IF(AND(AR20&gt;='Datos '!O$53,AR20&lt;='Datos '!P$53),'Datos '!N$53,IF(AND(AR20&gt;='Datos '!O$54,AR20&lt;='Datos '!P$54),'Datos '!N$54,IF(AND(AR20&gt;='Datos '!O$55),'Datos '!N$55)))))</f>
        <v>4</v>
      </c>
      <c r="AT20" s="240">
        <v>0.26</v>
      </c>
      <c r="AU20" s="233">
        <f>IF(AND(AT20&gt;='Datos '!S$51,AT20&lt;='Datos '!T$51),'Datos '!R$51,IF(AND(AT20&gt;='Datos '!S$52,AT20&lt;='Datos '!T$52),'Datos '!R$52,IF(AND(AT20&gt;='Datos '!S$53,AT20&lt;='Datos '!T$53),'Datos '!R$53,IF(AND(AT20&gt;='Datos '!S$54,AT20&lt;='Datos '!T$54),'Datos '!R$54,IF(AND(AT20&gt;='Datos '!S$55),'Datos '!R$55)))))</f>
        <v>4</v>
      </c>
      <c r="AV20" s="240">
        <v>0.26</v>
      </c>
      <c r="AW20" s="233">
        <f>IF(AND(AV20&gt;='Datos '!W$51,AV20&lt;='Datos '!X$51),'Datos '!V$51,IF(AND(AV20&gt;='Datos '!W$52,AV20&lt;='Datos '!X$52),'Datos '!V$52,IF(AND(AV20&gt;='Datos '!W$53,AV20&lt;='Datos '!X$53),'Datos '!V$53,IF(AND(AV20&gt;='Datos '!W$54,AV20&lt;='Datos '!X$54),'Datos '!V$54,IF(AND(AV20&gt;='Datos '!W$55),'Datos '!V$55)))))</f>
        <v>3</v>
      </c>
      <c r="AX20" s="240">
        <v>0.42</v>
      </c>
      <c r="AY20" s="233">
        <f>IF(AND(AX20&gt;='Datos '!AA$51,AX20&lt;='Datos '!AB$51),'Datos '!Z$51,IF(AND(AX20&gt;='Datos '!AA$52,AX20&lt;='Datos '!AB$52),'Datos '!Z$52,IF(AND(AX20&gt;='Datos '!AA$53,AX20&lt;='Datos '!AB$53),'Datos '!Z$53,IF(AND(AX20&gt;='Datos '!AA$54,AX20&lt;='Datos '!AB$54),'Datos '!Z$54,IF(AND(AX20&gt;='Datos '!AA$55),'Datos '!Z$55)))))</f>
        <v>4</v>
      </c>
      <c r="AZ20" s="240">
        <v>0.27</v>
      </c>
      <c r="BA20" s="233">
        <f>IF(AND(AZ20&gt;='Datos '!AA$38,AZ20&lt;='Datos '!AB$38),'Datos '!Z$38,IF(AND(AZ20&gt;='Datos '!AA$39,AZ20&lt;='Datos '!AB$39),'Datos '!Z$39,IF(AND(AZ20&gt;='Datos '!AA$40,AZ20&lt;='Datos '!AB$40),'Datos '!Z$40,IF(AND(AZ20&gt;='Datos '!AA$41,AZ20&lt;='Datos '!AB$41),'Datos '!Z$41,IF(AND(AZ20&gt;='Datos '!AB$42),'Datos '!Z$42)))))</f>
        <v>4</v>
      </c>
      <c r="BB20" s="241">
        <f t="shared" si="5"/>
        <v>29</v>
      </c>
      <c r="BC20" s="236">
        <f>IF(AND(BB20&gt;='Datos '!AE$12,BB20&lt;='Datos '!AF$12),'Datos '!AD$12,IF(AND(BB20&gt;='Datos '!AE$13,BB20&lt;='Datos '!AF$13),'Datos '!AD$13,IF(AND(BB20&gt;='Datos '!AE$14,BB20&lt;='Datos '!AF$14),'Datos '!AD$14,IF(AND(BB20&gt;='Datos '!AE$15,BB20&lt;='Datos '!AF$15),'Datos '!AD$15,IF(AND(BB20&gt;='Datos '!AE$16),'Datos '!AD$16)))))</f>
        <v>4</v>
      </c>
      <c r="BD20" s="75">
        <v>2</v>
      </c>
      <c r="BE20" s="12">
        <v>0</v>
      </c>
      <c r="BF20" s="12">
        <v>2</v>
      </c>
      <c r="BG20" s="12">
        <v>2</v>
      </c>
      <c r="BH20" s="12">
        <v>0</v>
      </c>
      <c r="BI20" s="12">
        <v>0</v>
      </c>
      <c r="BJ20" s="12">
        <v>0</v>
      </c>
      <c r="BK20" s="12">
        <v>0</v>
      </c>
      <c r="BL20" s="12">
        <v>2</v>
      </c>
      <c r="BM20" s="12">
        <v>3</v>
      </c>
      <c r="BN20" s="12">
        <v>0</v>
      </c>
      <c r="BO20" s="12">
        <v>0</v>
      </c>
      <c r="BP20" s="14">
        <v>11</v>
      </c>
      <c r="BQ20" s="74">
        <f>IF(AND(BP20&gt;='Datos '!K$12,BP20&lt;='Datos '!L$12),'Datos '!J$12,IF(AND(BP20&gt;='Datos '!K$13,BP20&lt;='Datos '!L$13),'Datos '!J$13,IF(AND(BP20&gt;='Datos '!K$14,BP20&lt;='Datos '!L$14),'Datos '!J$14,IF(AND(BP20&gt;='Datos '!K$15,BP20&lt;='Datos '!L$15),'Datos '!J$15,IF(AND(BP20&gt;='Datos '!K$16),'Datos '!J$16)))))</f>
        <v>1</v>
      </c>
      <c r="BR20" s="75">
        <v>0</v>
      </c>
      <c r="BS20" s="12">
        <v>0</v>
      </c>
      <c r="BT20" s="12">
        <v>0</v>
      </c>
      <c r="BU20" s="12">
        <v>0</v>
      </c>
      <c r="BV20" s="12">
        <v>5</v>
      </c>
      <c r="BW20" s="12">
        <v>0</v>
      </c>
      <c r="BX20" s="12">
        <v>3</v>
      </c>
      <c r="BY20" s="12">
        <v>0</v>
      </c>
      <c r="BZ20" s="12">
        <v>0</v>
      </c>
      <c r="CA20" s="12">
        <v>0</v>
      </c>
      <c r="CB20" s="12">
        <v>0</v>
      </c>
      <c r="CC20" s="12">
        <v>0</v>
      </c>
      <c r="CD20" s="12">
        <v>0</v>
      </c>
      <c r="CE20" s="12">
        <v>0</v>
      </c>
      <c r="CF20" s="12">
        <v>0</v>
      </c>
      <c r="CG20" s="12">
        <v>0</v>
      </c>
      <c r="CH20" s="12">
        <v>0</v>
      </c>
      <c r="CI20" s="12">
        <v>0</v>
      </c>
      <c r="CJ20" s="12">
        <v>0</v>
      </c>
      <c r="CK20" s="12">
        <v>0</v>
      </c>
      <c r="CL20" s="12">
        <v>0</v>
      </c>
      <c r="CM20" s="12">
        <v>0</v>
      </c>
      <c r="CN20" s="12">
        <v>0</v>
      </c>
      <c r="CO20" s="12">
        <v>0</v>
      </c>
      <c r="CP20" s="12">
        <v>0</v>
      </c>
      <c r="CQ20" s="12">
        <v>0</v>
      </c>
      <c r="CR20" s="12">
        <v>0</v>
      </c>
      <c r="CS20" s="12">
        <v>0</v>
      </c>
      <c r="CT20" s="12">
        <v>0</v>
      </c>
      <c r="CU20" s="12">
        <v>0</v>
      </c>
      <c r="CV20" s="12">
        <v>2</v>
      </c>
      <c r="CW20" s="12">
        <v>0</v>
      </c>
      <c r="CX20" s="12">
        <v>0</v>
      </c>
      <c r="CY20" s="12">
        <v>0</v>
      </c>
      <c r="CZ20" s="12">
        <v>0</v>
      </c>
      <c r="DA20" s="12">
        <v>3</v>
      </c>
      <c r="DB20" s="12">
        <v>0</v>
      </c>
      <c r="DC20" s="12">
        <v>0</v>
      </c>
      <c r="DD20" s="12">
        <v>5</v>
      </c>
      <c r="DE20" s="14">
        <f t="shared" si="3"/>
        <v>18</v>
      </c>
      <c r="DF20" s="74">
        <f>IF(AND(DE20&gt;='Datos '!S$12,DE20&lt;='Datos '!T$12),'Datos '!R$12,IF(AND(DE20&gt;='Datos '!S$13,DE20&lt;='Datos '!T$13),'Datos '!R$13,IF(AND(DE20&gt;='Datos '!S$14,DE20&lt;='Datos '!T$14),'Datos '!R$14,IF(AND(DE20&gt;='Datos '!S$15,DE20&lt;='Datos '!T$15),'Datos '!R$15,IF(AND(DE20&gt;='Datos '!S$16),'Datos '!R$16)))))</f>
        <v>4</v>
      </c>
      <c r="DG20" s="75">
        <v>5</v>
      </c>
      <c r="DH20" s="12">
        <v>5</v>
      </c>
      <c r="DI20" s="12">
        <v>2</v>
      </c>
      <c r="DJ20" s="12">
        <v>5</v>
      </c>
      <c r="DK20" s="12">
        <v>3</v>
      </c>
      <c r="DL20" s="12">
        <v>2</v>
      </c>
      <c r="DM20" s="12">
        <v>3</v>
      </c>
      <c r="DN20" s="12">
        <v>0</v>
      </c>
      <c r="DO20" s="12">
        <v>0</v>
      </c>
      <c r="DP20" s="12">
        <v>0</v>
      </c>
      <c r="DQ20" s="12">
        <v>0</v>
      </c>
      <c r="DR20" s="12">
        <v>1</v>
      </c>
      <c r="DS20" s="12">
        <v>0</v>
      </c>
      <c r="DT20" s="12">
        <v>2</v>
      </c>
      <c r="DU20" s="12">
        <v>0</v>
      </c>
      <c r="DV20" s="12">
        <v>3</v>
      </c>
      <c r="DW20" s="12">
        <v>1</v>
      </c>
      <c r="DX20" s="22">
        <f t="shared" si="4"/>
        <v>32</v>
      </c>
      <c r="DY20" s="74">
        <f>IF(AND(DX20&gt;='Datos '!C$38,DX20&lt;='Datos '!D$38),'Datos '!B$38,IF(AND(DX20&gt;='Datos '!C$39,DX20&lt;='Datos '!D$39),'Datos '!B$39,IF(AND(DX20&gt;='Datos '!C$40,DX20&lt;='Datos '!D$40),'Datos '!B$40,IF(AND(DX20&gt;='Datos '!C$41,DX20&lt;='Datos '!D$41),'Datos '!B$41,IF(AND(DX20&gt;='Datos '!C$42),'Datos '!B$42)))))</f>
        <v>5</v>
      </c>
      <c r="EA20"/>
    </row>
    <row r="21" spans="2:131" ht="15" customHeight="1" x14ac:dyDescent="0.25">
      <c r="B21" s="164" t="s">
        <v>410</v>
      </c>
      <c r="C21" s="39">
        <v>1</v>
      </c>
      <c r="D21" s="39">
        <v>0</v>
      </c>
      <c r="E21" s="39">
        <v>2</v>
      </c>
      <c r="F21" s="14">
        <f t="shared" si="0"/>
        <v>3</v>
      </c>
      <c r="G21" s="74">
        <f>IF(AND(F21&gt;='Datos '!C$12,F21&lt;='Datos '!D$12),'Datos '!B$12,IF(AND(F21&gt;='Datos '!C$13,F21&lt;='Datos '!D$13),'Datos '!B$13,IF(AND(F21&gt;='Datos '!C$14,F21&lt;='Datos '!D$14),'Datos '!B$14,IF(AND(F21&gt;='Datos '!C$15,F21&lt;='Datos '!D$15),'Datos '!B$15,IF(AND(F21&gt;='Datos '!C$16),'Datos '!B$16)))))</f>
        <v>2</v>
      </c>
      <c r="H21" s="21">
        <f>VLOOKUP(B21,'Cultivos '!B18:J43,9,FALSE)</f>
        <v>4780</v>
      </c>
      <c r="I21" s="38">
        <f>IF(AND(H21&gt;='Datos '!G$12,H21&lt;='Datos '!H$12),'Datos '!F$12,IF(AND(H21&gt;='Datos '!G$13,H21&lt;='Datos '!H$13),'Datos '!F$13,IF(AND(H21&gt;='Datos '!G$14,H21&lt;='Datos '!H$14),'Datos '!F$14,IF(AND(H21&gt;='Datos '!G$15,H21&lt;='Datos '!H$15),'Datos '!F$15,IF(AND(H21&gt;='Datos '!G$16),'Datos '!F$16)))))</f>
        <v>1</v>
      </c>
      <c r="J21" s="30">
        <f>VLOOKUP(B21,'Cultivos '!$O$63:$X$96,10,FALSE)</f>
        <v>438</v>
      </c>
      <c r="K21" s="41">
        <f>IF(AND(J21&gt;='Datos '!G$38,J21&lt;='Datos '!H$38),'Datos '!F$38,IF(AND(J21&gt;='Datos '!G$39,J21&lt;='Datos '!H$39),'Datos '!F$39,IF(AND(J21&gt;='Datos '!G$40,J21&lt;='Datos '!H$40),'Datos '!F$40,IF(AND(J21&gt;='Datos '!G$41,J21&lt;='Datos '!H$41),'Datos '!F$41,IF(AND(J21&gt;='Datos '!G$42),'Datos '!F$42)))))</f>
        <v>1</v>
      </c>
      <c r="L21" s="30">
        <f>VLOOKUP(B21,'Cultivos '!$B$63:$F$95,5,FALSE)</f>
        <v>7468</v>
      </c>
      <c r="M21" s="41">
        <f>IF(AND(L21&gt;='Datos '!K$38,L21&lt;='Datos '!L$38),'Datos '!F$38,IF(AND(L21&gt;='Datos '!K$39,L21&lt;='Datos '!L$39),'Datos '!F$39,IF(AND(L21&gt;='Datos '!K$40,L21&lt;='Datos '!L$40),'Datos '!F$40,IF(AND(L21&gt;='Datos '!K$41,L21&lt;='Datos '!L$41),'Datos '!F$41,IF(AND(L21&gt;='Datos '!K$42),'Datos '!F$42)))))</f>
        <v>1</v>
      </c>
      <c r="N21" s="198">
        <v>2926</v>
      </c>
      <c r="O21" s="15">
        <v>1762530</v>
      </c>
      <c r="P21" s="196">
        <f t="shared" si="6"/>
        <v>1.6601135867190912E-3</v>
      </c>
      <c r="Q21" s="41">
        <f>IF(AND(P21&gt;='[1]Datos '!O$12,P21&lt;='[1]Datos '!P$12),'[1]Datos '!N$12,IF(AND(P21&gt;='[1]Datos '!O$13,P21&lt;='[1]Datos '!P$13),'[1]Datos '!N$13,IF(AND(P21&gt;='[1]Datos '!O$14,P21&lt;='[1]Datos '!P$14),'[1]Datos '!N$14,IF(AND(P21&gt;='[1]Datos '!O$15,P21&lt;='[1]Datos '!P$15),'[1]Datos '!N$15,IF(AND(P21&gt;='[1]Datos '!O$16),'[1]Datos '!N$16)))))</f>
        <v>1</v>
      </c>
      <c r="R21" s="31">
        <v>1</v>
      </c>
      <c r="S21" s="42">
        <f>IF(AND(R21&gt;='Datos '!C$25,R21&lt;='Datos '!D$25),'Datos '!B$25,IF(AND(R21&gt;='Datos '!C$26,R21&lt;='Datos '!D$26),'Datos '!B$26,IF(AND(R21&gt;='Datos '!C$27,R21&lt;='Datos '!D$27),'Datos '!B$27,IF(AND(R21&gt;='Datos '!C$28,R21&lt;='Datos '!D$28),'Datos '!B$28,IF(AND(R21&gt;='Datos '!C$29),'Datos '!B$29)))))</f>
        <v>1</v>
      </c>
      <c r="T21" s="31">
        <v>146</v>
      </c>
      <c r="U21" s="42">
        <f>IF(AND(T21&gt;='Datos '!G$25,T21&lt;='Datos '!H$25),'Datos '!F$25,IF(AND(T21&gt;='Datos '!G$26,T21&lt;='Datos '!H$26),'Datos '!F$26,IF(AND(T21&gt;='Datos '!G$27,T21&lt;='Datos '!H$27),'Datos '!F$27,IF(AND(T21&gt;='Datos '!G$28,T21&lt;='Datos '!H$28),'Datos '!F$28,IF(AND(T21&gt;='Datos '!G$29),'Datos '!F$29)))))</f>
        <v>1</v>
      </c>
      <c r="V21" s="224">
        <v>0.1</v>
      </c>
      <c r="W21" s="74">
        <f>IF(AND(V21&gt;='Datos '!K$25,V21&lt;='Datos '!L$25),'Datos '!J$25,IF(AND(V21&gt;='Datos '!K$26,V21&lt;='Datos '!L$26),'Datos '!J$26,IF(AND(V21&gt;='Datos '!K$27,V21&lt;='Datos '!L$27),'Datos '!J$27,IF(AND(V21&gt;='Datos '!K$28,V21&lt;='Datos '!L$28),'Datos '!J$28,IF(AND(V21&gt;='Datos '!K$29),'Datos '!J$29)))))</f>
        <v>1</v>
      </c>
      <c r="X21" s="216">
        <v>0.73</v>
      </c>
      <c r="Y21" s="74">
        <f>IF(AND(X21&gt;='Datos '!O$25,X21&lt;='Datos '!P$25),'Datos '!N$25,IF(AND(X21&gt;='Datos '!O$26,X21&lt;='Datos '!P$26),'Datos '!N$26,IF(AND(X21&gt;='Datos '!O$27,X21&lt;='Datos '!P$27),'Datos '!N$27,IF(AND(X21&gt;='Datos '!O$28,X21&lt;='Datos '!P$28),'Datos '!N$28,IF(AND(X21&gt;='Datos '!O$29),'Datos '!N$29)))))</f>
        <v>5</v>
      </c>
      <c r="Z21" s="215">
        <v>0.09</v>
      </c>
      <c r="AA21" s="234">
        <f>IF(AND(Z21&gt;='Datos '!W$12,Z21&lt;='Datos '!X$12),'Datos '!V$12,IF(AND(Z21&gt;='Datos '!W$13,Z21&lt;='Datos '!X$13),'Datos '!V$13,IF(AND(Z21&gt;='Datos '!W$14,Z21&lt;='Datos '!X$14),'Datos '!V$14,IF(AND(Z21&gt;='Datos '!W$15,Z21&lt;='Datos '!X$15),'Datos '!V$15,IF(AND(Z21&gt;='Datos '!W$16),'Datos '!V$16)))))</f>
        <v>4</v>
      </c>
      <c r="AB21" s="215">
        <v>0.12</v>
      </c>
      <c r="AC21" s="234">
        <f>IF(AND(AB21&gt;='Datos '!W$25,AB21&lt;='Datos '!X$25),'Datos '!V$25,IF(AND(AB21&gt;='Datos '!W$26,AB21&lt;='Datos '!X$26),'Datos '!V$26,IF(AND(AB21&gt;='Datos '!W$27,AB21&lt;='Datos '!X$27),'Datos '!V$27,IF(AND(AB21&gt;='Datos '!W$28,AB21&lt;='Datos '!X$28),'Datos '!V$28,IF(AND(AB21&gt;='Datos '!W$29),'Datos '!V$29)))))</f>
        <v>3</v>
      </c>
      <c r="AD21" s="235">
        <v>0.14000000000000001</v>
      </c>
      <c r="AE21" s="233">
        <f>IF(AND(AD21&gt;='Datos '!W$38,AD21&lt;='Datos '!X$38),'Datos '!V$38,IF(AND(AD21&gt;='Datos '!W$39,AD21&lt;='Datos '!X$39),'Datos '!V$39,IF(AND(AD21&gt;='Datos '!W$40,AD21&lt;='Datos '!X$40),'Datos '!V$40,IF(AND(AD21&gt;='Datos '!W$41,AD21&lt;='Datos '!X$41),'Datos '!V$41,IF(AND(AD21&gt;='Datos '!W$42),'Datos '!V$42)))))</f>
        <v>2</v>
      </c>
      <c r="AF21" s="235">
        <v>0.08</v>
      </c>
      <c r="AG21" s="233">
        <f>IF(AND(AF21&gt;='Datos '!AA$12,AF21&lt;='Datos '!AB$12),'Datos '!Z$12,IF(AND(AF21&gt;='Datos '!AA$13,AF21&lt;='Datos '!AB$13),'Datos '!Z$13,IF(AND(AF21&gt;='Datos '!AA$14,AD21&lt;='Datos '!AB$14),'Datos '!Z$14,IF(AND(AF21&gt;='Datos '!AA$15,AF21&lt;='Datos '!AB$15),'Datos '!Z$15,IF(AND(AF21&gt;='Datos '!AB$16),'Datos '!Z$16)))))</f>
        <v>5</v>
      </c>
      <c r="AH21" s="235">
        <v>0.27</v>
      </c>
      <c r="AI21" s="233">
        <f>IF(AND(AH21&gt;='Datos '!AA$25,AH21&lt;='Datos '!AB$25),'Datos '!Z$25,IF(AND(AH21&gt;='Datos '!AA$26,AH21&lt;='Datos '!AB$26),'Datos '!Z$26,IF(AND(AH21&gt;='Datos '!AA$27,AH21&lt;='Datos '!AB$27),'Datos '!Z$27,IF(AND(AH21&gt;='Datos '!AA$28,AH21&lt;='Datos '!AB$28),'Datos '!Z$28,IF(AND(AH21&gt;='Datos '!AB$29),'Datos '!Z$29)))))</f>
        <v>1</v>
      </c>
      <c r="AJ21" s="13">
        <v>0</v>
      </c>
      <c r="AK21" s="236">
        <f>IF(AND(AJ21&gt;='Datos '!S$25,AJ21&lt;='Datos '!T$25),'Datos '!R$25,IF(AND(AJ21&gt;='Datos '!S$26,AJ21&lt;='Datos '!T$26),'Datos '!R$26,IF(AND(AJ21&gt;='Datos '!S$27,AJ21&lt;='Datos '!T$27),'Datos '!R$27,IF(AND(AJ21&gt;='Datos '!S$28,AJ21&lt;='Datos '!T$28),'Datos '!R$28,IF(AND(AJ21&gt;='Datos '!S$29),'Datos '!R$29)))))</f>
        <v>1</v>
      </c>
      <c r="AL21" s="240">
        <v>0.14000000000000001</v>
      </c>
      <c r="AM21" s="233">
        <f>IF(AND(AL21&gt;='Datos '!C$51,AL21&lt;='Datos '!D$51),'Datos '!B$51,IF(AND(AL21&gt;='Datos '!C$52,AL21&lt;='Datos '!D$52),'Datos '!B$52,IF(AND(AL21&gt;='Datos '!C$53,AL21&lt;='Datos '!D$53),'Datos '!B$53,IF(AND(AL21&gt;='Datos '!C$54,AL21&lt;='Datos '!D$54),'Datos '!B$54,IF(AND(AL21&gt;='Datos '!C$55),'Datos '!B$55)))))</f>
        <v>3</v>
      </c>
      <c r="AN21" s="240">
        <v>0.15</v>
      </c>
      <c r="AO21" s="292">
        <f>IF(AND(AN21&gt;='Datos '!G$51,AN21&lt;='Datos '!H$51),'Datos '!F$51,IF(AND(AN21&gt;='Datos '!G$52,AN21&lt;='Datos '!H$52),'Datos '!F$52,IF(AND(AN21&gt;='Datos '!G$53,AN21&lt;='Datos '!H$53),'Datos '!F$53,IF(AND(AN21&gt;='Datos '!G$54,AN21&lt;='Datos '!H$54),'Datos '!F$54,IF(AND(AN21&gt;='Datos '!G$55),'Datos '!F$55)))))</f>
        <v>1</v>
      </c>
      <c r="AP21" s="240">
        <v>0.26</v>
      </c>
      <c r="AQ21" s="233">
        <f>IF(AND(AP21&gt;='Datos '!K$51,AP21&lt;='Datos '!L$51),'Datos '!J$51,IF(AND(AP21&gt;='Datos '!K$52,AP21&lt;='Datos '!L$52),'Datos '!J$52,IF(AND(AP21&gt;='Datos '!K$53,AP21&lt;='Datos '!L$53),'Datos '!J$53,IF(AND(AP21&gt;='Datos '!K$54,AP21&lt;='Datos '!L$54),'Datos '!J$54,IF(AND(AP21&gt;='Datos '!K$55),'Datos '!J$55)))))</f>
        <v>3</v>
      </c>
      <c r="AR21" s="240">
        <v>0.35</v>
      </c>
      <c r="AS21" s="233">
        <f>IF(AND(AR21&gt;='Datos '!O$51,AR21&lt;='Datos '!P$51),'Datos '!N$51,IF(AND(AR21&gt;='Datos '!O$52,AR21&lt;='Datos '!P$52),'Datos '!N$52,IF(AND(AR21&gt;='Datos '!O$53,AR21&lt;='Datos '!P$53),'Datos '!N$53,IF(AND(AR21&gt;='Datos '!O$54,AR21&lt;='Datos '!P$54),'Datos '!N$54,IF(AND(AR21&gt;='Datos '!O$55),'Datos '!N$55)))))</f>
        <v>4</v>
      </c>
      <c r="AT21" s="240">
        <v>0.24</v>
      </c>
      <c r="AU21" s="233">
        <f>IF(AND(AT21&gt;='Datos '!S$51,AT21&lt;='Datos '!T$51),'Datos '!R$51,IF(AND(AT21&gt;='Datos '!S$52,AT21&lt;='Datos '!T$52),'Datos '!R$52,IF(AND(AT21&gt;='Datos '!S$53,AT21&lt;='Datos '!T$53),'Datos '!R$53,IF(AND(AT21&gt;='Datos '!S$54,AT21&lt;='Datos '!T$54),'Datos '!R$54,IF(AND(AT21&gt;='Datos '!S$55),'Datos '!R$55)))))</f>
        <v>3</v>
      </c>
      <c r="AV21" s="240">
        <v>0.24</v>
      </c>
      <c r="AW21" s="233">
        <f>IF(AND(AV21&gt;='Datos '!W$51,AV21&lt;='Datos '!X$51),'Datos '!V$51,IF(AND(AV21&gt;='Datos '!W$52,AV21&lt;='Datos '!X$52),'Datos '!V$52,IF(AND(AV21&gt;='Datos '!W$53,AV21&lt;='Datos '!X$53),'Datos '!V$53,IF(AND(AV21&gt;='Datos '!W$54,AV21&lt;='Datos '!X$54),'Datos '!V$54,IF(AND(AV21&gt;='Datos '!W$55),'Datos '!V$55)))))</f>
        <v>3</v>
      </c>
      <c r="AX21" s="240">
        <v>0.43</v>
      </c>
      <c r="AY21" s="233">
        <f>IF(AND(AX21&gt;='Datos '!AA$51,AX21&lt;='Datos '!AB$51),'Datos '!Z$51,IF(AND(AX21&gt;='Datos '!AA$52,AX21&lt;='Datos '!AB$52),'Datos '!Z$52,IF(AND(AX21&gt;='Datos '!AA$53,AX21&lt;='Datos '!AB$53),'Datos '!Z$53,IF(AND(AX21&gt;='Datos '!AA$54,AX21&lt;='Datos '!AB$54),'Datos '!Z$54,IF(AND(AX21&gt;='Datos '!AA$55),'Datos '!Z$55)))))</f>
        <v>4</v>
      </c>
      <c r="AZ21" s="240">
        <v>0.31</v>
      </c>
      <c r="BA21" s="233">
        <f>IF(AND(AZ21&gt;='Datos '!AA$38,AZ21&lt;='Datos '!AB$38),'Datos '!Z$38,IF(AND(AZ21&gt;='Datos '!AA$39,AZ21&lt;='Datos '!AB$39),'Datos '!Z$39,IF(AND(AZ21&gt;='Datos '!AA$40,AZ21&lt;='Datos '!AB$40),'Datos '!Z$40,IF(AND(AZ21&gt;='Datos '!AA$41,AZ21&lt;='Datos '!AB$41),'Datos '!Z$41,IF(AND(AZ21&gt;='Datos '!AB$42),'Datos '!Z$42)))))</f>
        <v>5</v>
      </c>
      <c r="BB21" s="241">
        <f t="shared" si="5"/>
        <v>26</v>
      </c>
      <c r="BC21" s="236">
        <f>IF(AND(BB21&gt;='Datos '!AE$12,BB21&lt;='Datos '!AF$12),'Datos '!AD$12,IF(AND(BB21&gt;='Datos '!AE$13,BB21&lt;='Datos '!AF$13),'Datos '!AD$13,IF(AND(BB21&gt;='Datos '!AE$14,BB21&lt;='Datos '!AF$14),'Datos '!AD$14,IF(AND(BB21&gt;='Datos '!AE$15,BB21&lt;='Datos '!AF$15),'Datos '!AD$15,IF(AND(BB21&gt;='Datos '!AE$16),'Datos '!AD$16)))))</f>
        <v>3</v>
      </c>
      <c r="BD21" s="75">
        <v>0</v>
      </c>
      <c r="BE21" s="12">
        <v>0</v>
      </c>
      <c r="BF21" s="12">
        <v>0</v>
      </c>
      <c r="BG21" s="12">
        <v>3</v>
      </c>
      <c r="BH21" s="12">
        <v>0</v>
      </c>
      <c r="BI21" s="12">
        <v>0</v>
      </c>
      <c r="BJ21" s="12">
        <v>2</v>
      </c>
      <c r="BK21" s="12">
        <v>0</v>
      </c>
      <c r="BL21" s="12">
        <v>4</v>
      </c>
      <c r="BM21" s="12">
        <v>2</v>
      </c>
      <c r="BN21" s="12">
        <v>0</v>
      </c>
      <c r="BO21" s="12">
        <v>0</v>
      </c>
      <c r="BP21" s="14">
        <v>11</v>
      </c>
      <c r="BQ21" s="74">
        <f>IF(AND(BP21&gt;='Datos '!K$12,BP21&lt;='Datos '!L$12),'Datos '!J$12,IF(AND(BP21&gt;='Datos '!K$13,BP21&lt;='Datos '!L$13),'Datos '!J$13,IF(AND(BP21&gt;='Datos '!K$14,BP21&lt;='Datos '!L$14),'Datos '!J$14,IF(AND(BP21&gt;='Datos '!K$15,BP21&lt;='Datos '!L$15),'Datos '!J$15,IF(AND(BP21&gt;='Datos '!K$16),'Datos '!J$16)))))</f>
        <v>1</v>
      </c>
      <c r="BR21" s="75">
        <v>0</v>
      </c>
      <c r="BS21" s="12">
        <v>0</v>
      </c>
      <c r="BT21" s="12">
        <v>0</v>
      </c>
      <c r="BU21" s="12">
        <v>0</v>
      </c>
      <c r="BV21" s="12">
        <v>0</v>
      </c>
      <c r="BW21" s="12">
        <v>0</v>
      </c>
      <c r="BX21" s="12">
        <v>3</v>
      </c>
      <c r="BY21" s="12">
        <v>0</v>
      </c>
      <c r="BZ21" s="12">
        <v>0</v>
      </c>
      <c r="CA21" s="12">
        <v>0</v>
      </c>
      <c r="CB21" s="12">
        <v>0</v>
      </c>
      <c r="CC21" s="12">
        <v>0</v>
      </c>
      <c r="CD21" s="12">
        <v>0</v>
      </c>
      <c r="CE21" s="12">
        <v>0</v>
      </c>
      <c r="CF21" s="12">
        <v>0</v>
      </c>
      <c r="CG21" s="12">
        <v>0</v>
      </c>
      <c r="CH21" s="12">
        <v>0</v>
      </c>
      <c r="CI21" s="12">
        <v>0</v>
      </c>
      <c r="CJ21" s="12">
        <v>0</v>
      </c>
      <c r="CK21" s="12">
        <v>0</v>
      </c>
      <c r="CL21" s="12">
        <v>0</v>
      </c>
      <c r="CM21" s="12">
        <v>0</v>
      </c>
      <c r="CN21" s="12">
        <v>0</v>
      </c>
      <c r="CO21" s="12">
        <v>0</v>
      </c>
      <c r="CP21" s="12">
        <v>0</v>
      </c>
      <c r="CQ21" s="12">
        <v>0</v>
      </c>
      <c r="CR21" s="12">
        <v>0</v>
      </c>
      <c r="CS21" s="12">
        <v>0</v>
      </c>
      <c r="CT21" s="12">
        <v>0</v>
      </c>
      <c r="CU21" s="12">
        <v>0</v>
      </c>
      <c r="CV21" s="12">
        <v>0</v>
      </c>
      <c r="CW21" s="12">
        <v>0</v>
      </c>
      <c r="CX21" s="12">
        <v>0</v>
      </c>
      <c r="CY21" s="12">
        <v>3</v>
      </c>
      <c r="CZ21" s="12">
        <v>0</v>
      </c>
      <c r="DA21" s="12">
        <v>0</v>
      </c>
      <c r="DB21" s="12">
        <v>0</v>
      </c>
      <c r="DC21" s="12">
        <v>0</v>
      </c>
      <c r="DD21" s="12">
        <v>5</v>
      </c>
      <c r="DE21" s="14">
        <f t="shared" si="3"/>
        <v>11</v>
      </c>
      <c r="DF21" s="74">
        <f>IF(AND(DE21&gt;='Datos '!S$12,DE21&lt;='Datos '!T$12),'Datos '!R$12,IF(AND(DE21&gt;='Datos '!S$13,DE21&lt;='Datos '!T$13),'Datos '!R$13,IF(AND(DE21&gt;='Datos '!S$14,DE21&lt;='Datos '!T$14),'Datos '!R$14,IF(AND(DE21&gt;='Datos '!S$15,DE21&lt;='Datos '!T$15),'Datos '!R$15,IF(AND(DE21&gt;='Datos '!S$16),'Datos '!R$16)))))</f>
        <v>2</v>
      </c>
      <c r="DG21" s="75">
        <v>0</v>
      </c>
      <c r="DH21" s="12">
        <v>0</v>
      </c>
      <c r="DI21" s="12">
        <v>0</v>
      </c>
      <c r="DJ21" s="12">
        <v>0</v>
      </c>
      <c r="DK21" s="12">
        <v>3</v>
      </c>
      <c r="DL21" s="12">
        <v>0</v>
      </c>
      <c r="DM21" s="12">
        <v>3</v>
      </c>
      <c r="DN21" s="12">
        <v>0</v>
      </c>
      <c r="DO21" s="12">
        <v>0</v>
      </c>
      <c r="DP21" s="12">
        <v>0</v>
      </c>
      <c r="DQ21" s="12">
        <v>0</v>
      </c>
      <c r="DR21" s="12">
        <v>1</v>
      </c>
      <c r="DS21" s="12">
        <v>0</v>
      </c>
      <c r="DT21" s="12">
        <v>0</v>
      </c>
      <c r="DU21" s="12">
        <v>0</v>
      </c>
      <c r="DV21" s="12">
        <v>3</v>
      </c>
      <c r="DW21" s="12">
        <v>1</v>
      </c>
      <c r="DX21" s="22">
        <f t="shared" si="4"/>
        <v>11</v>
      </c>
      <c r="DY21" s="74">
        <f>IF(AND(DX21&gt;='Datos '!C$38,DX21&lt;='Datos '!D$38),'Datos '!B$38,IF(AND(DX21&gt;='Datos '!C$39,DX21&lt;='Datos '!D$39),'Datos '!B$39,IF(AND(DX21&gt;='Datos '!C$40,DX21&lt;='Datos '!D$40),'Datos '!B$40,IF(AND(DX21&gt;='Datos '!C$41,DX21&lt;='Datos '!D$41),'Datos '!B$41,IF(AND(DX21&gt;='Datos '!C$42),'Datos '!B$42)))))</f>
        <v>1</v>
      </c>
      <c r="EA21"/>
    </row>
    <row r="22" spans="2:131" x14ac:dyDescent="0.25">
      <c r="B22" s="164" t="s">
        <v>390</v>
      </c>
      <c r="C22" s="39">
        <v>0</v>
      </c>
      <c r="D22" s="39">
        <v>0</v>
      </c>
      <c r="E22" s="39">
        <v>1</v>
      </c>
      <c r="F22" s="14">
        <f t="shared" si="0"/>
        <v>1</v>
      </c>
      <c r="G22" s="74">
        <f>IF(AND(F22&gt;='Datos '!C$12,F22&lt;='Datos '!D$12),'Datos '!B$12,IF(AND(F22&gt;='Datos '!C$13,F22&lt;='Datos '!D$13),'Datos '!B$13,IF(AND(F22&gt;='Datos '!C$14,F22&lt;='Datos '!D$14),'Datos '!B$14,IF(AND(F22&gt;='Datos '!C$15,F22&lt;='Datos '!D$15),'Datos '!B$15,IF(AND(F22&gt;='Datos '!C$16),'Datos '!B$16)))))</f>
        <v>1</v>
      </c>
      <c r="H22" s="21">
        <f>VLOOKUP(B22,'Cultivos '!B19:J43,9,FALSE)</f>
        <v>0</v>
      </c>
      <c r="I22" s="38">
        <f>IF(AND(H22&gt;='Datos '!G$12,H22&lt;='Datos '!H$12),'Datos '!F$12,IF(AND(H22&gt;='Datos '!G$13,H22&lt;='Datos '!H$13),'Datos '!F$13,IF(AND(H22&gt;='Datos '!G$14,H22&lt;='Datos '!H$14),'Datos '!F$14,IF(AND(H22&gt;='Datos '!G$15,H22&lt;='Datos '!H$15),'Datos '!F$15,IF(AND(H22&gt;='Datos '!G$16),'Datos '!F$16)))))</f>
        <v>1</v>
      </c>
      <c r="J22" s="30">
        <f>VLOOKUP(B22,'Cultivos '!$O$63:$X$96,10,FALSE)</f>
        <v>1709</v>
      </c>
      <c r="K22" s="41">
        <f>IF(AND(J22&gt;='Datos '!G$38,J22&lt;='Datos '!H$38),'Datos '!F$38,IF(AND(J22&gt;='Datos '!G$39,J22&lt;='Datos '!H$39),'Datos '!F$39,IF(AND(J22&gt;='Datos '!G$40,J22&lt;='Datos '!H$40),'Datos '!F$40,IF(AND(J22&gt;='Datos '!G$41,J22&lt;='Datos '!H$41),'Datos '!F$41,IF(AND(J22&gt;='Datos '!G$42),'Datos '!F$42)))))</f>
        <v>1</v>
      </c>
      <c r="L22" s="30">
        <f>VLOOKUP(B22,'Cultivos '!$B$63:$F$95,5,FALSE)</f>
        <v>4176</v>
      </c>
      <c r="M22" s="41">
        <f>IF(AND(L22&gt;='Datos '!K$38,L22&lt;='Datos '!L$38),'Datos '!F$38,IF(AND(L22&gt;='Datos '!K$39,L22&lt;='Datos '!L$39),'Datos '!F$39,IF(AND(L22&gt;='Datos '!K$40,L22&lt;='Datos '!L$40),'Datos '!F$40,IF(AND(L22&gt;='Datos '!K$41,L22&lt;='Datos '!L$41),'Datos '!F$41,IF(AND(L22&gt;='Datos '!K$42),'Datos '!F$42)))))</f>
        <v>1</v>
      </c>
      <c r="N22" s="198">
        <v>233</v>
      </c>
      <c r="O22" s="15">
        <v>2762784</v>
      </c>
      <c r="P22" s="196">
        <f t="shared" si="6"/>
        <v>8.4335221284038129E-5</v>
      </c>
      <c r="Q22" s="41">
        <f>IF(AND(P22&gt;='[1]Datos '!O$12,P22&lt;='[1]Datos '!P$12),'[1]Datos '!N$12,IF(AND(P22&gt;='[1]Datos '!O$13,P22&lt;='[1]Datos '!P$13),'[1]Datos '!N$13,IF(AND(P22&gt;='[1]Datos '!O$14,P22&lt;='[1]Datos '!P$14),'[1]Datos '!N$14,IF(AND(P22&gt;='[1]Datos '!O$15,P22&lt;='[1]Datos '!P$15),'[1]Datos '!N$15,IF(AND(P22&gt;='[1]Datos '!O$16),'[1]Datos '!N$16)))))</f>
        <v>1</v>
      </c>
      <c r="R22" s="31">
        <v>0</v>
      </c>
      <c r="S22" s="42">
        <f>IF(AND(R22&gt;='Datos '!C$25,R22&lt;='Datos '!D$25),'Datos '!B$25,IF(AND(R22&gt;='Datos '!C$26,R22&lt;='Datos '!D$26),'Datos '!B$26,IF(AND(R22&gt;='Datos '!C$27,R22&lt;='Datos '!D$27),'Datos '!B$27,IF(AND(R22&gt;='Datos '!C$28,R22&lt;='Datos '!D$28),'Datos '!B$28,IF(AND(R22&gt;='Datos '!C$29),'Datos '!B$29)))))</f>
        <v>1</v>
      </c>
      <c r="T22" s="199">
        <v>599</v>
      </c>
      <c r="U22" s="42">
        <f>IF(AND(T22&gt;='Datos '!G$25,T22&lt;='Datos '!H$25),'Datos '!F$25,IF(AND(T22&gt;='Datos '!G$26,T22&lt;='Datos '!H$26),'Datos '!F$26,IF(AND(T22&gt;='Datos '!G$27,T22&lt;='Datos '!H$27),'Datos '!F$27,IF(AND(T22&gt;='Datos '!G$28,T22&lt;='Datos '!H$28),'Datos '!F$28,IF(AND(T22&gt;='Datos '!G$29),'Datos '!F$29)))))</f>
        <v>4</v>
      </c>
      <c r="V22" s="224">
        <v>0.22</v>
      </c>
      <c r="W22" s="74">
        <f>IF(AND(V22&gt;='Datos '!K$25,V22&lt;='Datos '!L$25),'Datos '!J$25,IF(AND(V22&gt;='Datos '!K$26,V22&lt;='Datos '!L$26),'Datos '!J$26,IF(AND(V22&gt;='Datos '!K$27,V22&lt;='Datos '!L$27),'Datos '!J$27,IF(AND(V22&gt;='Datos '!K$28,V22&lt;='Datos '!L$28),'Datos '!J$28,IF(AND(V22&gt;='Datos '!K$29),'Datos '!J$29)))))</f>
        <v>3</v>
      </c>
      <c r="X22" s="216">
        <v>0.63</v>
      </c>
      <c r="Y22" s="74">
        <f>IF(AND(X22&gt;='Datos '!O$25,X22&lt;='Datos '!P$25),'Datos '!N$25,IF(AND(X22&gt;='Datos '!O$26,X22&lt;='Datos '!P$26),'Datos '!N$26,IF(AND(X22&gt;='Datos '!O$27,X22&lt;='Datos '!P$27),'Datos '!N$27,IF(AND(X22&gt;='Datos '!O$28,X22&lt;='Datos '!P$28),'Datos '!N$28,IF(AND(X22&gt;='Datos '!O$29),'Datos '!N$29)))))</f>
        <v>1</v>
      </c>
      <c r="Z22" s="215">
        <v>0.11</v>
      </c>
      <c r="AA22" s="234">
        <f>IF(AND(Z22&gt;='Datos '!W$12,Z22&lt;='Datos '!X$12),'Datos '!V$12,IF(AND(Z22&gt;='Datos '!W$13,Z22&lt;='Datos '!X$13),'Datos '!V$13,IF(AND(Z22&gt;='Datos '!W$14,Z22&lt;='Datos '!X$14),'Datos '!V$14,IF(AND(Z22&gt;='Datos '!W$15,Z22&lt;='Datos '!X$15),'Datos '!V$15,IF(AND(Z22&gt;='Datos '!W$16),'Datos '!V$16)))))</f>
        <v>5</v>
      </c>
      <c r="AB22" s="215">
        <v>0.08</v>
      </c>
      <c r="AC22" s="234">
        <f>IF(AND(AB22&gt;='Datos '!W$25,AB22&lt;='Datos '!X$25),'Datos '!V$25,IF(AND(AB22&gt;='Datos '!W$26,AB22&lt;='Datos '!X$26),'Datos '!V$26,IF(AND(AB22&gt;='Datos '!W$27,AB22&lt;='Datos '!X$27),'Datos '!V$27,IF(AND(AB22&gt;='Datos '!W$28,AB22&lt;='Datos '!X$28),'Datos '!V$28,IF(AND(AB22&gt;='Datos '!W$29),'Datos '!V$29)))))</f>
        <v>2</v>
      </c>
      <c r="AD22" s="235">
        <v>0.1</v>
      </c>
      <c r="AE22" s="233">
        <f>IF(AND(AD22&gt;='Datos '!W$38,AD22&lt;='Datos '!X$38),'Datos '!V$38,IF(AND(AD22&gt;='Datos '!W$39,AD22&lt;='Datos '!X$39),'Datos '!V$39,IF(AND(AD22&gt;='Datos '!W$40,AD22&lt;='Datos '!X$40),'Datos '!V$40,IF(AND(AD22&gt;='Datos '!W$41,AD22&lt;='Datos '!X$41),'Datos '!V$41,IF(AND(AD22&gt;='Datos '!W$42),'Datos '!V$42)))))</f>
        <v>1</v>
      </c>
      <c r="AF22" s="235">
        <v>0.04</v>
      </c>
      <c r="AG22" s="233">
        <f>IF(AND(AF22&gt;='Datos '!AA$12,AF22&lt;='Datos '!AB$12),'Datos '!Z$12,IF(AND(AF22&gt;='Datos '!AA$13,AF22&lt;='Datos '!AB$13),'Datos '!Z$13,IF(AND(AF22&gt;='Datos '!AA$14,AD22&lt;='Datos '!AB$14),'Datos '!Z$14,IF(AND(AF22&gt;='Datos '!AA$15,AF22&lt;='Datos '!AB$15),'Datos '!Z$15,IF(AND(AF22&gt;='Datos '!AB$16),'Datos '!Z$16)))))</f>
        <v>2</v>
      </c>
      <c r="AH22" s="235">
        <v>0.31</v>
      </c>
      <c r="AI22" s="233">
        <f>IF(AND(AH22&gt;='Datos '!AA$25,AH22&lt;='Datos '!AB$25),'Datos '!Z$25,IF(AND(AH22&gt;='Datos '!AA$26,AH22&lt;='Datos '!AB$26),'Datos '!Z$26,IF(AND(AH22&gt;='Datos '!AA$27,AH22&lt;='Datos '!AB$27),'Datos '!Z$27,IF(AND(AH22&gt;='Datos '!AA$28,AH22&lt;='Datos '!AB$28),'Datos '!Z$28,IF(AND(AH22&gt;='Datos '!AB$29),'Datos '!Z$29)))))</f>
        <v>2</v>
      </c>
      <c r="AJ22" s="13">
        <v>0</v>
      </c>
      <c r="AK22" s="236">
        <f>IF(AND(AJ22&gt;='Datos '!S$25,AJ22&lt;='Datos '!T$25),'Datos '!R$25,IF(AND(AJ22&gt;='Datos '!S$26,AJ22&lt;='Datos '!T$26),'Datos '!R$26,IF(AND(AJ22&gt;='Datos '!S$27,AJ22&lt;='Datos '!T$27),'Datos '!R$27,IF(AND(AJ22&gt;='Datos '!S$28,AJ22&lt;='Datos '!T$28),'Datos '!R$28,IF(AND(AJ22&gt;='Datos '!S$29),'Datos '!R$29)))))</f>
        <v>1</v>
      </c>
      <c r="AL22" s="240">
        <v>0.14000000000000001</v>
      </c>
      <c r="AM22" s="233">
        <f>IF(AND(AL22&gt;='Datos '!C$51,AL22&lt;='Datos '!D$51),'Datos '!B$51,IF(AND(AL22&gt;='Datos '!C$52,AL22&lt;='Datos '!D$52),'Datos '!B$52,IF(AND(AL22&gt;='Datos '!C$53,AL22&lt;='Datos '!D$53),'Datos '!B$53,IF(AND(AL22&gt;='Datos '!C$54,AL22&lt;='Datos '!D$54),'Datos '!B$54,IF(AND(AL22&gt;='Datos '!C$55),'Datos '!B$55)))))</f>
        <v>3</v>
      </c>
      <c r="AN22" s="240">
        <v>0.23</v>
      </c>
      <c r="AO22" s="292">
        <f>IF(AND(AN22&gt;='Datos '!G$51,AN22&lt;='Datos '!H$51),'Datos '!F$51,IF(AND(AN22&gt;='Datos '!G$52,AN22&lt;='Datos '!H$52),'Datos '!F$52,IF(AND(AN22&gt;='Datos '!G$53,AN22&lt;='Datos '!H$53),'Datos '!F$53,IF(AND(AN22&gt;='Datos '!G$54,AN22&lt;='Datos '!H$54),'Datos '!F$54,IF(AND(AN22&gt;='Datos '!G$55),'Datos '!F$55)))))</f>
        <v>2</v>
      </c>
      <c r="AP22" s="240">
        <v>0.26</v>
      </c>
      <c r="AQ22" s="233">
        <f>IF(AND(AP22&gt;='Datos '!K$51,AP22&lt;='Datos '!L$51),'Datos '!J$51,IF(AND(AP22&gt;='Datos '!K$52,AP22&lt;='Datos '!L$52),'Datos '!J$52,IF(AND(AP22&gt;='Datos '!K$53,AP22&lt;='Datos '!L$53),'Datos '!J$53,IF(AND(AP22&gt;='Datos '!K$54,AP22&lt;='Datos '!L$54),'Datos '!J$54,IF(AND(AP22&gt;='Datos '!K$55),'Datos '!J$55)))))</f>
        <v>3</v>
      </c>
      <c r="AR22" s="240">
        <v>0.25</v>
      </c>
      <c r="AS22" s="233">
        <f>IF(AND(AR22&gt;='Datos '!O$51,AR22&lt;='Datos '!P$51),'Datos '!N$51,IF(AND(AR22&gt;='Datos '!O$52,AR22&lt;='Datos '!P$52),'Datos '!N$52,IF(AND(AR22&gt;='Datos '!O$53,AR22&lt;='Datos '!P$53),'Datos '!N$53,IF(AND(AR22&gt;='Datos '!O$54,AR22&lt;='Datos '!P$54),'Datos '!N$54,IF(AND(AR22&gt;='Datos '!O$55),'Datos '!N$55)))))</f>
        <v>2</v>
      </c>
      <c r="AT22" s="240">
        <v>0.18</v>
      </c>
      <c r="AU22" s="233">
        <f>IF(AND(AT22&gt;='Datos '!S$51,AT22&lt;='Datos '!T$51),'Datos '!R$51,IF(AND(AT22&gt;='Datos '!S$52,AT22&lt;='Datos '!T$52),'Datos '!R$52,IF(AND(AT22&gt;='Datos '!S$53,AT22&lt;='Datos '!T$53),'Datos '!R$53,IF(AND(AT22&gt;='Datos '!S$54,AT22&lt;='Datos '!T$54),'Datos '!R$54,IF(AND(AT22&gt;='Datos '!S$55),'Datos '!R$55)))))</f>
        <v>2</v>
      </c>
      <c r="AV22" s="240">
        <v>0.19</v>
      </c>
      <c r="AW22" s="233">
        <f>IF(AND(AV22&gt;='Datos '!W$51,AV22&lt;='Datos '!X$51),'Datos '!V$51,IF(AND(AV22&gt;='Datos '!W$52,AV22&lt;='Datos '!X$52),'Datos '!V$52,IF(AND(AV22&gt;='Datos '!W$53,AV22&lt;='Datos '!X$53),'Datos '!V$53,IF(AND(AV22&gt;='Datos '!W$54,AV22&lt;='Datos '!X$54),'Datos '!V$54,IF(AND(AV22&gt;='Datos '!W$55),'Datos '!V$55)))))</f>
        <v>1</v>
      </c>
      <c r="AX22" s="240">
        <v>0.39</v>
      </c>
      <c r="AY22" s="233">
        <f>IF(AND(AX22&gt;='Datos '!AA$51,AX22&lt;='Datos '!AB$51),'Datos '!Z$51,IF(AND(AX22&gt;='Datos '!AA$52,AX22&lt;='Datos '!AB$52),'Datos '!Z$52,IF(AND(AX22&gt;='Datos '!AA$53,AX22&lt;='Datos '!AB$53),'Datos '!Z$53,IF(AND(AX22&gt;='Datos '!AA$54,AX22&lt;='Datos '!AB$54),'Datos '!Z$54,IF(AND(AX22&gt;='Datos '!AA$55),'Datos '!Z$55)))))</f>
        <v>3</v>
      </c>
      <c r="AZ22" s="240">
        <v>0.08</v>
      </c>
      <c r="BA22" s="233">
        <f>IF(AND(AZ22&gt;='Datos '!AA$38,AZ22&lt;='Datos '!AB$38),'Datos '!Z$38,IF(AND(AZ22&gt;='Datos '!AA$39,AZ22&lt;='Datos '!AB$39),'Datos '!Z$39,IF(AND(AZ22&gt;='Datos '!AA$40,AZ22&lt;='Datos '!AB$40),'Datos '!Z$40,IF(AND(AZ22&gt;='Datos '!AA$41,AZ22&lt;='Datos '!AB$41),'Datos '!Z$41,IF(AND(AZ22&gt;='Datos '!AB$42),'Datos '!Z$42)))))</f>
        <v>1</v>
      </c>
      <c r="BB22" s="241">
        <f t="shared" si="5"/>
        <v>17</v>
      </c>
      <c r="BC22" s="236">
        <f>IF(AND(BB22&gt;='Datos '!AE$12,BB22&lt;='Datos '!AF$12),'Datos '!AD$12,IF(AND(BB22&gt;='Datos '!AE$13,BB22&lt;='Datos '!AF$13),'Datos '!AD$13,IF(AND(BB22&gt;='Datos '!AE$14,BB22&lt;='Datos '!AF$14),'Datos '!AD$14,IF(AND(BB22&gt;='Datos '!AE$15,BB22&lt;='Datos '!AF$15),'Datos '!AD$15,IF(AND(BB22&gt;='Datos '!AE$16),'Datos '!AD$16)))))</f>
        <v>1</v>
      </c>
      <c r="BD22" s="75">
        <v>0</v>
      </c>
      <c r="BE22" s="12">
        <v>0</v>
      </c>
      <c r="BF22" s="12">
        <v>0</v>
      </c>
      <c r="BG22" s="12">
        <v>3</v>
      </c>
      <c r="BH22" s="12">
        <v>0</v>
      </c>
      <c r="BI22" s="12">
        <v>4</v>
      </c>
      <c r="BJ22" s="12">
        <v>4</v>
      </c>
      <c r="BK22" s="12">
        <v>4</v>
      </c>
      <c r="BL22" s="12">
        <v>0</v>
      </c>
      <c r="BM22" s="12">
        <v>3</v>
      </c>
      <c r="BN22" s="12">
        <v>5</v>
      </c>
      <c r="BO22" s="12">
        <v>0</v>
      </c>
      <c r="BP22" s="14">
        <v>23</v>
      </c>
      <c r="BQ22" s="74">
        <f>IF(AND(BP22&gt;='Datos '!K$12,BP22&lt;='Datos '!L$12),'Datos '!J$12,IF(AND(BP22&gt;='Datos '!K$13,BP22&lt;='Datos '!L$13),'Datos '!J$13,IF(AND(BP22&gt;='Datos '!K$14,BP22&lt;='Datos '!L$14),'Datos '!J$14,IF(AND(BP22&gt;='Datos '!K$15,BP22&lt;='Datos '!L$15),'Datos '!J$15,IF(AND(BP22&gt;='Datos '!K$16),'Datos '!J$16)))))</f>
        <v>4</v>
      </c>
      <c r="BR22" s="75">
        <v>0</v>
      </c>
      <c r="BS22" s="12">
        <v>0</v>
      </c>
      <c r="BT22" s="12">
        <v>0</v>
      </c>
      <c r="BU22" s="12">
        <v>0</v>
      </c>
      <c r="BV22" s="12">
        <v>0</v>
      </c>
      <c r="BW22" s="12">
        <v>0</v>
      </c>
      <c r="BX22" s="12">
        <v>3</v>
      </c>
      <c r="BY22" s="12">
        <v>0</v>
      </c>
      <c r="BZ22" s="12">
        <v>0</v>
      </c>
      <c r="CA22" s="12">
        <v>1</v>
      </c>
      <c r="CB22" s="12">
        <v>0</v>
      </c>
      <c r="CC22" s="12">
        <v>3</v>
      </c>
      <c r="CD22" s="12">
        <v>1</v>
      </c>
      <c r="CE22" s="12">
        <v>0</v>
      </c>
      <c r="CF22" s="12">
        <v>0</v>
      </c>
      <c r="CG22" s="12">
        <v>0</v>
      </c>
      <c r="CH22" s="12">
        <v>0</v>
      </c>
      <c r="CI22" s="12">
        <v>0</v>
      </c>
      <c r="CJ22" s="12">
        <v>0</v>
      </c>
      <c r="CK22" s="12">
        <v>0</v>
      </c>
      <c r="CL22" s="12">
        <v>0</v>
      </c>
      <c r="CM22" s="12">
        <v>0</v>
      </c>
      <c r="CN22" s="12">
        <v>1</v>
      </c>
      <c r="CO22" s="12">
        <v>0</v>
      </c>
      <c r="CP22" s="12">
        <v>0</v>
      </c>
      <c r="CQ22" s="12">
        <v>2</v>
      </c>
      <c r="CR22" s="12">
        <v>0</v>
      </c>
      <c r="CS22" s="12">
        <v>0</v>
      </c>
      <c r="CT22" s="12">
        <v>0</v>
      </c>
      <c r="CU22" s="12">
        <v>0</v>
      </c>
      <c r="CV22" s="12">
        <v>0</v>
      </c>
      <c r="CW22" s="12">
        <v>0</v>
      </c>
      <c r="CX22" s="12">
        <v>0</v>
      </c>
      <c r="CY22" s="12">
        <v>0</v>
      </c>
      <c r="CZ22" s="12">
        <v>1</v>
      </c>
      <c r="DA22" s="12">
        <v>0</v>
      </c>
      <c r="DB22" s="12">
        <v>0</v>
      </c>
      <c r="DC22" s="12">
        <v>0</v>
      </c>
      <c r="DD22" s="12">
        <v>0</v>
      </c>
      <c r="DE22" s="14">
        <f t="shared" si="3"/>
        <v>12</v>
      </c>
      <c r="DF22" s="74">
        <f>IF(AND(DE22&gt;='Datos '!S$12,DE22&lt;='Datos '!T$12),'Datos '!R$12,IF(AND(DE22&gt;='Datos '!S$13,DE22&lt;='Datos '!T$13),'Datos '!R$13,IF(AND(DE22&gt;='Datos '!S$14,DE22&lt;='Datos '!T$14),'Datos '!R$14,IF(AND(DE22&gt;='Datos '!S$15,DE22&lt;='Datos '!T$15),'Datos '!R$15,IF(AND(DE22&gt;='Datos '!S$16),'Datos '!R$16)))))</f>
        <v>2</v>
      </c>
      <c r="DG22" s="75">
        <v>0</v>
      </c>
      <c r="DH22" s="12">
        <v>0</v>
      </c>
      <c r="DI22" s="12">
        <v>0</v>
      </c>
      <c r="DJ22" s="12">
        <v>0</v>
      </c>
      <c r="DK22" s="12">
        <v>3</v>
      </c>
      <c r="DL22" s="12">
        <v>0</v>
      </c>
      <c r="DM22" s="12">
        <v>3</v>
      </c>
      <c r="DN22" s="12">
        <v>0</v>
      </c>
      <c r="DO22" s="12">
        <v>0</v>
      </c>
      <c r="DP22" s="12">
        <v>0</v>
      </c>
      <c r="DQ22" s="12">
        <v>0</v>
      </c>
      <c r="DR22" s="12">
        <v>1</v>
      </c>
      <c r="DS22" s="12">
        <v>0</v>
      </c>
      <c r="DT22" s="12">
        <v>0</v>
      </c>
      <c r="DU22" s="12">
        <v>0</v>
      </c>
      <c r="DV22" s="12">
        <v>3</v>
      </c>
      <c r="DW22" s="12">
        <v>1</v>
      </c>
      <c r="DX22" s="22">
        <f t="shared" si="4"/>
        <v>11</v>
      </c>
      <c r="DY22" s="74">
        <f>IF(AND(DX22&gt;='Datos '!C$38,DX22&lt;='Datos '!D$38),'Datos '!B$38,IF(AND(DX22&gt;='Datos '!C$39,DX22&lt;='Datos '!D$39),'Datos '!B$39,IF(AND(DX22&gt;='Datos '!C$40,DX22&lt;='Datos '!D$40),'Datos '!B$40,IF(AND(DX22&gt;='Datos '!C$41,DX22&lt;='Datos '!D$41),'Datos '!B$41,IF(AND(DX22&gt;='Datos '!C$42),'Datos '!B$42)))))</f>
        <v>1</v>
      </c>
      <c r="EA22"/>
    </row>
    <row r="23" spans="2:131" x14ac:dyDescent="0.25">
      <c r="B23" s="164" t="s">
        <v>411</v>
      </c>
      <c r="C23" s="39">
        <v>1</v>
      </c>
      <c r="D23" s="39">
        <v>0</v>
      </c>
      <c r="E23" s="39">
        <v>0</v>
      </c>
      <c r="F23" s="14">
        <f t="shared" si="0"/>
        <v>1</v>
      </c>
      <c r="G23" s="74">
        <f>IF(AND(F23&gt;='Datos '!C$12,F23&lt;='Datos '!D$12),'Datos '!B$12,IF(AND(F23&gt;='Datos '!C$13,F23&lt;='Datos '!D$13),'Datos '!B$13,IF(AND(F23&gt;='Datos '!C$14,F23&lt;='Datos '!D$14),'Datos '!B$14,IF(AND(F23&gt;='Datos '!C$15,F23&lt;='Datos '!D$15),'Datos '!B$15,IF(AND(F23&gt;='Datos '!C$16),'Datos '!B$16)))))</f>
        <v>1</v>
      </c>
      <c r="H23" s="21">
        <f>VLOOKUP(B23,'Cultivos '!B20:J43,9,FALSE)</f>
        <v>31</v>
      </c>
      <c r="I23" s="38">
        <f>IF(AND(H23&gt;='Datos '!G$12,H23&lt;='Datos '!H$12),'Datos '!F$12,IF(AND(H23&gt;='Datos '!G$13,H23&lt;='Datos '!H$13),'Datos '!F$13,IF(AND(H23&gt;='Datos '!G$14,H23&lt;='Datos '!H$14),'Datos '!F$14,IF(AND(H23&gt;='Datos '!G$15,H23&lt;='Datos '!H$15),'Datos '!F$15,IF(AND(H23&gt;='Datos '!G$16),'Datos '!F$16)))))</f>
        <v>1</v>
      </c>
      <c r="J23" s="30">
        <f>VLOOKUP(B23,'Cultivos '!$O$63:$X$96,10,FALSE)</f>
        <v>6</v>
      </c>
      <c r="K23" s="41">
        <f>IF(AND(J23&gt;='Datos '!G$38,J23&lt;='Datos '!H$38),'Datos '!F$38,IF(AND(J23&gt;='Datos '!G$39,J23&lt;='Datos '!H$39),'Datos '!F$39,IF(AND(J23&gt;='Datos '!G$40,J23&lt;='Datos '!H$40),'Datos '!F$40,IF(AND(J23&gt;='Datos '!G$41,J23&lt;='Datos '!H$41),'Datos '!F$41,IF(AND(J23&gt;='Datos '!G$42),'Datos '!F$42)))))</f>
        <v>1</v>
      </c>
      <c r="L23" s="30">
        <f>VLOOKUP(B23,'Cultivos '!$B$63:$F$95,5,FALSE)</f>
        <v>0</v>
      </c>
      <c r="M23" s="41">
        <f>IF(AND(L23&gt;='Datos '!K$38,L23&lt;='Datos '!L$38),'Datos '!F$38,IF(AND(L23&gt;='Datos '!K$39,L23&lt;='Datos '!L$39),'Datos '!F$39,IF(AND(L23&gt;='Datos '!K$40,L23&lt;='Datos '!L$40),'Datos '!F$40,IF(AND(L23&gt;='Datos '!K$41,L23&lt;='Datos '!L$41),'Datos '!F$41,IF(AND(L23&gt;='Datos '!K$42),'Datos '!F$42)))))</f>
        <v>1</v>
      </c>
      <c r="N23" s="198">
        <v>169</v>
      </c>
      <c r="O23" s="15">
        <v>42777</v>
      </c>
      <c r="P23" s="196">
        <f t="shared" si="6"/>
        <v>3.9507211819435678E-3</v>
      </c>
      <c r="Q23" s="41">
        <f>IF(AND(P23&gt;='[1]Datos '!O$12,P23&lt;='[1]Datos '!P$12),'[1]Datos '!N$12,IF(AND(P23&gt;='[1]Datos '!O$13,P23&lt;='[1]Datos '!P$13),'[1]Datos '!N$13,IF(AND(P23&gt;='[1]Datos '!O$14,P23&lt;='[1]Datos '!P$14),'[1]Datos '!N$14,IF(AND(P23&gt;='[1]Datos '!O$15,P23&lt;='[1]Datos '!P$15),'[1]Datos '!N$15,IF(AND(P23&gt;='[1]Datos '!O$16),'[1]Datos '!N$16)))))</f>
        <v>1</v>
      </c>
      <c r="R23" s="31">
        <v>0</v>
      </c>
      <c r="S23" s="42">
        <f>IF(AND(R23&gt;='Datos '!C$25,R23&lt;='Datos '!D$25),'Datos '!B$25,IF(AND(R23&gt;='Datos '!C$26,R23&lt;='Datos '!D$26),'Datos '!B$26,IF(AND(R23&gt;='Datos '!C$27,R23&lt;='Datos '!D$27),'Datos '!B$27,IF(AND(R23&gt;='Datos '!C$28,R23&lt;='Datos '!D$28),'Datos '!B$28,IF(AND(R23&gt;='Datos '!C$29),'Datos '!B$29)))))</f>
        <v>1</v>
      </c>
      <c r="T23" s="31">
        <v>1</v>
      </c>
      <c r="U23" s="42">
        <f>IF(AND(T23&gt;='Datos '!G$25,T23&lt;='Datos '!H$25),'Datos '!F$25,IF(AND(T23&gt;='Datos '!G$26,T23&lt;='Datos '!H$26),'Datos '!F$26,IF(AND(T23&gt;='Datos '!G$27,T23&lt;='Datos '!H$27),'Datos '!F$27,IF(AND(T23&gt;='Datos '!G$28,T23&lt;='Datos '!H$28),'Datos '!F$28,IF(AND(T23&gt;='Datos '!G$29),'Datos '!F$29)))))</f>
        <v>1</v>
      </c>
      <c r="V23" s="224">
        <v>0.08</v>
      </c>
      <c r="W23" s="74">
        <f>IF(AND(V23&gt;='Datos '!K$25,V23&lt;='Datos '!L$25),'Datos '!J$25,IF(AND(V23&gt;='Datos '!K$26,V23&lt;='Datos '!L$26),'Datos '!J$26,IF(AND(V23&gt;='Datos '!K$27,V23&lt;='Datos '!L$27),'Datos '!J$27,IF(AND(V23&gt;='Datos '!K$28,V23&lt;='Datos '!L$28),'Datos '!J$28,IF(AND(V23&gt;='Datos '!K$29),'Datos '!J$29)))))</f>
        <v>1</v>
      </c>
      <c r="X23" s="216">
        <v>0.71</v>
      </c>
      <c r="Y23" s="74">
        <f>IF(AND(X23&gt;='Datos '!O$25,X23&lt;='Datos '!P$25),'Datos '!N$25,IF(AND(X23&gt;='Datos '!O$26,X23&lt;='Datos '!P$26),'Datos '!N$26,IF(AND(X23&gt;='Datos '!O$27,X23&lt;='Datos '!P$27),'Datos '!N$27,IF(AND(X23&gt;='Datos '!O$28,X23&lt;='Datos '!P$28),'Datos '!N$28,IF(AND(X23&gt;='Datos '!O$29),'Datos '!N$29)))))</f>
        <v>5</v>
      </c>
      <c r="Z23" s="215">
        <v>0.03</v>
      </c>
      <c r="AA23" s="234">
        <f>IF(AND(Z23&gt;='Datos '!W$12,Z23&lt;='Datos '!X$12),'Datos '!V$12,IF(AND(Z23&gt;='Datos '!W$13,Z23&lt;='Datos '!X$13),'Datos '!V$13,IF(AND(Z23&gt;='Datos '!W$14,Z23&lt;='Datos '!X$14),'Datos '!V$14,IF(AND(Z23&gt;='Datos '!W$15,Z23&lt;='Datos '!X$15),'Datos '!V$15,IF(AND(Z23&gt;='Datos '!W$16),'Datos '!V$16)))))</f>
        <v>1</v>
      </c>
      <c r="AB23" s="215">
        <v>0.05</v>
      </c>
      <c r="AC23" s="234">
        <f>IF(AND(AB23&gt;='Datos '!W$25,AB23&lt;='Datos '!X$25),'Datos '!V$25,IF(AND(AB23&gt;='Datos '!W$26,AB23&lt;='Datos '!X$26),'Datos '!V$26,IF(AND(AB23&gt;='Datos '!W$27,AB23&lt;='Datos '!X$27),'Datos '!V$27,IF(AND(AB23&gt;='Datos '!W$28,AB23&lt;='Datos '!X$28),'Datos '!V$28,IF(AND(AB23&gt;='Datos '!W$29),'Datos '!V$29)))))</f>
        <v>1</v>
      </c>
      <c r="AD23" s="235">
        <v>0.15</v>
      </c>
      <c r="AE23" s="233">
        <f>IF(AND(AD23&gt;='Datos '!W$38,AD23&lt;='Datos '!X$38),'Datos '!V$38,IF(AND(AD23&gt;='Datos '!W$39,AD23&lt;='Datos '!X$39),'Datos '!V$39,IF(AND(AD23&gt;='Datos '!W$40,AD23&lt;='Datos '!X$40),'Datos '!V$40,IF(AND(AD23&gt;='Datos '!W$41,AD23&lt;='Datos '!X$41),'Datos '!V$41,IF(AND(AD23&gt;='Datos '!W$42),'Datos '!V$42)))))</f>
        <v>3</v>
      </c>
      <c r="AF23" s="235">
        <v>0.04</v>
      </c>
      <c r="AG23" s="233">
        <f>IF(AND(AF23&gt;='Datos '!AA$12,AF23&lt;='Datos '!AB$12),'Datos '!Z$12,IF(AND(AF23&gt;='Datos '!AA$13,AF23&lt;='Datos '!AB$13),'Datos '!Z$13,IF(AND(AF23&gt;='Datos '!AA$14,AD23&lt;='Datos '!AB$14),'Datos '!Z$14,IF(AND(AF23&gt;='Datos '!AA$15,AF23&lt;='Datos '!AB$15),'Datos '!Z$15,IF(AND(AF23&gt;='Datos '!AB$16),'Datos '!Z$16)))))</f>
        <v>2</v>
      </c>
      <c r="AH23" s="235">
        <v>0.25</v>
      </c>
      <c r="AI23" s="233">
        <f>IF(AND(AH23&gt;='Datos '!AA$25,AH23&lt;='Datos '!AB$25),'Datos '!Z$25,IF(AND(AH23&gt;='Datos '!AA$26,AH23&lt;='Datos '!AB$26),'Datos '!Z$26,IF(AND(AH23&gt;='Datos '!AA$27,AH23&lt;='Datos '!AB$27),'Datos '!Z$27,IF(AND(AH23&gt;='Datos '!AA$28,AH23&lt;='Datos '!AB$28),'Datos '!Z$28,IF(AND(AH23&gt;='Datos '!AB$29),'Datos '!Z$29)))))</f>
        <v>1</v>
      </c>
      <c r="AJ23" s="13">
        <v>0</v>
      </c>
      <c r="AK23" s="236">
        <f>IF(AND(AJ23&gt;='Datos '!S$25,AJ23&lt;='Datos '!T$25),'Datos '!R$25,IF(AND(AJ23&gt;='Datos '!S$26,AJ23&lt;='Datos '!T$26),'Datos '!R$26,IF(AND(AJ23&gt;='Datos '!S$27,AJ23&lt;='Datos '!T$27),'Datos '!R$27,IF(AND(AJ23&gt;='Datos '!S$28,AJ23&lt;='Datos '!T$28),'Datos '!R$28,IF(AND(AJ23&gt;='Datos '!S$29),'Datos '!R$29)))))</f>
        <v>1</v>
      </c>
      <c r="AL23" s="240">
        <v>0.19</v>
      </c>
      <c r="AM23" s="233">
        <f>IF(AND(AL23&gt;='Datos '!C$51,AL23&lt;='Datos '!D$51),'Datos '!B$51,IF(AND(AL23&gt;='Datos '!C$52,AL23&lt;='Datos '!D$52),'Datos '!B$52,IF(AND(AL23&gt;='Datos '!C$53,AL23&lt;='Datos '!D$53),'Datos '!B$53,IF(AND(AL23&gt;='Datos '!C$54,AL23&lt;='Datos '!D$54),'Datos '!B$54,IF(AND(AL23&gt;='Datos '!C$55),'Datos '!B$55)))))</f>
        <v>5</v>
      </c>
      <c r="AN23" s="240">
        <v>0.1</v>
      </c>
      <c r="AO23" s="292">
        <f>IF(AND(AN23&gt;='Datos '!G$51,AN23&lt;='Datos '!H$51),'Datos '!F$51,IF(AND(AN23&gt;='Datos '!G$52,AN23&lt;='Datos '!H$52),'Datos '!F$52,IF(AND(AN23&gt;='Datos '!G$53,AN23&lt;='Datos '!H$53),'Datos '!F$53,IF(AND(AN23&gt;='Datos '!G$54,AN23&lt;='Datos '!H$54),'Datos '!F$54,IF(AND(AN23&gt;='Datos '!G$55),'Datos '!F$55)))))</f>
        <v>1</v>
      </c>
      <c r="AP23" s="240">
        <v>0.49</v>
      </c>
      <c r="AQ23" s="233">
        <f>IF(AND(AP23&gt;='Datos '!K$51,AP23&lt;='Datos '!L$51),'Datos '!J$51,IF(AND(AP23&gt;='Datos '!K$52,AP23&lt;='Datos '!L$52),'Datos '!J$52,IF(AND(AP23&gt;='Datos '!K$53,AP23&lt;='Datos '!L$53),'Datos '!J$53,IF(AND(AP23&gt;='Datos '!K$54,AP23&lt;='Datos '!L$54),'Datos '!J$54,IF(AND(AP23&gt;='Datos '!K$55),'Datos '!J$55)))))</f>
        <v>5</v>
      </c>
      <c r="AR23" s="240">
        <v>0.19</v>
      </c>
      <c r="AS23" s="233">
        <f>IF(AND(AR23&gt;='Datos '!O$51,AR23&lt;='Datos '!P$51),'Datos '!N$51,IF(AND(AR23&gt;='Datos '!O$52,AR23&lt;='Datos '!P$52),'Datos '!N$52,IF(AND(AR23&gt;='Datos '!O$53,AR23&lt;='Datos '!P$53),'Datos '!N$53,IF(AND(AR23&gt;='Datos '!O$54,AR23&lt;='Datos '!P$54),'Datos '!N$54,IF(AND(AR23&gt;='Datos '!O$55),'Datos '!N$55)))))</f>
        <v>1</v>
      </c>
      <c r="AT23" s="240">
        <v>0.13</v>
      </c>
      <c r="AU23" s="233">
        <f>IF(AND(AT23&gt;='Datos '!S$51,AT23&lt;='Datos '!T$51),'Datos '!R$51,IF(AND(AT23&gt;='Datos '!S$52,AT23&lt;='Datos '!T$52),'Datos '!R$52,IF(AND(AT23&gt;='Datos '!S$53,AT23&lt;='Datos '!T$53),'Datos '!R$53,IF(AND(AT23&gt;='Datos '!S$54,AT23&lt;='Datos '!T$54),'Datos '!R$54,IF(AND(AT23&gt;='Datos '!S$55),'Datos '!R$55)))))</f>
        <v>1</v>
      </c>
      <c r="AV23" s="240">
        <v>0.22</v>
      </c>
      <c r="AW23" s="233">
        <f>IF(AND(AV23&gt;='Datos '!W$51,AV23&lt;='Datos '!X$51),'Datos '!V$51,IF(AND(AV23&gt;='Datos '!W$52,AV23&lt;='Datos '!X$52),'Datos '!V$52,IF(AND(AV23&gt;='Datos '!W$53,AV23&lt;='Datos '!X$53),'Datos '!V$53,IF(AND(AV23&gt;='Datos '!W$54,AV23&lt;='Datos '!X$54),'Datos '!V$54,IF(AND(AV23&gt;='Datos '!W$55),'Datos '!V$55)))))</f>
        <v>2</v>
      </c>
      <c r="AX23" s="240">
        <v>0.28000000000000003</v>
      </c>
      <c r="AY23" s="233">
        <f>IF(AND(AX23&gt;='Datos '!AA$51,AX23&lt;='Datos '!AB$51),'Datos '!Z$51,IF(AND(AX23&gt;='Datos '!AA$52,AX23&lt;='Datos '!AB$52),'Datos '!Z$52,IF(AND(AX23&gt;='Datos '!AA$53,AX23&lt;='Datos '!AB$53),'Datos '!Z$53,IF(AND(AX23&gt;='Datos '!AA$54,AX23&lt;='Datos '!AB$54),'Datos '!Z$54,IF(AND(AX23&gt;='Datos '!AA$55),'Datos '!Z$55)))))</f>
        <v>1</v>
      </c>
      <c r="AZ23" s="240">
        <v>0.32</v>
      </c>
      <c r="BA23" s="233">
        <f>IF(AND(AZ23&gt;='Datos '!AA$38,AZ23&lt;='Datos '!AB$38),'Datos '!Z$38,IF(AND(AZ23&gt;='Datos '!AA$39,AZ23&lt;='Datos '!AB$39),'Datos '!Z$39,IF(AND(AZ23&gt;='Datos '!AA$40,AZ23&lt;='Datos '!AB$40),'Datos '!Z$40,IF(AND(AZ23&gt;='Datos '!AA$41,AZ23&lt;='Datos '!AB$41),'Datos '!Z$41,IF(AND(AZ23&gt;='Datos '!AB$42),'Datos '!Z$42)))))</f>
        <v>5</v>
      </c>
      <c r="BB23" s="241">
        <f t="shared" si="5"/>
        <v>21</v>
      </c>
      <c r="BC23" s="236">
        <f>IF(AND(BB23&gt;='Datos '!AE$12,BB23&lt;='Datos '!AF$12),'Datos '!AD$12,IF(AND(BB23&gt;='Datos '!AE$13,BB23&lt;='Datos '!AF$13),'Datos '!AD$13,IF(AND(BB23&gt;='Datos '!AE$14,BB23&lt;='Datos '!AF$14),'Datos '!AD$14,IF(AND(BB23&gt;='Datos '!AE$15,BB23&lt;='Datos '!AF$15),'Datos '!AD$15,IF(AND(BB23&gt;='Datos '!AE$16),'Datos '!AD$16)))))</f>
        <v>2</v>
      </c>
      <c r="BD23" s="75">
        <v>1</v>
      </c>
      <c r="BE23" s="12">
        <v>0</v>
      </c>
      <c r="BF23" s="12">
        <v>0</v>
      </c>
      <c r="BG23" s="12">
        <v>3</v>
      </c>
      <c r="BH23" s="12">
        <v>0</v>
      </c>
      <c r="BI23" s="12">
        <v>0</v>
      </c>
      <c r="BJ23" s="12">
        <v>0</v>
      </c>
      <c r="BK23" s="12">
        <v>3</v>
      </c>
      <c r="BL23" s="12">
        <v>3</v>
      </c>
      <c r="BM23" s="12">
        <v>1</v>
      </c>
      <c r="BN23" s="12">
        <v>0</v>
      </c>
      <c r="BO23" s="12">
        <v>0</v>
      </c>
      <c r="BP23" s="14">
        <v>11</v>
      </c>
      <c r="BQ23" s="74">
        <f>IF(AND(BP23&gt;='Datos '!K$12,BP23&lt;='Datos '!L$12),'Datos '!J$12,IF(AND(BP23&gt;='Datos '!K$13,BP23&lt;='Datos '!L$13),'Datos '!J$13,IF(AND(BP23&gt;='Datos '!K$14,BP23&lt;='Datos '!L$14),'Datos '!J$14,IF(AND(BP23&gt;='Datos '!K$15,BP23&lt;='Datos '!L$15),'Datos '!J$15,IF(AND(BP23&gt;='Datos '!K$16),'Datos '!J$16)))))</f>
        <v>1</v>
      </c>
      <c r="BR23" s="75">
        <v>0</v>
      </c>
      <c r="BS23" s="12">
        <v>0</v>
      </c>
      <c r="BT23" s="12">
        <v>5</v>
      </c>
      <c r="BU23" s="12">
        <v>5</v>
      </c>
      <c r="BV23" s="12">
        <v>0</v>
      </c>
      <c r="BW23" s="12">
        <v>0</v>
      </c>
      <c r="BX23" s="12">
        <v>0</v>
      </c>
      <c r="BY23" s="12">
        <v>0</v>
      </c>
      <c r="BZ23" s="12">
        <v>0</v>
      </c>
      <c r="CA23" s="12">
        <v>0</v>
      </c>
      <c r="CB23" s="12">
        <v>0</v>
      </c>
      <c r="CC23" s="12">
        <v>0</v>
      </c>
      <c r="CD23" s="12">
        <v>0</v>
      </c>
      <c r="CE23" s="12">
        <v>0</v>
      </c>
      <c r="CF23" s="12">
        <v>0</v>
      </c>
      <c r="CG23" s="12">
        <v>0</v>
      </c>
      <c r="CH23" s="12">
        <v>0</v>
      </c>
      <c r="CI23" s="12">
        <v>0</v>
      </c>
      <c r="CJ23" s="12">
        <v>0</v>
      </c>
      <c r="CK23" s="12">
        <v>0</v>
      </c>
      <c r="CL23" s="12">
        <v>0</v>
      </c>
      <c r="CM23" s="12">
        <v>2</v>
      </c>
      <c r="CN23" s="12">
        <v>0</v>
      </c>
      <c r="CO23" s="12">
        <v>0</v>
      </c>
      <c r="CP23" s="12">
        <v>0</v>
      </c>
      <c r="CQ23" s="12">
        <v>0</v>
      </c>
      <c r="CR23" s="12">
        <v>0</v>
      </c>
      <c r="CS23" s="12">
        <v>0</v>
      </c>
      <c r="CT23" s="12">
        <v>0</v>
      </c>
      <c r="CU23" s="12">
        <v>0</v>
      </c>
      <c r="CV23" s="12">
        <v>0</v>
      </c>
      <c r="CW23" s="12">
        <v>0</v>
      </c>
      <c r="CX23" s="12">
        <v>0</v>
      </c>
      <c r="CY23" s="12">
        <v>0</v>
      </c>
      <c r="CZ23" s="12">
        <v>0</v>
      </c>
      <c r="DA23" s="12">
        <v>0</v>
      </c>
      <c r="DB23" s="12">
        <v>3</v>
      </c>
      <c r="DC23" s="12">
        <v>3</v>
      </c>
      <c r="DD23" s="12">
        <v>0</v>
      </c>
      <c r="DE23" s="14">
        <f t="shared" si="3"/>
        <v>18</v>
      </c>
      <c r="DF23" s="74">
        <f>IF(AND(DE23&gt;='Datos '!S$12,DE23&lt;='Datos '!T$12),'Datos '!R$12,IF(AND(DE23&gt;='Datos '!S$13,DE23&lt;='Datos '!T$13),'Datos '!R$13,IF(AND(DE23&gt;='Datos '!S$14,DE23&lt;='Datos '!T$14),'Datos '!R$14,IF(AND(DE23&gt;='Datos '!S$15,DE23&lt;='Datos '!T$15),'Datos '!R$15,IF(AND(DE23&gt;='Datos '!S$16),'Datos '!R$16)))))</f>
        <v>4</v>
      </c>
      <c r="DG23" s="75">
        <v>5</v>
      </c>
      <c r="DH23" s="12">
        <v>0</v>
      </c>
      <c r="DI23" s="12">
        <v>0</v>
      </c>
      <c r="DJ23" s="12">
        <v>0</v>
      </c>
      <c r="DK23" s="12">
        <v>3</v>
      </c>
      <c r="DL23" s="12">
        <v>0</v>
      </c>
      <c r="DM23" s="12">
        <v>3</v>
      </c>
      <c r="DN23" s="12">
        <v>0</v>
      </c>
      <c r="DO23" s="12">
        <v>0</v>
      </c>
      <c r="DP23" s="12">
        <v>3</v>
      </c>
      <c r="DQ23" s="12">
        <v>0</v>
      </c>
      <c r="DR23" s="12">
        <v>1</v>
      </c>
      <c r="DS23" s="12">
        <v>0</v>
      </c>
      <c r="DT23" s="12">
        <v>0</v>
      </c>
      <c r="DU23" s="12">
        <v>3</v>
      </c>
      <c r="DV23" s="12">
        <v>3</v>
      </c>
      <c r="DW23" s="12">
        <v>1</v>
      </c>
      <c r="DX23" s="22">
        <f t="shared" si="4"/>
        <v>22</v>
      </c>
      <c r="DY23" s="74">
        <f>IF(AND(DX23&gt;='Datos '!C$38,DX23&lt;='Datos '!D$38),'Datos '!B$38,IF(AND(DX23&gt;='Datos '!C$39,DX23&lt;='Datos '!D$39),'Datos '!B$39,IF(AND(DX23&gt;='Datos '!C$40,DX23&lt;='Datos '!D$40),'Datos '!B$40,IF(AND(DX23&gt;='Datos '!C$41,DX23&lt;='Datos '!D$41),'Datos '!B$41,IF(AND(DX23&gt;='Datos '!C$42),'Datos '!B$42)))))</f>
        <v>3</v>
      </c>
      <c r="EA23"/>
    </row>
    <row r="24" spans="2:131" ht="15" customHeight="1" x14ac:dyDescent="0.25">
      <c r="B24" s="164" t="s">
        <v>391</v>
      </c>
      <c r="C24" s="39">
        <v>5</v>
      </c>
      <c r="D24" s="39">
        <v>0</v>
      </c>
      <c r="E24" s="39">
        <v>1</v>
      </c>
      <c r="F24" s="14">
        <f t="shared" si="0"/>
        <v>6</v>
      </c>
      <c r="G24" s="74">
        <f>IF(AND(F24&gt;='Datos '!C$12,F24&lt;='Datos '!D$12),'Datos '!B$12,IF(AND(F24&gt;='Datos '!C$13,F24&lt;='Datos '!D$13),'Datos '!B$13,IF(AND(F24&gt;='Datos '!C$14,F24&lt;='Datos '!D$14),'Datos '!B$14,IF(AND(F24&gt;='Datos '!C$15,F24&lt;='Datos '!D$15),'Datos '!B$15,IF(AND(F24&gt;='Datos '!C$16),'Datos '!B$16)))))</f>
        <v>3</v>
      </c>
      <c r="H24" s="21">
        <f>VLOOKUP(B24,'Cultivos '!B21:J43,9,FALSE)</f>
        <v>4923</v>
      </c>
      <c r="I24" s="38">
        <f>IF(AND(H24&gt;='Datos '!G$12,H24&lt;='Datos '!H$12),'Datos '!F$12,IF(AND(H24&gt;='Datos '!G$13,H24&lt;='Datos '!H$13),'Datos '!F$13,IF(AND(H24&gt;='Datos '!G$14,H24&lt;='Datos '!H$14),'Datos '!F$14,IF(AND(H24&gt;='Datos '!G$15,H24&lt;='Datos '!H$15),'Datos '!F$15,IF(AND(H24&gt;='Datos '!G$16),'Datos '!F$16)))))</f>
        <v>1</v>
      </c>
      <c r="J24" s="30">
        <f>VLOOKUP(B24,'Cultivos '!$O$63:$X$96,10,FALSE)</f>
        <v>47</v>
      </c>
      <c r="K24" s="41">
        <f>IF(AND(J24&gt;='Datos '!G$38,J24&lt;='Datos '!H$38),'Datos '!F$38,IF(AND(J24&gt;='Datos '!G$39,J24&lt;='Datos '!H$39),'Datos '!F$39,IF(AND(J24&gt;='Datos '!G$40,J24&lt;='Datos '!H$40),'Datos '!F$40,IF(AND(J24&gt;='Datos '!G$41,J24&lt;='Datos '!H$41),'Datos '!F$41,IF(AND(J24&gt;='Datos '!G$42),'Datos '!F$42)))))</f>
        <v>1</v>
      </c>
      <c r="L24" s="195">
        <f>VLOOKUP(B24,'Cultivos '!$B$63:$F$95,5,FALSE)</f>
        <v>46965.42</v>
      </c>
      <c r="M24" s="41">
        <f>IF(AND(L24&gt;='Datos '!K$38,L24&lt;='Datos '!L$38),'Datos '!F$38,IF(AND(L24&gt;='Datos '!K$39,L24&lt;='Datos '!L$39),'Datos '!F$39,IF(AND(L24&gt;='Datos '!K$40,L24&lt;='Datos '!L$40),'Datos '!F$40,IF(AND(L24&gt;='Datos '!K$41,L24&lt;='Datos '!L$41),'Datos '!F$41,IF(AND(L24&gt;='Datos '!K$42),'Datos '!F$42)))))</f>
        <v>1</v>
      </c>
      <c r="N24" s="198">
        <v>645</v>
      </c>
      <c r="O24" s="15">
        <v>114207</v>
      </c>
      <c r="P24" s="196">
        <f t="shared" si="6"/>
        <v>5.64763981192046E-3</v>
      </c>
      <c r="Q24" s="41">
        <f>IF(AND(P24&gt;='[1]Datos '!O$12,P24&lt;='[1]Datos '!P$12),'[1]Datos '!N$12,IF(AND(P24&gt;='[1]Datos '!O$13,P24&lt;='[1]Datos '!P$13),'[1]Datos '!N$13,IF(AND(P24&gt;='[1]Datos '!O$14,P24&lt;='[1]Datos '!P$14),'[1]Datos '!N$14,IF(AND(P24&gt;='[1]Datos '!O$15,P24&lt;='[1]Datos '!P$15),'[1]Datos '!N$15,IF(AND(P24&gt;='[1]Datos '!O$16),'[1]Datos '!N$16)))))</f>
        <v>2</v>
      </c>
      <c r="R24" s="31">
        <v>1</v>
      </c>
      <c r="S24" s="42">
        <f>IF(AND(R24&gt;='Datos '!C$25,R24&lt;='Datos '!D$25),'Datos '!B$25,IF(AND(R24&gt;='Datos '!C$26,R24&lt;='Datos '!D$26),'Datos '!B$26,IF(AND(R24&gt;='Datos '!C$27,R24&lt;='Datos '!D$27),'Datos '!B$27,IF(AND(R24&gt;='Datos '!C$28,R24&lt;='Datos '!D$28),'Datos '!B$28,IF(AND(R24&gt;='Datos '!C$29),'Datos '!B$29)))))</f>
        <v>1</v>
      </c>
      <c r="T24" s="31">
        <v>35</v>
      </c>
      <c r="U24" s="42">
        <f>IF(AND(T24&gt;='Datos '!G$25,T24&lt;='Datos '!H$25),'Datos '!F$25,IF(AND(T24&gt;='Datos '!G$26,T24&lt;='Datos '!H$26),'Datos '!F$26,IF(AND(T24&gt;='Datos '!G$27,T24&lt;='Datos '!H$27),'Datos '!F$27,IF(AND(T24&gt;='Datos '!G$28,T24&lt;='Datos '!H$28),'Datos '!F$28,IF(AND(T24&gt;='Datos '!G$29),'Datos '!F$29)))))</f>
        <v>1</v>
      </c>
      <c r="V24" s="224">
        <v>0.08</v>
      </c>
      <c r="W24" s="74">
        <f>IF(AND(V24&gt;='Datos '!K$25,V24&lt;='Datos '!L$25),'Datos '!J$25,IF(AND(V24&gt;='Datos '!K$26,V24&lt;='Datos '!L$26),'Datos '!J$26,IF(AND(V24&gt;='Datos '!K$27,V24&lt;='Datos '!L$27),'Datos '!J$27,IF(AND(V24&gt;='Datos '!K$28,V24&lt;='Datos '!L$28),'Datos '!J$28,IF(AND(V24&gt;='Datos '!K$29),'Datos '!J$29)))))</f>
        <v>1</v>
      </c>
      <c r="X24" s="216">
        <v>0.71</v>
      </c>
      <c r="Y24" s="74">
        <f>IF(AND(X24&gt;='Datos '!O$25,X24&lt;='Datos '!P$25),'Datos '!N$25,IF(AND(X24&gt;='Datos '!O$26,X24&lt;='Datos '!P$26),'Datos '!N$26,IF(AND(X24&gt;='Datos '!O$27,X24&lt;='Datos '!P$27),'Datos '!N$27,IF(AND(X24&gt;='Datos '!O$28,X24&lt;='Datos '!P$28),'Datos '!N$28,IF(AND(X24&gt;='Datos '!O$29),'Datos '!N$29)))))</f>
        <v>5</v>
      </c>
      <c r="Z24" s="215">
        <v>0.03</v>
      </c>
      <c r="AA24" s="234">
        <f>IF(AND(Z24&gt;='Datos '!W$12,Z24&lt;='Datos '!X$12),'Datos '!V$12,IF(AND(Z24&gt;='Datos '!W$13,Z24&lt;='Datos '!X$13),'Datos '!V$13,IF(AND(Z24&gt;='Datos '!W$14,Z24&lt;='Datos '!X$14),'Datos '!V$14,IF(AND(Z24&gt;='Datos '!W$15,Z24&lt;='Datos '!X$15),'Datos '!V$15,IF(AND(Z24&gt;='Datos '!W$16),'Datos '!V$16)))))</f>
        <v>1</v>
      </c>
      <c r="AB24" s="215">
        <v>0.05</v>
      </c>
      <c r="AC24" s="234">
        <f>IF(AND(AB24&gt;='Datos '!W$25,AB24&lt;='Datos '!X$25),'Datos '!V$25,IF(AND(AB24&gt;='Datos '!W$26,AB24&lt;='Datos '!X$26),'Datos '!V$26,IF(AND(AB24&gt;='Datos '!W$27,AB24&lt;='Datos '!X$27),'Datos '!V$27,IF(AND(AB24&gt;='Datos '!W$28,AB24&lt;='Datos '!X$28),'Datos '!V$28,IF(AND(AB24&gt;='Datos '!W$29),'Datos '!V$29)))))</f>
        <v>1</v>
      </c>
      <c r="AD24" s="235">
        <v>0.15</v>
      </c>
      <c r="AE24" s="233">
        <f>IF(AND(AD24&gt;='Datos '!W$38,AD24&lt;='Datos '!X$38),'Datos '!V$38,IF(AND(AD24&gt;='Datos '!W$39,AD24&lt;='Datos '!X$39),'Datos '!V$39,IF(AND(AD24&gt;='Datos '!W$40,AD24&lt;='Datos '!X$40),'Datos '!V$40,IF(AND(AD24&gt;='Datos '!W$41,AD24&lt;='Datos '!X$41),'Datos '!V$41,IF(AND(AD24&gt;='Datos '!W$42),'Datos '!V$42)))))</f>
        <v>3</v>
      </c>
      <c r="AF24" s="235">
        <v>0.04</v>
      </c>
      <c r="AG24" s="233">
        <f>IF(AND(AF24&gt;='Datos '!AA$12,AF24&lt;='Datos '!AB$12),'Datos '!Z$12,IF(AND(AF24&gt;='Datos '!AA$13,AF24&lt;='Datos '!AB$13),'Datos '!Z$13,IF(AND(AF24&gt;='Datos '!AA$14,AD24&lt;='Datos '!AB$14),'Datos '!Z$14,IF(AND(AF24&gt;='Datos '!AA$15,AF24&lt;='Datos '!AB$15),'Datos '!Z$15,IF(AND(AF24&gt;='Datos '!AB$16),'Datos '!Z$16)))))</f>
        <v>2</v>
      </c>
      <c r="AH24" s="235">
        <v>0.25</v>
      </c>
      <c r="AI24" s="233">
        <f>IF(AND(AH24&gt;='Datos '!AA$25,AH24&lt;='Datos '!AB$25),'Datos '!Z$25,IF(AND(AH24&gt;='Datos '!AA$26,AH24&lt;='Datos '!AB$26),'Datos '!Z$26,IF(AND(AH24&gt;='Datos '!AA$27,AH24&lt;='Datos '!AB$27),'Datos '!Z$27,IF(AND(AH24&gt;='Datos '!AA$28,AH24&lt;='Datos '!AB$28),'Datos '!Z$28,IF(AND(AH24&gt;='Datos '!AB$29),'Datos '!Z$29)))))</f>
        <v>1</v>
      </c>
      <c r="AJ24" s="13">
        <v>10</v>
      </c>
      <c r="AK24" s="236">
        <f>IF(AND(AJ24&gt;='Datos '!S$25,AJ24&lt;='Datos '!T$25),'Datos '!R$25,IF(AND(AJ24&gt;='Datos '!S$26,AJ24&lt;='Datos '!T$26),'Datos '!R$26,IF(AND(AJ24&gt;='Datos '!S$27,AJ24&lt;='Datos '!T$27),'Datos '!R$27,IF(AND(AJ24&gt;='Datos '!S$28,AJ24&lt;='Datos '!T$28),'Datos '!R$28,IF(AND(AJ24&gt;='Datos '!S$29),'Datos '!R$29)))))</f>
        <v>4</v>
      </c>
      <c r="AL24" s="240">
        <v>0.19</v>
      </c>
      <c r="AM24" s="233">
        <f>IF(AND(AL24&gt;='Datos '!C$51,AL24&lt;='Datos '!D$51),'Datos '!B$51,IF(AND(AL24&gt;='Datos '!C$52,AL24&lt;='Datos '!D$52),'Datos '!B$52,IF(AND(AL24&gt;='Datos '!C$53,AL24&lt;='Datos '!D$53),'Datos '!B$53,IF(AND(AL24&gt;='Datos '!C$54,AL24&lt;='Datos '!D$54),'Datos '!B$54,IF(AND(AL24&gt;='Datos '!C$55),'Datos '!B$55)))))</f>
        <v>5</v>
      </c>
      <c r="AN24" s="240">
        <v>0.1</v>
      </c>
      <c r="AO24" s="292">
        <f>IF(AND(AN24&gt;='Datos '!G$51,AN24&lt;='Datos '!H$51),'Datos '!F$51,IF(AND(AN24&gt;='Datos '!G$52,AN24&lt;='Datos '!H$52),'Datos '!F$52,IF(AND(AN24&gt;='Datos '!G$53,AN24&lt;='Datos '!H$53),'Datos '!F$53,IF(AND(AN24&gt;='Datos '!G$54,AN24&lt;='Datos '!H$54),'Datos '!F$54,IF(AND(AN24&gt;='Datos '!G$55),'Datos '!F$55)))))</f>
        <v>1</v>
      </c>
      <c r="AP24" s="240">
        <v>0.49</v>
      </c>
      <c r="AQ24" s="233">
        <f>IF(AND(AP24&gt;='Datos '!K$51,AP24&lt;='Datos '!L$51),'Datos '!J$51,IF(AND(AP24&gt;='Datos '!K$52,AP24&lt;='Datos '!L$52),'Datos '!J$52,IF(AND(AP24&gt;='Datos '!K$53,AP24&lt;='Datos '!L$53),'Datos '!J$53,IF(AND(AP24&gt;='Datos '!K$54,AP24&lt;='Datos '!L$54),'Datos '!J$54,IF(AND(AP24&gt;='Datos '!K$55),'Datos '!J$55)))))</f>
        <v>5</v>
      </c>
      <c r="AR24" s="240">
        <v>0.19</v>
      </c>
      <c r="AS24" s="233">
        <f>IF(AND(AR24&gt;='Datos '!O$51,AR24&lt;='Datos '!P$51),'Datos '!N$51,IF(AND(AR24&gt;='Datos '!O$52,AR24&lt;='Datos '!P$52),'Datos '!N$52,IF(AND(AR24&gt;='Datos '!O$53,AR24&lt;='Datos '!P$53),'Datos '!N$53,IF(AND(AR24&gt;='Datos '!O$54,AR24&lt;='Datos '!P$54),'Datos '!N$54,IF(AND(AR24&gt;='Datos '!O$55),'Datos '!N$55)))))</f>
        <v>1</v>
      </c>
      <c r="AT24" s="240">
        <v>0.13</v>
      </c>
      <c r="AU24" s="233">
        <f>IF(AND(AT24&gt;='Datos '!S$51,AT24&lt;='Datos '!T$51),'Datos '!R$51,IF(AND(AT24&gt;='Datos '!S$52,AT24&lt;='Datos '!T$52),'Datos '!R$52,IF(AND(AT24&gt;='Datos '!S$53,AT24&lt;='Datos '!T$53),'Datos '!R$53,IF(AND(AT24&gt;='Datos '!S$54,AT24&lt;='Datos '!T$54),'Datos '!R$54,IF(AND(AT24&gt;='Datos '!S$55),'Datos '!R$55)))))</f>
        <v>1</v>
      </c>
      <c r="AV24" s="240">
        <v>0.22</v>
      </c>
      <c r="AW24" s="233">
        <f>IF(AND(AV24&gt;='Datos '!W$51,AV24&lt;='Datos '!X$51),'Datos '!V$51,IF(AND(AV24&gt;='Datos '!W$52,AV24&lt;='Datos '!X$52),'Datos '!V$52,IF(AND(AV24&gt;='Datos '!W$53,AV24&lt;='Datos '!X$53),'Datos '!V$53,IF(AND(AV24&gt;='Datos '!W$54,AV24&lt;='Datos '!X$54),'Datos '!V$54,IF(AND(AV24&gt;='Datos '!W$55),'Datos '!V$55)))))</f>
        <v>2</v>
      </c>
      <c r="AX24" s="240">
        <v>0.28000000000000003</v>
      </c>
      <c r="AY24" s="233">
        <f>IF(AND(AX24&gt;='Datos '!AA$51,AX24&lt;='Datos '!AB$51),'Datos '!Z$51,IF(AND(AX24&gt;='Datos '!AA$52,AX24&lt;='Datos '!AB$52),'Datos '!Z$52,IF(AND(AX24&gt;='Datos '!AA$53,AX24&lt;='Datos '!AB$53),'Datos '!Z$53,IF(AND(AX24&gt;='Datos '!AA$54,AX24&lt;='Datos '!AB$54),'Datos '!Z$54,IF(AND(AX24&gt;='Datos '!AA$55),'Datos '!Z$55)))))</f>
        <v>1</v>
      </c>
      <c r="AZ24" s="240">
        <v>0.32</v>
      </c>
      <c r="BA24" s="233">
        <f>IF(AND(AZ24&gt;='Datos '!AA$38,AZ24&lt;='Datos '!AB$38),'Datos '!Z$38,IF(AND(AZ24&gt;='Datos '!AA$39,AZ24&lt;='Datos '!AB$39),'Datos '!Z$39,IF(AND(AZ24&gt;='Datos '!AA$40,AZ24&lt;='Datos '!AB$40),'Datos '!Z$40,IF(AND(AZ24&gt;='Datos '!AA$41,AZ24&lt;='Datos '!AB$41),'Datos '!Z$41,IF(AND(AZ24&gt;='Datos '!AB$42),'Datos '!Z$42)))))</f>
        <v>5</v>
      </c>
      <c r="BB24" s="241">
        <f t="shared" si="5"/>
        <v>21</v>
      </c>
      <c r="BC24" s="236">
        <f>IF(AND(BB24&gt;='Datos '!AE$12,BB24&lt;='Datos '!AF$12),'Datos '!AD$12,IF(AND(BB24&gt;='Datos '!AE$13,BB24&lt;='Datos '!AF$13),'Datos '!AD$13,IF(AND(BB24&gt;='Datos '!AE$14,BB24&lt;='Datos '!AF$14),'Datos '!AD$14,IF(AND(BB24&gt;='Datos '!AE$15,BB24&lt;='Datos '!AF$15),'Datos '!AD$15,IF(AND(BB24&gt;='Datos '!AE$16),'Datos '!AD$16)))))</f>
        <v>2</v>
      </c>
      <c r="BD24" s="75">
        <v>1</v>
      </c>
      <c r="BE24" s="12">
        <v>0</v>
      </c>
      <c r="BF24" s="12">
        <v>1</v>
      </c>
      <c r="BG24" s="12">
        <v>3</v>
      </c>
      <c r="BH24" s="12">
        <v>0</v>
      </c>
      <c r="BI24" s="12">
        <v>2</v>
      </c>
      <c r="BJ24" s="12">
        <v>0</v>
      </c>
      <c r="BK24" s="12">
        <v>0</v>
      </c>
      <c r="BL24" s="12">
        <v>2</v>
      </c>
      <c r="BM24" s="12">
        <v>0</v>
      </c>
      <c r="BN24" s="12">
        <v>0</v>
      </c>
      <c r="BO24" s="12">
        <v>0</v>
      </c>
      <c r="BP24" s="14">
        <v>9</v>
      </c>
      <c r="BQ24" s="74">
        <f>IF(AND(BP24&gt;='Datos '!K$12,BP24&lt;='Datos '!L$12),'Datos '!J$12,IF(AND(BP24&gt;='Datos '!K$13,BP24&lt;='Datos '!L$13),'Datos '!J$13,IF(AND(BP24&gt;='Datos '!K$14,BP24&lt;='Datos '!L$14),'Datos '!J$14,IF(AND(BP24&gt;='Datos '!K$15,BP24&lt;='Datos '!L$15),'Datos '!J$15,IF(AND(BP24&gt;='Datos '!K$16),'Datos '!J$16)))))</f>
        <v>1</v>
      </c>
      <c r="BR24" s="75">
        <v>0</v>
      </c>
      <c r="BS24" s="12">
        <v>0</v>
      </c>
      <c r="BT24" s="12">
        <v>0</v>
      </c>
      <c r="BU24" s="12">
        <v>0</v>
      </c>
      <c r="BV24" s="12">
        <v>0</v>
      </c>
      <c r="BW24" s="12">
        <v>0</v>
      </c>
      <c r="BX24" s="12">
        <v>0</v>
      </c>
      <c r="BY24" s="12">
        <v>0</v>
      </c>
      <c r="BZ24" s="12">
        <v>0</v>
      </c>
      <c r="CA24" s="12">
        <v>0</v>
      </c>
      <c r="CB24" s="12">
        <v>0</v>
      </c>
      <c r="CC24" s="12">
        <v>0</v>
      </c>
      <c r="CD24" s="12">
        <v>0</v>
      </c>
      <c r="CE24" s="12">
        <v>2</v>
      </c>
      <c r="CF24" s="12">
        <v>0</v>
      </c>
      <c r="CG24" s="12">
        <v>0</v>
      </c>
      <c r="CH24" s="12">
        <v>0</v>
      </c>
      <c r="CI24" s="12">
        <v>0</v>
      </c>
      <c r="CJ24" s="12">
        <v>0</v>
      </c>
      <c r="CK24" s="12">
        <v>0</v>
      </c>
      <c r="CL24" s="12">
        <v>3</v>
      </c>
      <c r="CM24" s="12">
        <v>0</v>
      </c>
      <c r="CN24" s="12">
        <v>0</v>
      </c>
      <c r="CO24" s="12">
        <v>0</v>
      </c>
      <c r="CP24" s="12">
        <v>0</v>
      </c>
      <c r="CQ24" s="12">
        <v>2</v>
      </c>
      <c r="CR24" s="12">
        <v>0</v>
      </c>
      <c r="CS24" s="12">
        <v>0</v>
      </c>
      <c r="CT24" s="12">
        <v>0</v>
      </c>
      <c r="CU24" s="12">
        <v>0</v>
      </c>
      <c r="CV24" s="12">
        <v>0</v>
      </c>
      <c r="CW24" s="12">
        <v>0</v>
      </c>
      <c r="CX24" s="12">
        <v>0</v>
      </c>
      <c r="CY24" s="12">
        <v>0</v>
      </c>
      <c r="CZ24" s="12">
        <v>0</v>
      </c>
      <c r="DA24" s="12">
        <v>0</v>
      </c>
      <c r="DB24" s="12">
        <v>3</v>
      </c>
      <c r="DC24" s="12">
        <v>3</v>
      </c>
      <c r="DD24" s="12">
        <v>0</v>
      </c>
      <c r="DE24" s="14">
        <f t="shared" si="3"/>
        <v>13</v>
      </c>
      <c r="DF24" s="74">
        <f>IF(AND(DE24&gt;='Datos '!S$12,DE24&lt;='Datos '!T$12),'Datos '!R$12,IF(AND(DE24&gt;='Datos '!S$13,DE24&lt;='Datos '!T$13),'Datos '!R$13,IF(AND(DE24&gt;='Datos '!S$14,DE24&lt;='Datos '!T$14),'Datos '!R$14,IF(AND(DE24&gt;='Datos '!S$15,DE24&lt;='Datos '!T$15),'Datos '!R$15,IF(AND(DE24&gt;='Datos '!S$16),'Datos '!R$16)))))</f>
        <v>3</v>
      </c>
      <c r="DG24" s="75">
        <v>0</v>
      </c>
      <c r="DH24" s="12">
        <v>0</v>
      </c>
      <c r="DI24" s="12">
        <v>0</v>
      </c>
      <c r="DJ24" s="12">
        <v>0</v>
      </c>
      <c r="DK24" s="12">
        <v>3</v>
      </c>
      <c r="DL24" s="12">
        <v>0</v>
      </c>
      <c r="DM24" s="12">
        <v>3</v>
      </c>
      <c r="DN24" s="12">
        <v>0</v>
      </c>
      <c r="DO24" s="12">
        <v>0</v>
      </c>
      <c r="DP24" s="12">
        <v>0</v>
      </c>
      <c r="DQ24" s="12">
        <v>0</v>
      </c>
      <c r="DR24" s="12">
        <v>1</v>
      </c>
      <c r="DS24" s="12">
        <v>0</v>
      </c>
      <c r="DT24" s="12">
        <v>0</v>
      </c>
      <c r="DU24" s="12">
        <v>0</v>
      </c>
      <c r="DV24" s="12">
        <v>3</v>
      </c>
      <c r="DW24" s="12">
        <v>1</v>
      </c>
      <c r="DX24" s="22">
        <f t="shared" si="4"/>
        <v>11</v>
      </c>
      <c r="DY24" s="74">
        <f>IF(AND(DX24&gt;='Datos '!C$38,DX24&lt;='Datos '!D$38),'Datos '!B$38,IF(AND(DX24&gt;='Datos '!C$39,DX24&lt;='Datos '!D$39),'Datos '!B$39,IF(AND(DX24&gt;='Datos '!C$40,DX24&lt;='Datos '!D$40),'Datos '!B$40,IF(AND(DX24&gt;='Datos '!C$41,DX24&lt;='Datos '!D$41),'Datos '!B$41,IF(AND(DX24&gt;='Datos '!C$42),'Datos '!B$42)))))</f>
        <v>1</v>
      </c>
      <c r="EA24"/>
    </row>
    <row r="25" spans="2:131" x14ac:dyDescent="0.25">
      <c r="B25" s="164" t="s">
        <v>392</v>
      </c>
      <c r="C25" s="39">
        <v>1</v>
      </c>
      <c r="D25" s="39">
        <v>0</v>
      </c>
      <c r="E25" s="39">
        <v>0</v>
      </c>
      <c r="F25" s="14">
        <f t="shared" si="0"/>
        <v>1</v>
      </c>
      <c r="G25" s="74">
        <f>IF(AND(F25&gt;='Datos '!C$12,F25&lt;='Datos '!D$12),'Datos '!B$12,IF(AND(F25&gt;='Datos '!C$13,F25&lt;='Datos '!D$13),'Datos '!B$13,IF(AND(F25&gt;='Datos '!C$14,F25&lt;='Datos '!D$14),'Datos '!B$14,IF(AND(F25&gt;='Datos '!C$15,F25&lt;='Datos '!D$15),'Datos '!B$15,IF(AND(F25&gt;='Datos '!C$16),'Datos '!B$16)))))</f>
        <v>1</v>
      </c>
      <c r="H25" s="21">
        <f>VLOOKUP(B25,'Cultivos '!B22:J43,9,FALSE)</f>
        <v>0</v>
      </c>
      <c r="I25" s="38">
        <f>IF(AND(H25&gt;='Datos '!G$12,H25&lt;='Datos '!H$12),'Datos '!F$12,IF(AND(H25&gt;='Datos '!G$13,H25&lt;='Datos '!H$13),'Datos '!F$13,IF(AND(H25&gt;='Datos '!G$14,H25&lt;='Datos '!H$14),'Datos '!F$14,IF(AND(H25&gt;='Datos '!G$15,H25&lt;='Datos '!H$15),'Datos '!F$15,IF(AND(H25&gt;='Datos '!G$16),'Datos '!F$16)))))</f>
        <v>1</v>
      </c>
      <c r="J25" s="30">
        <f>VLOOKUP(B25,'Cultivos '!$O$63:$X$96,10,FALSE)</f>
        <v>6470</v>
      </c>
      <c r="K25" s="41">
        <f>IF(AND(J25&gt;='Datos '!G$38,J25&lt;='Datos '!H$38),'Datos '!F$38,IF(AND(J25&gt;='Datos '!G$39,J25&lt;='Datos '!H$39),'Datos '!F$39,IF(AND(J25&gt;='Datos '!G$40,J25&lt;='Datos '!H$40),'Datos '!F$40,IF(AND(J25&gt;='Datos '!G$41,J25&lt;='Datos '!H$41),'Datos '!F$41,IF(AND(J25&gt;='Datos '!G$42),'Datos '!F$42)))))</f>
        <v>1</v>
      </c>
      <c r="L25" s="195">
        <f>VLOOKUP(B25,'Cultivos '!$B$63:$F$95,5,FALSE)</f>
        <v>969.4</v>
      </c>
      <c r="M25" s="41">
        <f>IF(AND(L25&gt;='Datos '!K$38,L25&lt;='Datos '!L$38),'Datos '!F$38,IF(AND(L25&gt;='Datos '!K$39,L25&lt;='Datos '!L$39),'Datos '!F$39,IF(AND(L25&gt;='Datos '!K$40,L25&lt;='Datos '!L$40),'Datos '!F$40,IF(AND(L25&gt;='Datos '!K$41,L25&lt;='Datos '!L$41),'Datos '!F$41,IF(AND(L25&gt;='Datos '!K$42),'Datos '!F$42)))))</f>
        <v>1</v>
      </c>
      <c r="N25" s="198">
        <v>1471</v>
      </c>
      <c r="O25" s="15">
        <v>1182944</v>
      </c>
      <c r="P25" s="196">
        <f t="shared" si="6"/>
        <v>1.2435077231043904E-3</v>
      </c>
      <c r="Q25" s="41">
        <f>IF(AND(P25&gt;='[1]Datos '!O$12,P25&lt;='[1]Datos '!P$12),'[1]Datos '!N$12,IF(AND(P25&gt;='[1]Datos '!O$13,P25&lt;='[1]Datos '!P$13),'[1]Datos '!N$13,IF(AND(P25&gt;='[1]Datos '!O$14,P25&lt;='[1]Datos '!P$14),'[1]Datos '!N$14,IF(AND(P25&gt;='[1]Datos '!O$15,P25&lt;='[1]Datos '!P$15),'[1]Datos '!N$15,IF(AND(P25&gt;='[1]Datos '!O$16),'[1]Datos '!N$16)))))</f>
        <v>1</v>
      </c>
      <c r="R25" s="31">
        <v>1</v>
      </c>
      <c r="S25" s="42">
        <f>IF(AND(R25&gt;='Datos '!C$25,R25&lt;='Datos '!D$25),'Datos '!B$25,IF(AND(R25&gt;='Datos '!C$26,R25&lt;='Datos '!D$26),'Datos '!B$26,IF(AND(R25&gt;='Datos '!C$27,R25&lt;='Datos '!D$27),'Datos '!B$27,IF(AND(R25&gt;='Datos '!C$28,R25&lt;='Datos '!D$28),'Datos '!B$28,IF(AND(R25&gt;='Datos '!C$29),'Datos '!B$29)))))</f>
        <v>1</v>
      </c>
      <c r="T25" s="31">
        <v>105</v>
      </c>
      <c r="U25" s="42">
        <f>IF(AND(T25&gt;='Datos '!G$25,T25&lt;='Datos '!H$25),'Datos '!F$25,IF(AND(T25&gt;='Datos '!G$26,T25&lt;='Datos '!H$26),'Datos '!F$26,IF(AND(T25&gt;='Datos '!G$27,T25&lt;='Datos '!H$27),'Datos '!F$27,IF(AND(T25&gt;='Datos '!G$28,T25&lt;='Datos '!H$28),'Datos '!F$28,IF(AND(T25&gt;='Datos '!G$29),'Datos '!F$29)))))</f>
        <v>1</v>
      </c>
      <c r="V25" s="224">
        <v>0.27</v>
      </c>
      <c r="W25" s="74">
        <f>IF(AND(V25&gt;='Datos '!K$25,V25&lt;='Datos '!L$25),'Datos '!J$25,IF(AND(V25&gt;='Datos '!K$26,V25&lt;='Datos '!L$26),'Datos '!J$26,IF(AND(V25&gt;='Datos '!K$27,V25&lt;='Datos '!L$27),'Datos '!J$27,IF(AND(V25&gt;='Datos '!K$28,V25&lt;='Datos '!L$28),'Datos '!J$28,IF(AND(V25&gt;='Datos '!K$29),'Datos '!J$29)))))</f>
        <v>4</v>
      </c>
      <c r="X25" s="216">
        <v>0.68</v>
      </c>
      <c r="Y25" s="74">
        <f>IF(AND(X25&gt;='Datos '!O$25,X25&lt;='Datos '!P$25),'Datos '!N$25,IF(AND(X25&gt;='Datos '!O$26,X25&lt;='Datos '!P$26),'Datos '!N$26,IF(AND(X25&gt;='Datos '!O$27,X25&lt;='Datos '!P$27),'Datos '!N$27,IF(AND(X25&gt;='Datos '!O$28,X25&lt;='Datos '!P$28),'Datos '!N$28,IF(AND(X25&gt;='Datos '!O$29),'Datos '!N$29)))))</f>
        <v>4</v>
      </c>
      <c r="Z25" s="215">
        <v>0.04</v>
      </c>
      <c r="AA25" s="234">
        <f>IF(AND(Z25&gt;='Datos '!W$12,Z25&lt;='Datos '!X$12),'Datos '!V$12,IF(AND(Z25&gt;='Datos '!W$13,Z25&lt;='Datos '!X$13),'Datos '!V$13,IF(AND(Z25&gt;='Datos '!W$14,Z25&lt;='Datos '!X$14),'Datos '!V$14,IF(AND(Z25&gt;='Datos '!W$15,Z25&lt;='Datos '!X$15),'Datos '!V$15,IF(AND(Z25&gt;='Datos '!W$16),'Datos '!V$16)))))</f>
        <v>1</v>
      </c>
      <c r="AB25" s="215">
        <v>0.06</v>
      </c>
      <c r="AC25" s="234">
        <f>IF(AND(AB25&gt;='Datos '!W$25,AB25&lt;='Datos '!X$25),'Datos '!V$25,IF(AND(AB25&gt;='Datos '!W$26,AB25&lt;='Datos '!X$26),'Datos '!V$26,IF(AND(AB25&gt;='Datos '!W$27,AB25&lt;='Datos '!X$27),'Datos '!V$27,IF(AND(AB25&gt;='Datos '!W$28,AB25&lt;='Datos '!X$28),'Datos '!V$28,IF(AND(AB25&gt;='Datos '!W$29),'Datos '!V$29)))))</f>
        <v>1</v>
      </c>
      <c r="AD25" s="235">
        <v>0.13</v>
      </c>
      <c r="AE25" s="233">
        <f>IF(AND(AD25&gt;='Datos '!W$38,AD25&lt;='Datos '!X$38),'Datos '!V$38,IF(AND(AD25&gt;='Datos '!W$39,AD25&lt;='Datos '!X$39),'Datos '!V$39,IF(AND(AD25&gt;='Datos '!W$40,AD25&lt;='Datos '!X$40),'Datos '!V$40,IF(AND(AD25&gt;='Datos '!W$41,AD25&lt;='Datos '!X$41),'Datos '!V$41,IF(AND(AD25&gt;='Datos '!W$42),'Datos '!V$42)))))</f>
        <v>2</v>
      </c>
      <c r="AF25" s="235">
        <v>0</v>
      </c>
      <c r="AG25" s="233">
        <f>IF(AND(AF25&gt;='Datos '!AA$12,AF25&lt;='Datos '!AB$12),'Datos '!Z$12,IF(AND(AF25&gt;='Datos '!AA$13,AF25&lt;='Datos '!AB$13),'Datos '!Z$13,IF(AND(AF25&gt;='Datos '!AA$14,AD25&lt;='Datos '!AB$14),'Datos '!Z$14,IF(AND(AF25&gt;='Datos '!AA$15,AF25&lt;='Datos '!AB$15),'Datos '!Z$15,IF(AND(AF25&gt;='Datos '!AB$16),'Datos '!Z$16)))))</f>
        <v>1</v>
      </c>
      <c r="AH25" s="235">
        <v>0.27</v>
      </c>
      <c r="AI25" s="233">
        <f>IF(AND(AH25&gt;='Datos '!AA$25,AH25&lt;='Datos '!AB$25),'Datos '!Z$25,IF(AND(AH25&gt;='Datos '!AA$26,AH25&lt;='Datos '!AB$26),'Datos '!Z$26,IF(AND(AH25&gt;='Datos '!AA$27,AH25&lt;='Datos '!AB$27),'Datos '!Z$27,IF(AND(AH25&gt;='Datos '!AA$28,AH25&lt;='Datos '!AB$28),'Datos '!Z$28,IF(AND(AH25&gt;='Datos '!AB$29),'Datos '!Z$29)))))</f>
        <v>1</v>
      </c>
      <c r="AJ25" s="13">
        <v>3</v>
      </c>
      <c r="AK25" s="236">
        <f>IF(AND(AJ25&gt;='Datos '!S$25,AJ25&lt;='Datos '!T$25),'Datos '!R$25,IF(AND(AJ25&gt;='Datos '!S$26,AJ25&lt;='Datos '!T$26),'Datos '!R$26,IF(AND(AJ25&gt;='Datos '!S$27,AJ25&lt;='Datos '!T$27),'Datos '!R$27,IF(AND(AJ25&gt;='Datos '!S$28,AJ25&lt;='Datos '!T$28),'Datos '!R$28,IF(AND(AJ25&gt;='Datos '!S$29),'Datos '!R$29)))))</f>
        <v>2</v>
      </c>
      <c r="AL25" s="240">
        <v>0.21</v>
      </c>
      <c r="AM25" s="233">
        <f>IF(AND(AL25&gt;='Datos '!C$51,AL25&lt;='Datos '!D$51),'Datos '!B$51,IF(AND(AL25&gt;='Datos '!C$52,AL25&lt;='Datos '!D$52),'Datos '!B$52,IF(AND(AL25&gt;='Datos '!C$53,AL25&lt;='Datos '!D$53),'Datos '!B$53,IF(AND(AL25&gt;='Datos '!C$54,AL25&lt;='Datos '!D$54),'Datos '!B$54,IF(AND(AL25&gt;='Datos '!C$55),'Datos '!B$55)))))</f>
        <v>5</v>
      </c>
      <c r="AN25" s="240">
        <v>0.23</v>
      </c>
      <c r="AO25" s="292">
        <f>IF(AND(AN25&gt;='Datos '!G$51,AN25&lt;='Datos '!H$51),'Datos '!F$51,IF(AND(AN25&gt;='Datos '!G$52,AN25&lt;='Datos '!H$52),'Datos '!F$52,IF(AND(AN25&gt;='Datos '!G$53,AN25&lt;='Datos '!H$53),'Datos '!F$53,IF(AND(AN25&gt;='Datos '!G$54,AN25&lt;='Datos '!H$54),'Datos '!F$54,IF(AND(AN25&gt;='Datos '!G$55),'Datos '!F$55)))))</f>
        <v>2</v>
      </c>
      <c r="AP25" s="240">
        <v>0.26</v>
      </c>
      <c r="AQ25" s="233">
        <f>IF(AND(AP25&gt;='Datos '!K$51,AP25&lt;='Datos '!L$51),'Datos '!J$51,IF(AND(AP25&gt;='Datos '!K$52,AP25&lt;='Datos '!L$52),'Datos '!J$52,IF(AND(AP25&gt;='Datos '!K$53,AP25&lt;='Datos '!L$53),'Datos '!J$53,IF(AND(AP25&gt;='Datos '!K$54,AP25&lt;='Datos '!L$54),'Datos '!J$54,IF(AND(AP25&gt;='Datos '!K$55),'Datos '!J$55)))))</f>
        <v>3</v>
      </c>
      <c r="AR25" s="240">
        <v>0.21</v>
      </c>
      <c r="AS25" s="233">
        <f>IF(AND(AR25&gt;='Datos '!O$51,AR25&lt;='Datos '!P$51),'Datos '!N$51,IF(AND(AR25&gt;='Datos '!O$52,AR25&lt;='Datos '!P$52),'Datos '!N$52,IF(AND(AR25&gt;='Datos '!O$53,AR25&lt;='Datos '!P$53),'Datos '!N$53,IF(AND(AR25&gt;='Datos '!O$54,AR25&lt;='Datos '!P$54),'Datos '!N$54,IF(AND(AR25&gt;='Datos '!O$55),'Datos '!N$55)))))</f>
        <v>1</v>
      </c>
      <c r="AT25" s="240">
        <v>0.13</v>
      </c>
      <c r="AU25" s="233">
        <f>IF(AND(AT25&gt;='Datos '!S$51,AT25&lt;='Datos '!T$51),'Datos '!R$51,IF(AND(AT25&gt;='Datos '!S$52,AT25&lt;='Datos '!T$52),'Datos '!R$52,IF(AND(AT25&gt;='Datos '!S$53,AT25&lt;='Datos '!T$53),'Datos '!R$53,IF(AND(AT25&gt;='Datos '!S$54,AT25&lt;='Datos '!T$54),'Datos '!R$54,IF(AND(AT25&gt;='Datos '!S$55),'Datos '!R$55)))))</f>
        <v>1</v>
      </c>
      <c r="AV25" s="240">
        <v>0.18</v>
      </c>
      <c r="AW25" s="233">
        <f>IF(AND(AV25&gt;='Datos '!W$51,AV25&lt;='Datos '!X$51),'Datos '!V$51,IF(AND(AV25&gt;='Datos '!W$52,AV25&lt;='Datos '!X$52),'Datos '!V$52,IF(AND(AV25&gt;='Datos '!W$53,AV25&lt;='Datos '!X$53),'Datos '!V$53,IF(AND(AV25&gt;='Datos '!W$54,AV25&lt;='Datos '!X$54),'Datos '!V$54,IF(AND(AV25&gt;='Datos '!W$55),'Datos '!V$55)))))</f>
        <v>1</v>
      </c>
      <c r="AX25" s="240">
        <v>0.43</v>
      </c>
      <c r="AY25" s="233">
        <f>IF(AND(AX25&gt;='Datos '!AA$51,AX25&lt;='Datos '!AB$51),'Datos '!Z$51,IF(AND(AX25&gt;='Datos '!AA$52,AX25&lt;='Datos '!AB$52),'Datos '!Z$52,IF(AND(AX25&gt;='Datos '!AA$53,AX25&lt;='Datos '!AB$53),'Datos '!Z$53,IF(AND(AX25&gt;='Datos '!AA$54,AX25&lt;='Datos '!AB$54),'Datos '!Z$54,IF(AND(AX25&gt;='Datos '!AA$55),'Datos '!Z$55)))))</f>
        <v>4</v>
      </c>
      <c r="AZ25" s="240">
        <v>0.3</v>
      </c>
      <c r="BA25" s="233">
        <f>IF(AND(AZ25&gt;='Datos '!AA$38,AZ25&lt;='Datos '!AB$38),'Datos '!Z$38,IF(AND(AZ25&gt;='Datos '!AA$39,AZ25&lt;='Datos '!AB$39),'Datos '!Z$39,IF(AND(AZ25&gt;='Datos '!AA$40,AZ25&lt;='Datos '!AB$40),'Datos '!Z$40,IF(AND(AZ25&gt;='Datos '!AA$41,AZ25&lt;='Datos '!AB$41),'Datos '!Z$41,IF(AND(AZ25&gt;='Datos '!AB$42),'Datos '!Z$42)))))</f>
        <v>4</v>
      </c>
      <c r="BB25" s="241">
        <f t="shared" si="5"/>
        <v>21</v>
      </c>
      <c r="BC25" s="236">
        <f>IF(AND(BB25&gt;='Datos '!AE$12,BB25&lt;='Datos '!AF$12),'Datos '!AD$12,IF(AND(BB25&gt;='Datos '!AE$13,BB25&lt;='Datos '!AF$13),'Datos '!AD$13,IF(AND(BB25&gt;='Datos '!AE$14,BB25&lt;='Datos '!AF$14),'Datos '!AD$14,IF(AND(BB25&gt;='Datos '!AE$15,BB25&lt;='Datos '!AF$15),'Datos '!AD$15,IF(AND(BB25&gt;='Datos '!AE$16),'Datos '!AD$16)))))</f>
        <v>2</v>
      </c>
      <c r="BD25" s="75">
        <v>0</v>
      </c>
      <c r="BE25" s="12">
        <v>0</v>
      </c>
      <c r="BF25" s="12">
        <v>0</v>
      </c>
      <c r="BG25" s="12">
        <v>4</v>
      </c>
      <c r="BH25" s="12">
        <v>0</v>
      </c>
      <c r="BI25" s="12">
        <v>0</v>
      </c>
      <c r="BJ25" s="12">
        <v>0</v>
      </c>
      <c r="BK25" s="12">
        <v>4</v>
      </c>
      <c r="BL25" s="12">
        <v>3</v>
      </c>
      <c r="BM25" s="12">
        <v>3</v>
      </c>
      <c r="BN25" s="12">
        <v>0</v>
      </c>
      <c r="BO25" s="12">
        <v>0</v>
      </c>
      <c r="BP25" s="14">
        <v>14</v>
      </c>
      <c r="BQ25" s="74">
        <f>IF(AND(BP25&gt;='Datos '!K$12,BP25&lt;='Datos '!L$12),'Datos '!J$12,IF(AND(BP25&gt;='Datos '!K$13,BP25&lt;='Datos '!L$13),'Datos '!J$13,IF(AND(BP25&gt;='Datos '!K$14,BP25&lt;='Datos '!L$14),'Datos '!J$14,IF(AND(BP25&gt;='Datos '!K$15,BP25&lt;='Datos '!L$15),'Datos '!J$15,IF(AND(BP25&gt;='Datos '!K$16),'Datos '!J$16)))))</f>
        <v>2</v>
      </c>
      <c r="BR25" s="75">
        <v>0</v>
      </c>
      <c r="BS25" s="12">
        <v>0</v>
      </c>
      <c r="BT25" s="12">
        <v>0</v>
      </c>
      <c r="BU25" s="12">
        <v>0</v>
      </c>
      <c r="BV25" s="12">
        <v>0</v>
      </c>
      <c r="BW25" s="12">
        <v>0</v>
      </c>
      <c r="BX25" s="12">
        <v>0</v>
      </c>
      <c r="BY25" s="12">
        <v>0</v>
      </c>
      <c r="BZ25" s="12">
        <v>0</v>
      </c>
      <c r="CA25" s="12">
        <v>1</v>
      </c>
      <c r="CB25" s="12">
        <v>0</v>
      </c>
      <c r="CC25" s="12">
        <v>0</v>
      </c>
      <c r="CD25" s="12">
        <v>0</v>
      </c>
      <c r="CE25" s="12">
        <v>1</v>
      </c>
      <c r="CF25" s="12">
        <v>0</v>
      </c>
      <c r="CG25" s="12">
        <v>2</v>
      </c>
      <c r="CH25" s="12">
        <v>0</v>
      </c>
      <c r="CI25" s="12">
        <v>0</v>
      </c>
      <c r="CJ25" s="12">
        <v>0</v>
      </c>
      <c r="CK25" s="12">
        <v>0</v>
      </c>
      <c r="CL25" s="12">
        <v>0</v>
      </c>
      <c r="CM25" s="12">
        <v>0</v>
      </c>
      <c r="CN25" s="12">
        <v>0</v>
      </c>
      <c r="CO25" s="12">
        <v>0</v>
      </c>
      <c r="CP25" s="12">
        <v>0</v>
      </c>
      <c r="CQ25" s="12">
        <v>2</v>
      </c>
      <c r="CR25" s="12">
        <v>0</v>
      </c>
      <c r="CS25" s="12">
        <v>0</v>
      </c>
      <c r="CT25" s="12">
        <v>0</v>
      </c>
      <c r="CU25" s="12">
        <v>0</v>
      </c>
      <c r="CV25" s="12">
        <v>0</v>
      </c>
      <c r="CW25" s="12">
        <v>0</v>
      </c>
      <c r="CX25" s="12">
        <v>0</v>
      </c>
      <c r="CY25" s="12">
        <v>0</v>
      </c>
      <c r="CZ25" s="12">
        <v>1</v>
      </c>
      <c r="DA25" s="12">
        <v>0</v>
      </c>
      <c r="DB25" s="12">
        <v>0</v>
      </c>
      <c r="DC25" s="12">
        <v>0</v>
      </c>
      <c r="DD25" s="12">
        <v>0</v>
      </c>
      <c r="DE25" s="14">
        <f t="shared" si="3"/>
        <v>7</v>
      </c>
      <c r="DF25" s="74">
        <f>IF(AND(DE25&gt;='Datos '!S$12,DE25&lt;='Datos '!T$12),'Datos '!R$12,IF(AND(DE25&gt;='Datos '!S$13,DE25&lt;='Datos '!T$13),'Datos '!R$13,IF(AND(DE25&gt;='Datos '!S$14,DE25&lt;='Datos '!T$14),'Datos '!R$14,IF(AND(DE25&gt;='Datos '!S$15,DE25&lt;='Datos '!T$15),'Datos '!R$15,IF(AND(DE25&gt;='Datos '!S$16),'Datos '!R$16)))))</f>
        <v>1</v>
      </c>
      <c r="DG25" s="75">
        <v>0</v>
      </c>
      <c r="DH25" s="12">
        <v>0</v>
      </c>
      <c r="DI25" s="12">
        <v>0</v>
      </c>
      <c r="DJ25" s="12">
        <v>5</v>
      </c>
      <c r="DK25" s="12">
        <v>3</v>
      </c>
      <c r="DL25" s="12">
        <v>0</v>
      </c>
      <c r="DM25" s="12">
        <v>3</v>
      </c>
      <c r="DN25" s="12">
        <v>0</v>
      </c>
      <c r="DO25" s="12">
        <v>0</v>
      </c>
      <c r="DP25" s="12">
        <v>0</v>
      </c>
      <c r="DQ25" s="12">
        <v>0</v>
      </c>
      <c r="DR25" s="12">
        <v>1</v>
      </c>
      <c r="DS25" s="12">
        <v>0</v>
      </c>
      <c r="DT25" s="12">
        <v>0</v>
      </c>
      <c r="DU25" s="12">
        <v>0</v>
      </c>
      <c r="DV25" s="12">
        <v>3</v>
      </c>
      <c r="DW25" s="12">
        <v>1</v>
      </c>
      <c r="DX25" s="22">
        <f t="shared" si="4"/>
        <v>16</v>
      </c>
      <c r="DY25" s="74">
        <f>IF(AND(DX25&gt;='Datos '!C$38,DX25&lt;='Datos '!D$38),'Datos '!B$38,IF(AND(DX25&gt;='Datos '!C$39,DX25&lt;='Datos '!D$39),'Datos '!B$39,IF(AND(DX25&gt;='Datos '!C$40,DX25&lt;='Datos '!D$40),'Datos '!B$40,IF(AND(DX25&gt;='Datos '!C$41,DX25&lt;='Datos '!D$41),'Datos '!B$41,IF(AND(DX25&gt;='Datos '!C$42),'Datos '!B$42)))))</f>
        <v>2</v>
      </c>
      <c r="EA25"/>
    </row>
    <row r="26" spans="2:131" x14ac:dyDescent="0.25">
      <c r="B26" s="164" t="s">
        <v>393</v>
      </c>
      <c r="C26" s="39">
        <v>0</v>
      </c>
      <c r="D26" s="39">
        <v>0</v>
      </c>
      <c r="E26" s="39">
        <v>1</v>
      </c>
      <c r="F26" s="14">
        <f t="shared" si="0"/>
        <v>1</v>
      </c>
      <c r="G26" s="74">
        <f>IF(AND(F26&gt;='Datos '!C$12,F26&lt;='Datos '!D$12),'Datos '!B$12,IF(AND(F26&gt;='Datos '!C$13,F26&lt;='Datos '!D$13),'Datos '!B$13,IF(AND(F26&gt;='Datos '!C$14,F26&lt;='Datos '!D$14),'Datos '!B$14,IF(AND(F26&gt;='Datos '!C$15,F26&lt;='Datos '!D$15),'Datos '!B$15,IF(AND(F26&gt;='Datos '!C$16),'Datos '!B$16)))))</f>
        <v>1</v>
      </c>
      <c r="H26" s="21">
        <f>VLOOKUP(B26,'Cultivos '!B23:J43,9,FALSE)</f>
        <v>2</v>
      </c>
      <c r="I26" s="38">
        <f>IF(AND(H26&gt;='Datos '!G$12,H26&lt;='Datos '!H$12),'Datos '!F$12,IF(AND(H26&gt;='Datos '!G$13,H26&lt;='Datos '!H$13),'Datos '!F$13,IF(AND(H26&gt;='Datos '!G$14,H26&lt;='Datos '!H$14),'Datos '!F$14,IF(AND(H26&gt;='Datos '!G$15,H26&lt;='Datos '!H$15),'Datos '!F$15,IF(AND(H26&gt;='Datos '!G$16),'Datos '!F$16)))))</f>
        <v>1</v>
      </c>
      <c r="J26" s="30">
        <f>VLOOKUP(B26,'Cultivos '!$O$63:$X$96,10,FALSE)</f>
        <v>3478</v>
      </c>
      <c r="K26" s="41">
        <f>IF(AND(J26&gt;='Datos '!G$38,J26&lt;='Datos '!H$38),'Datos '!F$38,IF(AND(J26&gt;='Datos '!G$39,J26&lt;='Datos '!H$39),'Datos '!F$39,IF(AND(J26&gt;='Datos '!G$40,J26&lt;='Datos '!H$40),'Datos '!F$40,IF(AND(J26&gt;='Datos '!G$41,J26&lt;='Datos '!H$41),'Datos '!F$41,IF(AND(J26&gt;='Datos '!G$42),'Datos '!F$42)))))</f>
        <v>1</v>
      </c>
      <c r="L26" s="30">
        <f>VLOOKUP(B26,'Cultivos '!$B$63:$F$95,5,FALSE)</f>
        <v>16480</v>
      </c>
      <c r="M26" s="41">
        <f>IF(AND(L26&gt;='Datos '!K$38,L26&lt;='Datos '!L$38),'Datos '!F$38,IF(AND(L26&gt;='Datos '!K$39,L26&lt;='Datos '!L$39),'Datos '!F$39,IF(AND(L26&gt;='Datos '!K$40,L26&lt;='Datos '!L$40),'Datos '!F$40,IF(AND(L26&gt;='Datos '!K$41,L26&lt;='Datos '!L$41),'Datos '!F$41,IF(AND(L26&gt;='Datos '!K$42),'Datos '!F$42)))))</f>
        <v>1</v>
      </c>
      <c r="N26" s="198">
        <v>684</v>
      </c>
      <c r="O26" s="15">
        <v>1012926</v>
      </c>
      <c r="P26" s="196">
        <f t="shared" si="6"/>
        <v>6.7527144134912128E-4</v>
      </c>
      <c r="Q26" s="41">
        <f>IF(AND(P26&gt;='[1]Datos '!O$12,P26&lt;='[1]Datos '!P$12),'[1]Datos '!N$12,IF(AND(P26&gt;='[1]Datos '!O$13,P26&lt;='[1]Datos '!P$13),'[1]Datos '!N$13,IF(AND(P26&gt;='[1]Datos '!O$14,P26&lt;='[1]Datos '!P$14),'[1]Datos '!N$14,IF(AND(P26&gt;='[1]Datos '!O$15,P26&lt;='[1]Datos '!P$15),'[1]Datos '!N$15,IF(AND(P26&gt;='[1]Datos '!O$16),'[1]Datos '!N$16)))))</f>
        <v>1</v>
      </c>
      <c r="R26" s="31">
        <v>2</v>
      </c>
      <c r="S26" s="42">
        <f>IF(AND(R26&gt;='Datos '!C$25,R26&lt;='Datos '!D$25),'Datos '!B$25,IF(AND(R26&gt;='Datos '!C$26,R26&lt;='Datos '!D$26),'Datos '!B$26,IF(AND(R26&gt;='Datos '!C$27,R26&lt;='Datos '!D$27),'Datos '!B$27,IF(AND(R26&gt;='Datos '!C$28,R26&lt;='Datos '!D$28),'Datos '!B$28,IF(AND(R26&gt;='Datos '!C$29),'Datos '!B$29)))))</f>
        <v>1</v>
      </c>
      <c r="T26" s="31">
        <v>130</v>
      </c>
      <c r="U26" s="42">
        <f>IF(AND(T26&gt;='Datos '!G$25,T26&lt;='Datos '!H$25),'Datos '!F$25,IF(AND(T26&gt;='Datos '!G$26,T26&lt;='Datos '!H$26),'Datos '!F$26,IF(AND(T26&gt;='Datos '!G$27,T26&lt;='Datos '!H$27),'Datos '!F$27,IF(AND(T26&gt;='Datos '!G$28,T26&lt;='Datos '!H$28),'Datos '!F$28,IF(AND(T26&gt;='Datos '!G$29),'Datos '!F$29)))))</f>
        <v>1</v>
      </c>
      <c r="V26" s="224">
        <v>0.1</v>
      </c>
      <c r="W26" s="74">
        <f>IF(AND(V26&gt;='Datos '!K$25,V26&lt;='Datos '!L$25),'Datos '!J$25,IF(AND(V26&gt;='Datos '!K$26,V26&lt;='Datos '!L$26),'Datos '!J$26,IF(AND(V26&gt;='Datos '!K$27,V26&lt;='Datos '!L$27),'Datos '!J$27,IF(AND(V26&gt;='Datos '!K$28,V26&lt;='Datos '!L$28),'Datos '!J$28,IF(AND(V26&gt;='Datos '!K$29),'Datos '!J$29)))))</f>
        <v>1</v>
      </c>
      <c r="X26" s="216">
        <v>0.73</v>
      </c>
      <c r="Y26" s="74">
        <f>IF(AND(X26&gt;='Datos '!O$25,X26&lt;='Datos '!P$25),'Datos '!N$25,IF(AND(X26&gt;='Datos '!O$26,X26&lt;='Datos '!P$26),'Datos '!N$26,IF(AND(X26&gt;='Datos '!O$27,X26&lt;='Datos '!P$27),'Datos '!N$27,IF(AND(X26&gt;='Datos '!O$28,X26&lt;='Datos '!P$28),'Datos '!N$28,IF(AND(X26&gt;='Datos '!O$29),'Datos '!N$29)))))</f>
        <v>5</v>
      </c>
      <c r="Z26" s="215">
        <v>0.09</v>
      </c>
      <c r="AA26" s="234">
        <f>IF(AND(Z26&gt;='Datos '!W$12,Z26&lt;='Datos '!X$12),'Datos '!V$12,IF(AND(Z26&gt;='Datos '!W$13,Z26&lt;='Datos '!X$13),'Datos '!V$13,IF(AND(Z26&gt;='Datos '!W$14,Z26&lt;='Datos '!X$14),'Datos '!V$14,IF(AND(Z26&gt;='Datos '!W$15,Z26&lt;='Datos '!X$15),'Datos '!V$15,IF(AND(Z26&gt;='Datos '!W$16),'Datos '!V$16)))))</f>
        <v>4</v>
      </c>
      <c r="AB26" s="215">
        <v>0.12</v>
      </c>
      <c r="AC26" s="234">
        <f>IF(AND(AB26&gt;='Datos '!W$25,AB26&lt;='Datos '!X$25),'Datos '!V$25,IF(AND(AB26&gt;='Datos '!W$26,AB26&lt;='Datos '!X$26),'Datos '!V$26,IF(AND(AB26&gt;='Datos '!W$27,AB26&lt;='Datos '!X$27),'Datos '!V$27,IF(AND(AB26&gt;='Datos '!W$28,AB26&lt;='Datos '!X$28),'Datos '!V$28,IF(AND(AB26&gt;='Datos '!W$29),'Datos '!V$29)))))</f>
        <v>3</v>
      </c>
      <c r="AD26" s="235">
        <v>0.14000000000000001</v>
      </c>
      <c r="AE26" s="233">
        <f>IF(AND(AD26&gt;='Datos '!W$38,AD26&lt;='Datos '!X$38),'Datos '!V$38,IF(AND(AD26&gt;='Datos '!W$39,AD26&lt;='Datos '!X$39),'Datos '!V$39,IF(AND(AD26&gt;='Datos '!W$40,AD26&lt;='Datos '!X$40),'Datos '!V$40,IF(AND(AD26&gt;='Datos '!W$41,AD26&lt;='Datos '!X$41),'Datos '!V$41,IF(AND(AD26&gt;='Datos '!W$42),'Datos '!V$42)))))</f>
        <v>2</v>
      </c>
      <c r="AF26" s="235">
        <v>0.08</v>
      </c>
      <c r="AG26" s="233">
        <f>IF(AND(AF26&gt;='Datos '!AA$12,AF26&lt;='Datos '!AB$12),'Datos '!Z$12,IF(AND(AF26&gt;='Datos '!AA$13,AF26&lt;='Datos '!AB$13),'Datos '!Z$13,IF(AND(AF26&gt;='Datos '!AA$14,AD26&lt;='Datos '!AB$14),'Datos '!Z$14,IF(AND(AF26&gt;='Datos '!AA$15,AF26&lt;='Datos '!AB$15),'Datos '!Z$15,IF(AND(AF26&gt;='Datos '!AB$16),'Datos '!Z$16)))))</f>
        <v>5</v>
      </c>
      <c r="AH26" s="235">
        <v>0.27</v>
      </c>
      <c r="AI26" s="233">
        <f>IF(AND(AH26&gt;='Datos '!AA$25,AH26&lt;='Datos '!AB$25),'Datos '!Z$25,IF(AND(AH26&gt;='Datos '!AA$26,AH26&lt;='Datos '!AB$26),'Datos '!Z$26,IF(AND(AH26&gt;='Datos '!AA$27,AH26&lt;='Datos '!AB$27),'Datos '!Z$27,IF(AND(AH26&gt;='Datos '!AA$28,AH26&lt;='Datos '!AB$28),'Datos '!Z$28,IF(AND(AH26&gt;='Datos '!AB$29),'Datos '!Z$29)))))</f>
        <v>1</v>
      </c>
      <c r="AJ26" s="13">
        <v>1</v>
      </c>
      <c r="AK26" s="236">
        <f>IF(AND(AJ26&gt;='Datos '!S$25,AJ26&lt;='Datos '!T$25),'Datos '!R$25,IF(AND(AJ26&gt;='Datos '!S$26,AJ26&lt;='Datos '!T$26),'Datos '!R$26,IF(AND(AJ26&gt;='Datos '!S$27,AJ26&lt;='Datos '!T$27),'Datos '!R$27,IF(AND(AJ26&gt;='Datos '!S$28,AJ26&lt;='Datos '!T$28),'Datos '!R$28,IF(AND(AJ26&gt;='Datos '!S$29),'Datos '!R$29)))))</f>
        <v>1</v>
      </c>
      <c r="AL26" s="240">
        <v>0.14000000000000001</v>
      </c>
      <c r="AM26" s="233">
        <f>IF(AND(AL26&gt;='Datos '!C$51,AL26&lt;='Datos '!D$51),'Datos '!B$51,IF(AND(AL26&gt;='Datos '!C$52,AL26&lt;='Datos '!D$52),'Datos '!B$52,IF(AND(AL26&gt;='Datos '!C$53,AL26&lt;='Datos '!D$53),'Datos '!B$53,IF(AND(AL26&gt;='Datos '!C$54,AL26&lt;='Datos '!D$54),'Datos '!B$54,IF(AND(AL26&gt;='Datos '!C$55),'Datos '!B$55)))))</f>
        <v>3</v>
      </c>
      <c r="AN26" s="240">
        <v>0.15</v>
      </c>
      <c r="AO26" s="292">
        <f>IF(AND(AN26&gt;='Datos '!G$51,AN26&lt;='Datos '!H$51),'Datos '!F$51,IF(AND(AN26&gt;='Datos '!G$52,AN26&lt;='Datos '!H$52),'Datos '!F$52,IF(AND(AN26&gt;='Datos '!G$53,AN26&lt;='Datos '!H$53),'Datos '!F$53,IF(AND(AN26&gt;='Datos '!G$54,AN26&lt;='Datos '!H$54),'Datos '!F$54,IF(AND(AN26&gt;='Datos '!G$55),'Datos '!F$55)))))</f>
        <v>1</v>
      </c>
      <c r="AP26" s="240">
        <v>0.26</v>
      </c>
      <c r="AQ26" s="233">
        <f>IF(AND(AP26&gt;='Datos '!K$51,AP26&lt;='Datos '!L$51),'Datos '!J$51,IF(AND(AP26&gt;='Datos '!K$52,AP26&lt;='Datos '!L$52),'Datos '!J$52,IF(AND(AP26&gt;='Datos '!K$53,AP26&lt;='Datos '!L$53),'Datos '!J$53,IF(AND(AP26&gt;='Datos '!K$54,AP26&lt;='Datos '!L$54),'Datos '!J$54,IF(AND(AP26&gt;='Datos '!K$55),'Datos '!J$55)))))</f>
        <v>3</v>
      </c>
      <c r="AR26" s="240">
        <v>0.35</v>
      </c>
      <c r="AS26" s="233">
        <f>IF(AND(AR26&gt;='Datos '!O$51,AR26&lt;='Datos '!P$51),'Datos '!N$51,IF(AND(AR26&gt;='Datos '!O$52,AR26&lt;='Datos '!P$52),'Datos '!N$52,IF(AND(AR26&gt;='Datos '!O$53,AR26&lt;='Datos '!P$53),'Datos '!N$53,IF(AND(AR26&gt;='Datos '!O$54,AR26&lt;='Datos '!P$54),'Datos '!N$54,IF(AND(AR26&gt;='Datos '!O$55),'Datos '!N$55)))))</f>
        <v>4</v>
      </c>
      <c r="AT26" s="240">
        <v>0.24</v>
      </c>
      <c r="AU26" s="233">
        <f>IF(AND(AT26&gt;='Datos '!S$51,AT26&lt;='Datos '!T$51),'Datos '!R$51,IF(AND(AT26&gt;='Datos '!S$52,AT26&lt;='Datos '!T$52),'Datos '!R$52,IF(AND(AT26&gt;='Datos '!S$53,AT26&lt;='Datos '!T$53),'Datos '!R$53,IF(AND(AT26&gt;='Datos '!S$54,AT26&lt;='Datos '!T$54),'Datos '!R$54,IF(AND(AT26&gt;='Datos '!S$55),'Datos '!R$55)))))</f>
        <v>3</v>
      </c>
      <c r="AV26" s="240">
        <v>0.24</v>
      </c>
      <c r="AW26" s="233">
        <f>IF(AND(AV26&gt;='Datos '!W$51,AV26&lt;='Datos '!X$51),'Datos '!V$51,IF(AND(AV26&gt;='Datos '!W$52,AV26&lt;='Datos '!X$52),'Datos '!V$52,IF(AND(AV26&gt;='Datos '!W$53,AV26&lt;='Datos '!X$53),'Datos '!V$53,IF(AND(AV26&gt;='Datos '!W$54,AV26&lt;='Datos '!X$54),'Datos '!V$54,IF(AND(AV26&gt;='Datos '!W$55),'Datos '!V$55)))))</f>
        <v>3</v>
      </c>
      <c r="AX26" s="240">
        <v>0.43</v>
      </c>
      <c r="AY26" s="233">
        <f>IF(AND(AX26&gt;='Datos '!AA$51,AX26&lt;='Datos '!AB$51),'Datos '!Z$51,IF(AND(AX26&gt;='Datos '!AA$52,AX26&lt;='Datos '!AB$52),'Datos '!Z$52,IF(AND(AX26&gt;='Datos '!AA$53,AX26&lt;='Datos '!AB$53),'Datos '!Z$53,IF(AND(AX26&gt;='Datos '!AA$54,AX26&lt;='Datos '!AB$54),'Datos '!Z$54,IF(AND(AX26&gt;='Datos '!AA$55),'Datos '!Z$55)))))</f>
        <v>4</v>
      </c>
      <c r="AZ26" s="240">
        <v>0.31</v>
      </c>
      <c r="BA26" s="233">
        <f>IF(AND(AZ26&gt;='Datos '!AA$38,AZ26&lt;='Datos '!AB$38),'Datos '!Z$38,IF(AND(AZ26&gt;='Datos '!AA$39,AZ26&lt;='Datos '!AB$39),'Datos '!Z$39,IF(AND(AZ26&gt;='Datos '!AA$40,AZ26&lt;='Datos '!AB$40),'Datos '!Z$40,IF(AND(AZ26&gt;='Datos '!AA$41,AZ26&lt;='Datos '!AB$41),'Datos '!Z$41,IF(AND(AZ26&gt;='Datos '!AB$42),'Datos '!Z$42)))))</f>
        <v>5</v>
      </c>
      <c r="BB26" s="241">
        <f t="shared" si="5"/>
        <v>26</v>
      </c>
      <c r="BC26" s="236">
        <f>IF(AND(BB26&gt;='Datos '!AE$12,BB26&lt;='Datos '!AF$12),'Datos '!AD$12,IF(AND(BB26&gt;='Datos '!AE$13,BB26&lt;='Datos '!AF$13),'Datos '!AD$13,IF(AND(BB26&gt;='Datos '!AE$14,BB26&lt;='Datos '!AF$14),'Datos '!AD$14,IF(AND(BB26&gt;='Datos '!AE$15,BB26&lt;='Datos '!AF$15),'Datos '!AD$15,IF(AND(BB26&gt;='Datos '!AE$16),'Datos '!AD$16)))))</f>
        <v>3</v>
      </c>
      <c r="BD26" s="75">
        <v>0</v>
      </c>
      <c r="BE26" s="12">
        <v>0</v>
      </c>
      <c r="BF26" s="12">
        <v>0</v>
      </c>
      <c r="BG26" s="12">
        <v>2</v>
      </c>
      <c r="BH26" s="12">
        <v>2</v>
      </c>
      <c r="BI26" s="12">
        <v>2</v>
      </c>
      <c r="BJ26" s="12">
        <v>0</v>
      </c>
      <c r="BK26" s="12">
        <v>3</v>
      </c>
      <c r="BL26" s="12">
        <v>3</v>
      </c>
      <c r="BM26" s="12">
        <v>2</v>
      </c>
      <c r="BN26" s="12">
        <v>0</v>
      </c>
      <c r="BO26" s="12">
        <v>0</v>
      </c>
      <c r="BP26" s="14">
        <v>14</v>
      </c>
      <c r="BQ26" s="74">
        <f>IF(AND(BP26&gt;='Datos '!K$12,BP26&lt;='Datos '!L$12),'Datos '!J$12,IF(AND(BP26&gt;='Datos '!K$13,BP26&lt;='Datos '!L$13),'Datos '!J$13,IF(AND(BP26&gt;='Datos '!K$14,BP26&lt;='Datos '!L$14),'Datos '!J$14,IF(AND(BP26&gt;='Datos '!K$15,BP26&lt;='Datos '!L$15),'Datos '!J$15,IF(AND(BP26&gt;='Datos '!K$16),'Datos '!J$16)))))</f>
        <v>2</v>
      </c>
      <c r="BR26" s="75">
        <v>0</v>
      </c>
      <c r="BS26" s="12">
        <v>0</v>
      </c>
      <c r="BT26" s="12">
        <v>0</v>
      </c>
      <c r="BU26" s="12">
        <v>5</v>
      </c>
      <c r="BV26" s="12">
        <v>0</v>
      </c>
      <c r="BW26" s="12">
        <v>0</v>
      </c>
      <c r="BX26" s="12">
        <v>0</v>
      </c>
      <c r="BY26" s="12">
        <v>0</v>
      </c>
      <c r="BZ26" s="12">
        <v>0</v>
      </c>
      <c r="CA26" s="12">
        <v>0</v>
      </c>
      <c r="CB26" s="12">
        <v>0</v>
      </c>
      <c r="CC26" s="12">
        <v>0</v>
      </c>
      <c r="CD26" s="12">
        <v>0</v>
      </c>
      <c r="CE26" s="12">
        <v>0</v>
      </c>
      <c r="CF26" s="12">
        <v>0</v>
      </c>
      <c r="CG26" s="12">
        <v>0</v>
      </c>
      <c r="CH26" s="12">
        <v>3</v>
      </c>
      <c r="CI26" s="12">
        <v>0</v>
      </c>
      <c r="CJ26" s="12">
        <v>0</v>
      </c>
      <c r="CK26" s="12">
        <v>0</v>
      </c>
      <c r="CL26" s="12">
        <v>0</v>
      </c>
      <c r="CM26" s="12">
        <v>0</v>
      </c>
      <c r="CN26" s="12">
        <v>0</v>
      </c>
      <c r="CO26" s="12">
        <v>0</v>
      </c>
      <c r="CP26" s="12">
        <v>3</v>
      </c>
      <c r="CQ26" s="12">
        <v>0</v>
      </c>
      <c r="CR26" s="12">
        <v>0</v>
      </c>
      <c r="CS26" s="12">
        <v>0</v>
      </c>
      <c r="CT26" s="12">
        <v>0</v>
      </c>
      <c r="CU26" s="12">
        <v>0</v>
      </c>
      <c r="CV26" s="12">
        <v>0</v>
      </c>
      <c r="CW26" s="12">
        <v>0</v>
      </c>
      <c r="CX26" s="12">
        <v>0</v>
      </c>
      <c r="CY26" s="12">
        <v>0</v>
      </c>
      <c r="CZ26" s="12">
        <v>0</v>
      </c>
      <c r="DA26" s="12">
        <v>0</v>
      </c>
      <c r="DB26" s="12">
        <v>0</v>
      </c>
      <c r="DC26" s="12">
        <v>0</v>
      </c>
      <c r="DD26" s="12">
        <v>5</v>
      </c>
      <c r="DE26" s="14">
        <f t="shared" si="3"/>
        <v>16</v>
      </c>
      <c r="DF26" s="74">
        <f>IF(AND(DE26&gt;='Datos '!S$12,DE26&lt;='Datos '!T$12),'Datos '!R$12,IF(AND(DE26&gt;='Datos '!S$13,DE26&lt;='Datos '!T$13),'Datos '!R$13,IF(AND(DE26&gt;='Datos '!S$14,DE26&lt;='Datos '!T$14),'Datos '!R$14,IF(AND(DE26&gt;='Datos '!S$15,DE26&lt;='Datos '!T$15),'Datos '!R$15,IF(AND(DE26&gt;='Datos '!S$16),'Datos '!R$16)))))</f>
        <v>3</v>
      </c>
      <c r="DG26" s="75">
        <v>0</v>
      </c>
      <c r="DH26" s="12">
        <v>0</v>
      </c>
      <c r="DI26" s="12">
        <v>0</v>
      </c>
      <c r="DJ26" s="12">
        <v>0</v>
      </c>
      <c r="DK26" s="12">
        <v>3</v>
      </c>
      <c r="DL26" s="12">
        <v>0</v>
      </c>
      <c r="DM26" s="12">
        <v>3</v>
      </c>
      <c r="DN26" s="12">
        <v>0</v>
      </c>
      <c r="DO26" s="12">
        <v>0</v>
      </c>
      <c r="DP26" s="12">
        <v>0</v>
      </c>
      <c r="DQ26" s="12">
        <v>3</v>
      </c>
      <c r="DR26" s="12">
        <v>1</v>
      </c>
      <c r="DS26" s="12">
        <v>0</v>
      </c>
      <c r="DT26" s="12">
        <v>0</v>
      </c>
      <c r="DU26" s="12">
        <v>0</v>
      </c>
      <c r="DV26" s="12">
        <v>3</v>
      </c>
      <c r="DW26" s="12">
        <v>1</v>
      </c>
      <c r="DX26" s="22">
        <f t="shared" si="4"/>
        <v>14</v>
      </c>
      <c r="DY26" s="74">
        <f>IF(AND(DX26&gt;='Datos '!C$38,DX26&lt;='Datos '!D$38),'Datos '!B$38,IF(AND(DX26&gt;='Datos '!C$39,DX26&lt;='Datos '!D$39),'Datos '!B$39,IF(AND(DX26&gt;='Datos '!C$40,DX26&lt;='Datos '!D$40),'Datos '!B$40,IF(AND(DX26&gt;='Datos '!C$41,DX26&lt;='Datos '!D$41),'Datos '!B$41,IF(AND(DX26&gt;='Datos '!C$42),'Datos '!B$42)))))</f>
        <v>1</v>
      </c>
      <c r="EA26"/>
    </row>
    <row r="27" spans="2:131" ht="15" customHeight="1" x14ac:dyDescent="0.25">
      <c r="B27" s="164" t="s">
        <v>394</v>
      </c>
      <c r="C27" s="39">
        <v>5</v>
      </c>
      <c r="D27" s="39">
        <v>0</v>
      </c>
      <c r="E27" s="39">
        <v>1</v>
      </c>
      <c r="F27" s="14">
        <f t="shared" si="0"/>
        <v>6</v>
      </c>
      <c r="G27" s="74">
        <f>IF(AND(F27&gt;='Datos '!C$12,F27&lt;='Datos '!D$12),'Datos '!B$12,IF(AND(F27&gt;='Datos '!C$13,F27&lt;='Datos '!D$13),'Datos '!B$13,IF(AND(F27&gt;='Datos '!C$14,F27&lt;='Datos '!D$14),'Datos '!B$14,IF(AND(F27&gt;='Datos '!C$15,F27&lt;='Datos '!D$15),'Datos '!B$15,IF(AND(F27&gt;='Datos '!C$16),'Datos '!B$16)))))</f>
        <v>3</v>
      </c>
      <c r="H27" s="21">
        <f>VLOOKUP(B27,'Cultivos '!B24:J43,9,FALSE)</f>
        <v>8</v>
      </c>
      <c r="I27" s="38">
        <f>IF(AND(H27&gt;='Datos '!G$12,H27&lt;='Datos '!H$12),'Datos '!F$12,IF(AND(H27&gt;='Datos '!G$13,H27&lt;='Datos '!H$13),'Datos '!F$13,IF(AND(H27&gt;='Datos '!G$14,H27&lt;='Datos '!H$14),'Datos '!F$14,IF(AND(H27&gt;='Datos '!G$15,H27&lt;='Datos '!H$15),'Datos '!F$15,IF(AND(H27&gt;='Datos '!G$16),'Datos '!F$16)))))</f>
        <v>1</v>
      </c>
      <c r="J27" s="30">
        <f>VLOOKUP(B27,'Cultivos '!$O$63:$X$96,10,FALSE)</f>
        <v>28230</v>
      </c>
      <c r="K27" s="41">
        <f>IF(AND(J27&gt;='Datos '!G$38,J27&lt;='Datos '!H$38),'Datos '!F$38,IF(AND(J27&gt;='Datos '!G$39,J27&lt;='Datos '!H$39),'Datos '!F$39,IF(AND(J27&gt;='Datos '!G$40,J27&lt;='Datos '!H$40),'Datos '!F$40,IF(AND(J27&gt;='Datos '!G$41,J27&lt;='Datos '!H$41),'Datos '!F$41,IF(AND(J27&gt;='Datos '!G$42),'Datos '!F$42)))))</f>
        <v>3</v>
      </c>
      <c r="L27" s="30">
        <f>VLOOKUP(B27,'Cultivos '!$B$63:$F$95,5,FALSE)</f>
        <v>6488</v>
      </c>
      <c r="M27" s="41">
        <f>IF(AND(L27&gt;='Datos '!K$38,L27&lt;='Datos '!L$38),'Datos '!F$38,IF(AND(L27&gt;='Datos '!K$39,L27&lt;='Datos '!L$39),'Datos '!F$39,IF(AND(L27&gt;='Datos '!K$40,L27&lt;='Datos '!L$40),'Datos '!F$40,IF(AND(L27&gt;='Datos '!K$41,L27&lt;='Datos '!L$41),'Datos '!F$41,IF(AND(L27&gt;='Datos '!K$42),'Datos '!F$42)))))</f>
        <v>1</v>
      </c>
      <c r="N27" s="198">
        <v>761</v>
      </c>
      <c r="O27" s="15">
        <v>1285384</v>
      </c>
      <c r="P27" s="196">
        <f t="shared" si="6"/>
        <v>5.9204097763781093E-4</v>
      </c>
      <c r="Q27" s="41">
        <f>IF(AND(P27&gt;='[1]Datos '!O$12,P27&lt;='[1]Datos '!P$12),'[1]Datos '!N$12,IF(AND(P27&gt;='[1]Datos '!O$13,P27&lt;='[1]Datos '!P$13),'[1]Datos '!N$13,IF(AND(P27&gt;='[1]Datos '!O$14,P27&lt;='[1]Datos '!P$14),'[1]Datos '!N$14,IF(AND(P27&gt;='[1]Datos '!O$15,P27&lt;='[1]Datos '!P$15),'[1]Datos '!N$15,IF(AND(P27&gt;='[1]Datos '!O$16),'[1]Datos '!N$16)))))</f>
        <v>1</v>
      </c>
      <c r="R27" s="31">
        <v>1</v>
      </c>
      <c r="S27" s="42">
        <f>IF(AND(R27&gt;='Datos '!C$25,R27&lt;='Datos '!D$25),'Datos '!B$25,IF(AND(R27&gt;='Datos '!C$26,R27&lt;='Datos '!D$26),'Datos '!B$26,IF(AND(R27&gt;='Datos '!C$27,R27&lt;='Datos '!D$27),'Datos '!B$27,IF(AND(R27&gt;='Datos '!C$28,R27&lt;='Datos '!D$28),'Datos '!B$28,IF(AND(R27&gt;='Datos '!C$29),'Datos '!B$29)))))</f>
        <v>1</v>
      </c>
      <c r="T27" s="31">
        <v>129</v>
      </c>
      <c r="U27" s="42">
        <f>IF(AND(T27&gt;='Datos '!G$25,T27&lt;='Datos '!H$25),'Datos '!F$25,IF(AND(T27&gt;='Datos '!G$26,T27&lt;='Datos '!H$26),'Datos '!F$26,IF(AND(T27&gt;='Datos '!G$27,T27&lt;='Datos '!H$27),'Datos '!F$27,IF(AND(T27&gt;='Datos '!G$28,T27&lt;='Datos '!H$28),'Datos '!F$28,IF(AND(T27&gt;='Datos '!G$29),'Datos '!F$29)))))</f>
        <v>1</v>
      </c>
      <c r="V27" s="224">
        <v>0.1</v>
      </c>
      <c r="W27" s="74">
        <f>IF(AND(V27&gt;='Datos '!K$25,V27&lt;='Datos '!L$25),'Datos '!J$25,IF(AND(V27&gt;='Datos '!K$26,V27&lt;='Datos '!L$26),'Datos '!J$26,IF(AND(V27&gt;='Datos '!K$27,V27&lt;='Datos '!L$27),'Datos '!J$27,IF(AND(V27&gt;='Datos '!K$28,V27&lt;='Datos '!L$28),'Datos '!J$28,IF(AND(V27&gt;='Datos '!K$29),'Datos '!J$29)))))</f>
        <v>1</v>
      </c>
      <c r="X27" s="216">
        <v>0.73</v>
      </c>
      <c r="Y27" s="74">
        <f>IF(AND(X27&gt;='Datos '!O$25,X27&lt;='Datos '!P$25),'Datos '!N$25,IF(AND(X27&gt;='Datos '!O$26,X27&lt;='Datos '!P$26),'Datos '!N$26,IF(AND(X27&gt;='Datos '!O$27,X27&lt;='Datos '!P$27),'Datos '!N$27,IF(AND(X27&gt;='Datos '!O$28,X27&lt;='Datos '!P$28),'Datos '!N$28,IF(AND(X27&gt;='Datos '!O$29),'Datos '!N$29)))))</f>
        <v>5</v>
      </c>
      <c r="Z27" s="215">
        <v>0.09</v>
      </c>
      <c r="AA27" s="234">
        <f>IF(AND(Z27&gt;='Datos '!W$12,Z27&lt;='Datos '!X$12),'Datos '!V$12,IF(AND(Z27&gt;='Datos '!W$13,Z27&lt;='Datos '!X$13),'Datos '!V$13,IF(AND(Z27&gt;='Datos '!W$14,Z27&lt;='Datos '!X$14),'Datos '!V$14,IF(AND(Z27&gt;='Datos '!W$15,Z27&lt;='Datos '!X$15),'Datos '!V$15,IF(AND(Z27&gt;='Datos '!W$16),'Datos '!V$16)))))</f>
        <v>4</v>
      </c>
      <c r="AB27" s="215">
        <v>0.12</v>
      </c>
      <c r="AC27" s="234">
        <f>IF(AND(AB27&gt;='Datos '!W$25,AB27&lt;='Datos '!X$25),'Datos '!V$25,IF(AND(AB27&gt;='Datos '!W$26,AB27&lt;='Datos '!X$26),'Datos '!V$26,IF(AND(AB27&gt;='Datos '!W$27,AB27&lt;='Datos '!X$27),'Datos '!V$27,IF(AND(AB27&gt;='Datos '!W$28,AB27&lt;='Datos '!X$28),'Datos '!V$28,IF(AND(AB27&gt;='Datos '!W$29),'Datos '!V$29)))))</f>
        <v>3</v>
      </c>
      <c r="AD27" s="235">
        <v>0.14000000000000001</v>
      </c>
      <c r="AE27" s="233">
        <f>IF(AND(AD27&gt;='Datos '!W$38,AD27&lt;='Datos '!X$38),'Datos '!V$38,IF(AND(AD27&gt;='Datos '!W$39,AD27&lt;='Datos '!X$39),'Datos '!V$39,IF(AND(AD27&gt;='Datos '!W$40,AD27&lt;='Datos '!X$40),'Datos '!V$40,IF(AND(AD27&gt;='Datos '!W$41,AD27&lt;='Datos '!X$41),'Datos '!V$41,IF(AND(AD27&gt;='Datos '!W$42),'Datos '!V$42)))))</f>
        <v>2</v>
      </c>
      <c r="AF27" s="235">
        <v>0.08</v>
      </c>
      <c r="AG27" s="233">
        <f>IF(AND(AF27&gt;='Datos '!AA$12,AF27&lt;='Datos '!AB$12),'Datos '!Z$12,IF(AND(AF27&gt;='Datos '!AA$13,AF27&lt;='Datos '!AB$13),'Datos '!Z$13,IF(AND(AF27&gt;='Datos '!AA$14,AD27&lt;='Datos '!AB$14),'Datos '!Z$14,IF(AND(AF27&gt;='Datos '!AA$15,AF27&lt;='Datos '!AB$15),'Datos '!Z$15,IF(AND(AF27&gt;='Datos '!AB$16),'Datos '!Z$16)))))</f>
        <v>5</v>
      </c>
      <c r="AH27" s="235">
        <v>0.27</v>
      </c>
      <c r="AI27" s="233">
        <f>IF(AND(AH27&gt;='Datos '!AA$25,AH27&lt;='Datos '!AB$25),'Datos '!Z$25,IF(AND(AH27&gt;='Datos '!AA$26,AH27&lt;='Datos '!AB$26),'Datos '!Z$26,IF(AND(AH27&gt;='Datos '!AA$27,AH27&lt;='Datos '!AB$27),'Datos '!Z$27,IF(AND(AH27&gt;='Datos '!AA$28,AH27&lt;='Datos '!AB$28),'Datos '!Z$28,IF(AND(AH27&gt;='Datos '!AB$29),'Datos '!Z$29)))))</f>
        <v>1</v>
      </c>
      <c r="AJ27" s="13">
        <v>1</v>
      </c>
      <c r="AK27" s="236">
        <f>IF(AND(AJ27&gt;='Datos '!S$25,AJ27&lt;='Datos '!T$25),'Datos '!R$25,IF(AND(AJ27&gt;='Datos '!S$26,AJ27&lt;='Datos '!T$26),'Datos '!R$26,IF(AND(AJ27&gt;='Datos '!S$27,AJ27&lt;='Datos '!T$27),'Datos '!R$27,IF(AND(AJ27&gt;='Datos '!S$28,AJ27&lt;='Datos '!T$28),'Datos '!R$28,IF(AND(AJ27&gt;='Datos '!S$29),'Datos '!R$29)))))</f>
        <v>1</v>
      </c>
      <c r="AL27" s="240">
        <v>0.14000000000000001</v>
      </c>
      <c r="AM27" s="233">
        <f>IF(AND(AL27&gt;='Datos '!C$51,AL27&lt;='Datos '!D$51),'Datos '!B$51,IF(AND(AL27&gt;='Datos '!C$52,AL27&lt;='Datos '!D$52),'Datos '!B$52,IF(AND(AL27&gt;='Datos '!C$53,AL27&lt;='Datos '!D$53),'Datos '!B$53,IF(AND(AL27&gt;='Datos '!C$54,AL27&lt;='Datos '!D$54),'Datos '!B$54,IF(AND(AL27&gt;='Datos '!C$55),'Datos '!B$55)))))</f>
        <v>3</v>
      </c>
      <c r="AN27" s="240">
        <v>0.15</v>
      </c>
      <c r="AO27" s="292">
        <f>IF(AND(AN27&gt;='Datos '!G$51,AN27&lt;='Datos '!H$51),'Datos '!F$51,IF(AND(AN27&gt;='Datos '!G$52,AN27&lt;='Datos '!H$52),'Datos '!F$52,IF(AND(AN27&gt;='Datos '!G$53,AN27&lt;='Datos '!H$53),'Datos '!F$53,IF(AND(AN27&gt;='Datos '!G$54,AN27&lt;='Datos '!H$54),'Datos '!F$54,IF(AND(AN27&gt;='Datos '!G$55),'Datos '!F$55)))))</f>
        <v>1</v>
      </c>
      <c r="AP27" s="240">
        <v>0.26</v>
      </c>
      <c r="AQ27" s="233">
        <f>IF(AND(AP27&gt;='Datos '!K$51,AP27&lt;='Datos '!L$51),'Datos '!J$51,IF(AND(AP27&gt;='Datos '!K$52,AP27&lt;='Datos '!L$52),'Datos '!J$52,IF(AND(AP27&gt;='Datos '!K$53,AP27&lt;='Datos '!L$53),'Datos '!J$53,IF(AND(AP27&gt;='Datos '!K$54,AP27&lt;='Datos '!L$54),'Datos '!J$54,IF(AND(AP27&gt;='Datos '!K$55),'Datos '!J$55)))))</f>
        <v>3</v>
      </c>
      <c r="AR27" s="240">
        <v>0.35</v>
      </c>
      <c r="AS27" s="233">
        <f>IF(AND(AR27&gt;='Datos '!O$51,AR27&lt;='Datos '!P$51),'Datos '!N$51,IF(AND(AR27&gt;='Datos '!O$52,AR27&lt;='Datos '!P$52),'Datos '!N$52,IF(AND(AR27&gt;='Datos '!O$53,AR27&lt;='Datos '!P$53),'Datos '!N$53,IF(AND(AR27&gt;='Datos '!O$54,AR27&lt;='Datos '!P$54),'Datos '!N$54,IF(AND(AR27&gt;='Datos '!O$55),'Datos '!N$55)))))</f>
        <v>4</v>
      </c>
      <c r="AT27" s="240">
        <v>0.24</v>
      </c>
      <c r="AU27" s="233">
        <f>IF(AND(AT27&gt;='Datos '!S$51,AT27&lt;='Datos '!T$51),'Datos '!R$51,IF(AND(AT27&gt;='Datos '!S$52,AT27&lt;='Datos '!T$52),'Datos '!R$52,IF(AND(AT27&gt;='Datos '!S$53,AT27&lt;='Datos '!T$53),'Datos '!R$53,IF(AND(AT27&gt;='Datos '!S$54,AT27&lt;='Datos '!T$54),'Datos '!R$54,IF(AND(AT27&gt;='Datos '!S$55),'Datos '!R$55)))))</f>
        <v>3</v>
      </c>
      <c r="AV27" s="240">
        <v>0.24</v>
      </c>
      <c r="AW27" s="233">
        <f>IF(AND(AV27&gt;='Datos '!W$51,AV27&lt;='Datos '!X$51),'Datos '!V$51,IF(AND(AV27&gt;='Datos '!W$52,AV27&lt;='Datos '!X$52),'Datos '!V$52,IF(AND(AV27&gt;='Datos '!W$53,AV27&lt;='Datos '!X$53),'Datos '!V$53,IF(AND(AV27&gt;='Datos '!W$54,AV27&lt;='Datos '!X$54),'Datos '!V$54,IF(AND(AV27&gt;='Datos '!W$55),'Datos '!V$55)))))</f>
        <v>3</v>
      </c>
      <c r="AX27" s="240">
        <v>0.43</v>
      </c>
      <c r="AY27" s="233">
        <f>IF(AND(AX27&gt;='Datos '!AA$51,AX27&lt;='Datos '!AB$51),'Datos '!Z$51,IF(AND(AX27&gt;='Datos '!AA$52,AX27&lt;='Datos '!AB$52),'Datos '!Z$52,IF(AND(AX27&gt;='Datos '!AA$53,AX27&lt;='Datos '!AB$53),'Datos '!Z$53,IF(AND(AX27&gt;='Datos '!AA$54,AX27&lt;='Datos '!AB$54),'Datos '!Z$54,IF(AND(AX27&gt;='Datos '!AA$55),'Datos '!Z$55)))))</f>
        <v>4</v>
      </c>
      <c r="AZ27" s="240">
        <v>0.31</v>
      </c>
      <c r="BA27" s="233">
        <f>IF(AND(AZ27&gt;='Datos '!AA$38,AZ27&lt;='Datos '!AB$38),'Datos '!Z$38,IF(AND(AZ27&gt;='Datos '!AA$39,AZ27&lt;='Datos '!AB$39),'Datos '!Z$39,IF(AND(AZ27&gt;='Datos '!AA$40,AZ27&lt;='Datos '!AB$40),'Datos '!Z$40,IF(AND(AZ27&gt;='Datos '!AA$41,AZ27&lt;='Datos '!AB$41),'Datos '!Z$41,IF(AND(AZ27&gt;='Datos '!AB$42),'Datos '!Z$42)))))</f>
        <v>5</v>
      </c>
      <c r="BB27" s="241">
        <f t="shared" si="5"/>
        <v>26</v>
      </c>
      <c r="BC27" s="236">
        <f>IF(AND(BB27&gt;='Datos '!AE$12,BB27&lt;='Datos '!AF$12),'Datos '!AD$12,IF(AND(BB27&gt;='Datos '!AE$13,BB27&lt;='Datos '!AF$13),'Datos '!AD$13,IF(AND(BB27&gt;='Datos '!AE$14,BB27&lt;='Datos '!AF$14),'Datos '!AD$14,IF(AND(BB27&gt;='Datos '!AE$15,BB27&lt;='Datos '!AF$15),'Datos '!AD$15,IF(AND(BB27&gt;='Datos '!AE$16),'Datos '!AD$16)))))</f>
        <v>3</v>
      </c>
      <c r="BD27" s="75">
        <v>0</v>
      </c>
      <c r="BE27" s="12">
        <v>0</v>
      </c>
      <c r="BF27" s="12">
        <v>0</v>
      </c>
      <c r="BG27" s="12">
        <v>3</v>
      </c>
      <c r="BH27" s="12">
        <v>2</v>
      </c>
      <c r="BI27" s="12">
        <v>0</v>
      </c>
      <c r="BJ27" s="12">
        <v>0</v>
      </c>
      <c r="BK27" s="12">
        <v>0</v>
      </c>
      <c r="BL27" s="12">
        <v>3</v>
      </c>
      <c r="BM27" s="12">
        <v>0</v>
      </c>
      <c r="BN27" s="12">
        <v>0</v>
      </c>
      <c r="BO27" s="12">
        <v>2</v>
      </c>
      <c r="BP27" s="14">
        <v>10</v>
      </c>
      <c r="BQ27" s="74">
        <f>IF(AND(BP27&gt;='Datos '!K$12,BP27&lt;='Datos '!L$12),'Datos '!J$12,IF(AND(BP27&gt;='Datos '!K$13,BP27&lt;='Datos '!L$13),'Datos '!J$13,IF(AND(BP27&gt;='Datos '!K$14,BP27&lt;='Datos '!L$14),'Datos '!J$14,IF(AND(BP27&gt;='Datos '!K$15,BP27&lt;='Datos '!L$15),'Datos '!J$15,IF(AND(BP27&gt;='Datos '!K$16),'Datos '!J$16)))))</f>
        <v>1</v>
      </c>
      <c r="BR27" s="75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0</v>
      </c>
      <c r="BY27" s="12">
        <v>0</v>
      </c>
      <c r="BZ27" s="12">
        <v>3</v>
      </c>
      <c r="CA27" s="12">
        <v>0</v>
      </c>
      <c r="CB27" s="12">
        <v>3</v>
      </c>
      <c r="CC27" s="12">
        <v>0</v>
      </c>
      <c r="CD27" s="12">
        <v>0</v>
      </c>
      <c r="CE27" s="12">
        <v>0</v>
      </c>
      <c r="CF27" s="12">
        <v>0</v>
      </c>
      <c r="CG27" s="12">
        <v>0</v>
      </c>
      <c r="CH27" s="12">
        <v>3</v>
      </c>
      <c r="CI27" s="12">
        <v>0</v>
      </c>
      <c r="CJ27" s="12">
        <v>0</v>
      </c>
      <c r="CK27" s="12">
        <v>0</v>
      </c>
      <c r="CL27" s="12">
        <v>0</v>
      </c>
      <c r="CM27" s="12">
        <v>0</v>
      </c>
      <c r="CN27" s="12">
        <v>0</v>
      </c>
      <c r="CO27" s="12">
        <v>3</v>
      </c>
      <c r="CP27" s="12">
        <v>0</v>
      </c>
      <c r="CQ27" s="12">
        <v>0</v>
      </c>
      <c r="CR27" s="12">
        <v>0</v>
      </c>
      <c r="CS27" s="12">
        <v>0</v>
      </c>
      <c r="CT27" s="12">
        <v>0</v>
      </c>
      <c r="CU27" s="12">
        <v>0</v>
      </c>
      <c r="CV27" s="12">
        <v>0</v>
      </c>
      <c r="CW27" s="12">
        <v>0</v>
      </c>
      <c r="CX27" s="12">
        <v>0</v>
      </c>
      <c r="CY27" s="12">
        <v>0</v>
      </c>
      <c r="CZ27" s="12">
        <v>0</v>
      </c>
      <c r="DA27" s="12">
        <v>0</v>
      </c>
      <c r="DB27" s="12">
        <v>0</v>
      </c>
      <c r="DC27" s="12">
        <v>0</v>
      </c>
      <c r="DD27" s="12">
        <v>5</v>
      </c>
      <c r="DE27" s="14">
        <f t="shared" si="3"/>
        <v>17</v>
      </c>
      <c r="DF27" s="74">
        <f>IF(AND(DE27&gt;='Datos '!S$12,DE27&lt;='Datos '!T$12),'Datos '!R$12,IF(AND(DE27&gt;='Datos '!S$13,DE27&lt;='Datos '!T$13),'Datos '!R$13,IF(AND(DE27&gt;='Datos '!S$14,DE27&lt;='Datos '!T$14),'Datos '!R$14,IF(AND(DE27&gt;='Datos '!S$15,DE27&lt;='Datos '!T$15),'Datos '!R$15,IF(AND(DE27&gt;='Datos '!S$16),'Datos '!R$16)))))</f>
        <v>4</v>
      </c>
      <c r="DG27" s="75">
        <v>0</v>
      </c>
      <c r="DH27" s="12">
        <v>0</v>
      </c>
      <c r="DI27" s="12">
        <v>0</v>
      </c>
      <c r="DJ27" s="12">
        <v>0</v>
      </c>
      <c r="DK27" s="12">
        <v>3</v>
      </c>
      <c r="DL27" s="12">
        <v>0</v>
      </c>
      <c r="DM27" s="12">
        <v>3</v>
      </c>
      <c r="DN27" s="12">
        <v>0</v>
      </c>
      <c r="DO27" s="12">
        <v>0</v>
      </c>
      <c r="DP27" s="12">
        <v>0</v>
      </c>
      <c r="DQ27" s="12">
        <v>0</v>
      </c>
      <c r="DR27" s="12">
        <v>1</v>
      </c>
      <c r="DS27" s="12">
        <v>0</v>
      </c>
      <c r="DT27" s="12">
        <v>0</v>
      </c>
      <c r="DU27" s="12">
        <v>0</v>
      </c>
      <c r="DV27" s="12">
        <v>3</v>
      </c>
      <c r="DW27" s="12">
        <v>1</v>
      </c>
      <c r="DX27" s="22">
        <f t="shared" si="4"/>
        <v>11</v>
      </c>
      <c r="DY27" s="74">
        <f>IF(AND(DX27&gt;='Datos '!C$38,DX27&lt;='Datos '!D$38),'Datos '!B$38,IF(AND(DX27&gt;='Datos '!C$39,DX27&lt;='Datos '!D$39),'Datos '!B$39,IF(AND(DX27&gt;='Datos '!C$40,DX27&lt;='Datos '!D$40),'Datos '!B$40,IF(AND(DX27&gt;='Datos '!C$41,DX27&lt;='Datos '!D$41),'Datos '!B$41,IF(AND(DX27&gt;='Datos '!C$42),'Datos '!B$42)))))</f>
        <v>1</v>
      </c>
      <c r="EA27"/>
    </row>
    <row r="28" spans="2:131" x14ac:dyDescent="0.25">
      <c r="B28" s="164" t="s">
        <v>395</v>
      </c>
      <c r="C28" s="39">
        <v>4</v>
      </c>
      <c r="D28" s="39">
        <v>0</v>
      </c>
      <c r="E28" s="39">
        <v>2</v>
      </c>
      <c r="F28" s="14">
        <f t="shared" si="0"/>
        <v>6</v>
      </c>
      <c r="G28" s="74">
        <f>IF(AND(F28&gt;='Datos '!C$12,F28&lt;='Datos '!D$12),'Datos '!B$12,IF(AND(F28&gt;='Datos '!C$13,F28&lt;='Datos '!D$13),'Datos '!B$13,IF(AND(F28&gt;='Datos '!C$14,F28&lt;='Datos '!D$14),'Datos '!B$14,IF(AND(F28&gt;='Datos '!C$15,F28&lt;='Datos '!D$15),'Datos '!B$15,IF(AND(F28&gt;='Datos '!C$16),'Datos '!B$16)))))</f>
        <v>3</v>
      </c>
      <c r="H28" s="21">
        <f>VLOOKUP(B28,'Cultivos '!B25:J43,9,FALSE)</f>
        <v>5577</v>
      </c>
      <c r="I28" s="38">
        <f>IF(AND(H28&gt;='Datos '!G$12,H28&lt;='Datos '!H$12),'Datos '!F$12,IF(AND(H28&gt;='Datos '!G$13,H28&lt;='Datos '!H$13),'Datos '!F$13,IF(AND(H28&gt;='Datos '!G$14,H28&lt;='Datos '!H$14),'Datos '!F$14,IF(AND(H28&gt;='Datos '!G$15,H28&lt;='Datos '!H$15),'Datos '!F$15,IF(AND(H28&gt;='Datos '!G$16),'Datos '!F$16)))))</f>
        <v>1</v>
      </c>
      <c r="J28" s="30">
        <f>VLOOKUP(B28,'Cultivos '!$O$63:$X$96,10,FALSE)</f>
        <v>6671</v>
      </c>
      <c r="K28" s="41">
        <f>IF(AND(J28&gt;='Datos '!G$38,J28&lt;='Datos '!H$38),'Datos '!F$38,IF(AND(J28&gt;='Datos '!G$39,J28&lt;='Datos '!H$39),'Datos '!F$39,IF(AND(J28&gt;='Datos '!G$40,J28&lt;='Datos '!H$40),'Datos '!F$40,IF(AND(J28&gt;='Datos '!G$41,J28&lt;='Datos '!H$41),'Datos '!F$41,IF(AND(J28&gt;='Datos '!G$42),'Datos '!F$42)))))</f>
        <v>1</v>
      </c>
      <c r="L28" s="30">
        <f>VLOOKUP(B28,'Cultivos '!$B$63:$F$95,5,FALSE)</f>
        <v>133080</v>
      </c>
      <c r="M28" s="41">
        <f>IF(AND(L28&gt;='Datos '!K$38,L28&lt;='Datos '!L$38),'Datos '!F$38,IF(AND(L28&gt;='Datos '!K$39,L28&lt;='Datos '!L$39),'Datos '!F$39,IF(AND(L28&gt;='Datos '!K$40,L28&lt;='Datos '!L$40),'Datos '!F$40,IF(AND(L28&gt;='Datos '!K$41,L28&lt;='Datos '!L$41),'Datos '!F$41,IF(AND(L28&gt;='Datos '!K$42),'Datos '!F$42)))))</f>
        <v>3</v>
      </c>
      <c r="N28" s="198">
        <v>1495</v>
      </c>
      <c r="O28" s="15">
        <v>998162</v>
      </c>
      <c r="P28" s="196">
        <f t="shared" si="6"/>
        <v>1.4977528697746457E-3</v>
      </c>
      <c r="Q28" s="41">
        <f>IF(AND(P28&gt;='[1]Datos '!O$12,P28&lt;='[1]Datos '!P$12),'[1]Datos '!N$12,IF(AND(P28&gt;='[1]Datos '!O$13,P28&lt;='[1]Datos '!P$13),'[1]Datos '!N$13,IF(AND(P28&gt;='[1]Datos '!O$14,P28&lt;='[1]Datos '!P$14),'[1]Datos '!N$14,IF(AND(P28&gt;='[1]Datos '!O$15,P28&lt;='[1]Datos '!P$15),'[1]Datos '!N$15,IF(AND(P28&gt;='[1]Datos '!O$16),'[1]Datos '!N$16)))))</f>
        <v>1</v>
      </c>
      <c r="R28" s="31">
        <v>1</v>
      </c>
      <c r="S28" s="42">
        <f>IF(AND(R28&gt;='Datos '!C$25,R28&lt;='Datos '!D$25),'Datos '!B$25,IF(AND(R28&gt;='Datos '!C$26,R28&lt;='Datos '!D$26),'Datos '!B$26,IF(AND(R28&gt;='Datos '!C$27,R28&lt;='Datos '!D$27),'Datos '!B$27,IF(AND(R28&gt;='Datos '!C$28,R28&lt;='Datos '!D$28),'Datos '!B$28,IF(AND(R28&gt;='Datos '!C$29),'Datos '!B$29)))))</f>
        <v>1</v>
      </c>
      <c r="T28" s="31">
        <v>322</v>
      </c>
      <c r="U28" s="42">
        <f>IF(AND(T28&gt;='Datos '!G$25,T28&lt;='Datos '!H$25),'Datos '!F$25,IF(AND(T28&gt;='Datos '!G$26,T28&lt;='Datos '!H$26),'Datos '!F$26,IF(AND(T28&gt;='Datos '!G$27,T28&lt;='Datos '!H$27),'Datos '!F$27,IF(AND(T28&gt;='Datos '!G$28,T28&lt;='Datos '!H$28),'Datos '!F$28,IF(AND(T28&gt;='Datos '!G$29),'Datos '!F$29)))))</f>
        <v>2</v>
      </c>
      <c r="V28" s="224">
        <v>0.08</v>
      </c>
      <c r="W28" s="74">
        <f>IF(AND(V28&gt;='Datos '!K$25,V28&lt;='Datos '!L$25),'Datos '!J$25,IF(AND(V28&gt;='Datos '!K$26,V28&lt;='Datos '!L$26),'Datos '!J$26,IF(AND(V28&gt;='Datos '!K$27,V28&lt;='Datos '!L$27),'Datos '!J$27,IF(AND(V28&gt;='Datos '!K$28,V28&lt;='Datos '!L$28),'Datos '!J$28,IF(AND(V28&gt;='Datos '!K$29),'Datos '!J$29)))))</f>
        <v>1</v>
      </c>
      <c r="X28" s="216">
        <v>0.71</v>
      </c>
      <c r="Y28" s="74">
        <f>IF(AND(X28&gt;='Datos '!O$25,X28&lt;='Datos '!P$25),'Datos '!N$25,IF(AND(X28&gt;='Datos '!O$26,X28&lt;='Datos '!P$26),'Datos '!N$26,IF(AND(X28&gt;='Datos '!O$27,X28&lt;='Datos '!P$27),'Datos '!N$27,IF(AND(X28&gt;='Datos '!O$28,X28&lt;='Datos '!P$28),'Datos '!N$28,IF(AND(X28&gt;='Datos '!O$29),'Datos '!N$29)))))</f>
        <v>5</v>
      </c>
      <c r="Z28" s="215">
        <v>0.03</v>
      </c>
      <c r="AA28" s="234">
        <f>IF(AND(Z28&gt;='Datos '!W$12,Z28&lt;='Datos '!X$12),'Datos '!V$12,IF(AND(Z28&gt;='Datos '!W$13,Z28&lt;='Datos '!X$13),'Datos '!V$13,IF(AND(Z28&gt;='Datos '!W$14,Z28&lt;='Datos '!X$14),'Datos '!V$14,IF(AND(Z28&gt;='Datos '!W$15,Z28&lt;='Datos '!X$15),'Datos '!V$15,IF(AND(Z28&gt;='Datos '!W$16),'Datos '!V$16)))))</f>
        <v>1</v>
      </c>
      <c r="AB28" s="215">
        <v>0.05</v>
      </c>
      <c r="AC28" s="234">
        <f>IF(AND(AB28&gt;='Datos '!W$25,AB28&lt;='Datos '!X$25),'Datos '!V$25,IF(AND(AB28&gt;='Datos '!W$26,AB28&lt;='Datos '!X$26),'Datos '!V$26,IF(AND(AB28&gt;='Datos '!W$27,AB28&lt;='Datos '!X$27),'Datos '!V$27,IF(AND(AB28&gt;='Datos '!W$28,AB28&lt;='Datos '!X$28),'Datos '!V$28,IF(AND(AB28&gt;='Datos '!W$29),'Datos '!V$29)))))</f>
        <v>1</v>
      </c>
      <c r="AD28" s="235">
        <v>0.15</v>
      </c>
      <c r="AE28" s="233">
        <f>IF(AND(AD28&gt;='Datos '!W$38,AD28&lt;='Datos '!X$38),'Datos '!V$38,IF(AND(AD28&gt;='Datos '!W$39,AD28&lt;='Datos '!X$39),'Datos '!V$39,IF(AND(AD28&gt;='Datos '!W$40,AD28&lt;='Datos '!X$40),'Datos '!V$40,IF(AND(AD28&gt;='Datos '!W$41,AD28&lt;='Datos '!X$41),'Datos '!V$41,IF(AND(AD28&gt;='Datos '!W$42),'Datos '!V$42)))))</f>
        <v>3</v>
      </c>
      <c r="AF28" s="235">
        <v>0.04</v>
      </c>
      <c r="AG28" s="233">
        <f>IF(AND(AF28&gt;='Datos '!AA$12,AF28&lt;='Datos '!AB$12),'Datos '!Z$12,IF(AND(AF28&gt;='Datos '!AA$13,AF28&lt;='Datos '!AB$13),'Datos '!Z$13,IF(AND(AF28&gt;='Datos '!AA$14,AD28&lt;='Datos '!AB$14),'Datos '!Z$14,IF(AND(AF28&gt;='Datos '!AA$15,AF28&lt;='Datos '!AB$15),'Datos '!Z$15,IF(AND(AF28&gt;='Datos '!AB$16),'Datos '!Z$16)))))</f>
        <v>2</v>
      </c>
      <c r="AH28" s="235">
        <v>0.25</v>
      </c>
      <c r="AI28" s="233">
        <f>IF(AND(AH28&gt;='Datos '!AA$25,AH28&lt;='Datos '!AB$25),'Datos '!Z$25,IF(AND(AH28&gt;='Datos '!AA$26,AH28&lt;='Datos '!AB$26),'Datos '!Z$26,IF(AND(AH28&gt;='Datos '!AA$27,AH28&lt;='Datos '!AB$27),'Datos '!Z$27,IF(AND(AH28&gt;='Datos '!AA$28,AH28&lt;='Datos '!AB$28),'Datos '!Z$28,IF(AND(AH28&gt;='Datos '!AB$29),'Datos '!Z$29)))))</f>
        <v>1</v>
      </c>
      <c r="AJ28" s="13">
        <v>8</v>
      </c>
      <c r="AK28" s="236">
        <f>IF(AND(AJ28&gt;='Datos '!S$25,AJ28&lt;='Datos '!T$25),'Datos '!R$25,IF(AND(AJ28&gt;='Datos '!S$26,AJ28&lt;='Datos '!T$26),'Datos '!R$26,IF(AND(AJ28&gt;='Datos '!S$27,AJ28&lt;='Datos '!T$27),'Datos '!R$27,IF(AND(AJ28&gt;='Datos '!S$28,AJ28&lt;='Datos '!T$28),'Datos '!R$28,IF(AND(AJ28&gt;='Datos '!S$29),'Datos '!R$29)))))</f>
        <v>3</v>
      </c>
      <c r="AL28" s="240">
        <v>0.19</v>
      </c>
      <c r="AM28" s="233">
        <f>IF(AND(AL28&gt;='Datos '!C$51,AL28&lt;='Datos '!D$51),'Datos '!B$51,IF(AND(AL28&gt;='Datos '!C$52,AL28&lt;='Datos '!D$52),'Datos '!B$52,IF(AND(AL28&gt;='Datos '!C$53,AL28&lt;='Datos '!D$53),'Datos '!B$53,IF(AND(AL28&gt;='Datos '!C$54,AL28&lt;='Datos '!D$54),'Datos '!B$54,IF(AND(AL28&gt;='Datos '!C$55),'Datos '!B$55)))))</f>
        <v>5</v>
      </c>
      <c r="AN28" s="240">
        <v>0.1</v>
      </c>
      <c r="AO28" s="292">
        <f>IF(AND(AN28&gt;='Datos '!G$51,AN28&lt;='Datos '!H$51),'Datos '!F$51,IF(AND(AN28&gt;='Datos '!G$52,AN28&lt;='Datos '!H$52),'Datos '!F$52,IF(AND(AN28&gt;='Datos '!G$53,AN28&lt;='Datos '!H$53),'Datos '!F$53,IF(AND(AN28&gt;='Datos '!G$54,AN28&lt;='Datos '!H$54),'Datos '!F$54,IF(AND(AN28&gt;='Datos '!G$55),'Datos '!F$55)))))</f>
        <v>1</v>
      </c>
      <c r="AP28" s="240">
        <v>0.49</v>
      </c>
      <c r="AQ28" s="233">
        <f>IF(AND(AP28&gt;='Datos '!K$51,AP28&lt;='Datos '!L$51),'Datos '!J$51,IF(AND(AP28&gt;='Datos '!K$52,AP28&lt;='Datos '!L$52),'Datos '!J$52,IF(AND(AP28&gt;='Datos '!K$53,AP28&lt;='Datos '!L$53),'Datos '!J$53,IF(AND(AP28&gt;='Datos '!K$54,AP28&lt;='Datos '!L$54),'Datos '!J$54,IF(AND(AP28&gt;='Datos '!K$55),'Datos '!J$55)))))</f>
        <v>5</v>
      </c>
      <c r="AR28" s="240">
        <v>0.19</v>
      </c>
      <c r="AS28" s="233">
        <f>IF(AND(AR28&gt;='Datos '!O$51,AR28&lt;='Datos '!P$51),'Datos '!N$51,IF(AND(AR28&gt;='Datos '!O$52,AR28&lt;='Datos '!P$52),'Datos '!N$52,IF(AND(AR28&gt;='Datos '!O$53,AR28&lt;='Datos '!P$53),'Datos '!N$53,IF(AND(AR28&gt;='Datos '!O$54,AR28&lt;='Datos '!P$54),'Datos '!N$54,IF(AND(AR28&gt;='Datos '!O$55),'Datos '!N$55)))))</f>
        <v>1</v>
      </c>
      <c r="AT28" s="240">
        <v>0.13</v>
      </c>
      <c r="AU28" s="233">
        <f>IF(AND(AT28&gt;='Datos '!S$51,AT28&lt;='Datos '!T$51),'Datos '!R$51,IF(AND(AT28&gt;='Datos '!S$52,AT28&lt;='Datos '!T$52),'Datos '!R$52,IF(AND(AT28&gt;='Datos '!S$53,AT28&lt;='Datos '!T$53),'Datos '!R$53,IF(AND(AT28&gt;='Datos '!S$54,AT28&lt;='Datos '!T$54),'Datos '!R$54,IF(AND(AT28&gt;='Datos '!S$55),'Datos '!R$55)))))</f>
        <v>1</v>
      </c>
      <c r="AV28" s="240">
        <v>0.22</v>
      </c>
      <c r="AW28" s="233">
        <f>IF(AND(AV28&gt;='Datos '!W$51,AV28&lt;='Datos '!X$51),'Datos '!V$51,IF(AND(AV28&gt;='Datos '!W$52,AV28&lt;='Datos '!X$52),'Datos '!V$52,IF(AND(AV28&gt;='Datos '!W$53,AV28&lt;='Datos '!X$53),'Datos '!V$53,IF(AND(AV28&gt;='Datos '!W$54,AV28&lt;='Datos '!X$54),'Datos '!V$54,IF(AND(AV28&gt;='Datos '!W$55),'Datos '!V$55)))))</f>
        <v>2</v>
      </c>
      <c r="AX28" s="240">
        <v>0.28000000000000003</v>
      </c>
      <c r="AY28" s="233">
        <f>IF(AND(AX28&gt;='Datos '!AA$51,AX28&lt;='Datos '!AB$51),'Datos '!Z$51,IF(AND(AX28&gt;='Datos '!AA$52,AX28&lt;='Datos '!AB$52),'Datos '!Z$52,IF(AND(AX28&gt;='Datos '!AA$53,AX28&lt;='Datos '!AB$53),'Datos '!Z$53,IF(AND(AX28&gt;='Datos '!AA$54,AX28&lt;='Datos '!AB$54),'Datos '!Z$54,IF(AND(AX28&gt;='Datos '!AA$55),'Datos '!Z$55)))))</f>
        <v>1</v>
      </c>
      <c r="AZ28" s="240">
        <v>0.32</v>
      </c>
      <c r="BA28" s="233">
        <f>IF(AND(AZ28&gt;='Datos '!AA$38,AZ28&lt;='Datos '!AB$38),'Datos '!Z$38,IF(AND(AZ28&gt;='Datos '!AA$39,AZ28&lt;='Datos '!AB$39),'Datos '!Z$39,IF(AND(AZ28&gt;='Datos '!AA$40,AZ28&lt;='Datos '!AB$40),'Datos '!Z$40,IF(AND(AZ28&gt;='Datos '!AA$41,AZ28&lt;='Datos '!AB$41),'Datos '!Z$41,IF(AND(AZ28&gt;='Datos '!AB$42),'Datos '!Z$42)))))</f>
        <v>5</v>
      </c>
      <c r="BB28" s="241">
        <f t="shared" si="5"/>
        <v>21</v>
      </c>
      <c r="BC28" s="236">
        <f>IF(AND(BB28&gt;='Datos '!AE$12,BB28&lt;='Datos '!AF$12),'Datos '!AD$12,IF(AND(BB28&gt;='Datos '!AE$13,BB28&lt;='Datos '!AF$13),'Datos '!AD$13,IF(AND(BB28&gt;='Datos '!AE$14,BB28&lt;='Datos '!AF$14),'Datos '!AD$14,IF(AND(BB28&gt;='Datos '!AE$15,BB28&lt;='Datos '!AF$15),'Datos '!AD$15,IF(AND(BB28&gt;='Datos '!AE$16),'Datos '!AD$16)))))</f>
        <v>2</v>
      </c>
      <c r="BD28" s="75">
        <v>0</v>
      </c>
      <c r="BE28" s="12">
        <v>0</v>
      </c>
      <c r="BF28" s="12">
        <v>0</v>
      </c>
      <c r="BG28" s="12">
        <v>4</v>
      </c>
      <c r="BH28" s="12">
        <v>0</v>
      </c>
      <c r="BI28" s="12">
        <v>0</v>
      </c>
      <c r="BJ28" s="12">
        <v>3</v>
      </c>
      <c r="BK28" s="12">
        <v>3</v>
      </c>
      <c r="BL28" s="12">
        <v>3</v>
      </c>
      <c r="BM28" s="12">
        <v>0</v>
      </c>
      <c r="BN28" s="12">
        <v>0</v>
      </c>
      <c r="BO28" s="12">
        <v>0</v>
      </c>
      <c r="BP28" s="14">
        <v>13</v>
      </c>
      <c r="BQ28" s="74">
        <f>IF(AND(BP28&gt;='Datos '!K$12,BP28&lt;='Datos '!L$12),'Datos '!J$12,IF(AND(BP28&gt;='Datos '!K$13,BP28&lt;='Datos '!L$13),'Datos '!J$13,IF(AND(BP28&gt;='Datos '!K$14,BP28&lt;='Datos '!L$14),'Datos '!J$14,IF(AND(BP28&gt;='Datos '!K$15,BP28&lt;='Datos '!L$15),'Datos '!J$15,IF(AND(BP28&gt;='Datos '!K$16),'Datos '!J$16)))))</f>
        <v>2</v>
      </c>
      <c r="BR28" s="75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0</v>
      </c>
      <c r="BY28" s="12">
        <v>0</v>
      </c>
      <c r="BZ28" s="12">
        <v>0</v>
      </c>
      <c r="CA28" s="12">
        <v>1</v>
      </c>
      <c r="CB28" s="12">
        <v>0</v>
      </c>
      <c r="CC28" s="12">
        <v>0</v>
      </c>
      <c r="CD28" s="12">
        <v>0</v>
      </c>
      <c r="CE28" s="12">
        <v>2</v>
      </c>
      <c r="CF28" s="12">
        <v>2</v>
      </c>
      <c r="CG28" s="12">
        <v>0</v>
      </c>
      <c r="CH28" s="12">
        <v>0</v>
      </c>
      <c r="CI28" s="12">
        <v>0</v>
      </c>
      <c r="CJ28" s="12">
        <v>0</v>
      </c>
      <c r="CK28" s="12">
        <v>2</v>
      </c>
      <c r="CL28" s="12">
        <v>0</v>
      </c>
      <c r="CM28" s="12">
        <v>2</v>
      </c>
      <c r="CN28" s="12">
        <v>1</v>
      </c>
      <c r="CO28" s="12">
        <v>0</v>
      </c>
      <c r="CP28" s="12">
        <v>0</v>
      </c>
      <c r="CQ28" s="12">
        <v>0</v>
      </c>
      <c r="CR28" s="12">
        <v>0</v>
      </c>
      <c r="CS28" s="12">
        <v>0</v>
      </c>
      <c r="CT28" s="12">
        <v>0</v>
      </c>
      <c r="CU28" s="12">
        <v>0</v>
      </c>
      <c r="CV28" s="12">
        <v>0</v>
      </c>
      <c r="CW28" s="12">
        <v>0</v>
      </c>
      <c r="CX28" s="12">
        <v>0</v>
      </c>
      <c r="CY28" s="12">
        <v>0</v>
      </c>
      <c r="CZ28" s="12">
        <v>0</v>
      </c>
      <c r="DA28" s="12">
        <v>0</v>
      </c>
      <c r="DB28" s="12">
        <v>0</v>
      </c>
      <c r="DC28" s="12">
        <v>3</v>
      </c>
      <c r="DD28" s="12">
        <v>0</v>
      </c>
      <c r="DE28" s="14">
        <f t="shared" si="3"/>
        <v>13</v>
      </c>
      <c r="DF28" s="74">
        <f>IF(AND(DE28&gt;='Datos '!S$12,DE28&lt;='Datos '!T$12),'Datos '!R$12,IF(AND(DE28&gt;='Datos '!S$13,DE28&lt;='Datos '!T$13),'Datos '!R$13,IF(AND(DE28&gt;='Datos '!S$14,DE28&lt;='Datos '!T$14),'Datos '!R$14,IF(AND(DE28&gt;='Datos '!S$15,DE28&lt;='Datos '!T$15),'Datos '!R$15,IF(AND(DE28&gt;='Datos '!S$16),'Datos '!R$16)))))</f>
        <v>3</v>
      </c>
      <c r="DG28" s="75">
        <v>0</v>
      </c>
      <c r="DH28" s="12">
        <v>0</v>
      </c>
      <c r="DI28" s="12">
        <v>0</v>
      </c>
      <c r="DJ28" s="12">
        <v>0</v>
      </c>
      <c r="DK28" s="12">
        <v>3</v>
      </c>
      <c r="DL28" s="12">
        <v>0</v>
      </c>
      <c r="DM28" s="12">
        <v>3</v>
      </c>
      <c r="DN28" s="12">
        <v>0</v>
      </c>
      <c r="DO28" s="12">
        <v>0</v>
      </c>
      <c r="DP28" s="12">
        <v>0</v>
      </c>
      <c r="DQ28" s="12">
        <v>0</v>
      </c>
      <c r="DR28" s="12">
        <v>1</v>
      </c>
      <c r="DS28" s="12">
        <v>0</v>
      </c>
      <c r="DT28" s="12">
        <v>0</v>
      </c>
      <c r="DU28" s="12">
        <v>0</v>
      </c>
      <c r="DV28" s="12">
        <v>3</v>
      </c>
      <c r="DW28" s="12">
        <v>1</v>
      </c>
      <c r="DX28" s="22">
        <f t="shared" si="4"/>
        <v>11</v>
      </c>
      <c r="DY28" s="74">
        <f>IF(AND(DX28&gt;='Datos '!C$38,DX28&lt;='Datos '!D$38),'Datos '!B$38,IF(AND(DX28&gt;='Datos '!C$39,DX28&lt;='Datos '!D$39),'Datos '!B$39,IF(AND(DX28&gt;='Datos '!C$40,DX28&lt;='Datos '!D$40),'Datos '!B$40,IF(AND(DX28&gt;='Datos '!C$41,DX28&lt;='Datos '!D$41),'Datos '!B$41,IF(AND(DX28&gt;='Datos '!C$42),'Datos '!B$42)))))</f>
        <v>1</v>
      </c>
      <c r="EA28"/>
    </row>
    <row r="29" spans="2:131" x14ac:dyDescent="0.25">
      <c r="B29" s="164" t="s">
        <v>396</v>
      </c>
      <c r="C29" s="39">
        <v>4</v>
      </c>
      <c r="D29" s="39">
        <v>4</v>
      </c>
      <c r="E29" s="39">
        <v>1</v>
      </c>
      <c r="F29" s="14">
        <f t="shared" si="0"/>
        <v>9</v>
      </c>
      <c r="G29" s="74">
        <f>IF(AND(F29&gt;='Datos '!C$12,F29&lt;='Datos '!D$12),'Datos '!B$12,IF(AND(F29&gt;='Datos '!C$13,F29&lt;='Datos '!D$13),'Datos '!B$13,IF(AND(F29&gt;='Datos '!C$14,F29&lt;='Datos '!D$14),'Datos '!B$14,IF(AND(F29&gt;='Datos '!C$15,F29&lt;='Datos '!D$15),'Datos '!B$15,IF(AND(F29&gt;='Datos '!C$16),'Datos '!B$16)))))</f>
        <v>5</v>
      </c>
      <c r="H29" s="21">
        <f>VLOOKUP(B29,'Cultivos '!B26:J43,9,FALSE)</f>
        <v>45735</v>
      </c>
      <c r="I29" s="38">
        <f>IF(AND(H29&gt;='Datos '!G$12,H29&lt;='Datos '!H$12),'Datos '!F$12,IF(AND(H29&gt;='Datos '!G$13,H29&lt;='Datos '!H$13),'Datos '!F$13,IF(AND(H29&gt;='Datos '!G$14,H29&lt;='Datos '!H$14),'Datos '!F$14,IF(AND(H29&gt;='Datos '!G$15,H29&lt;='Datos '!H$15),'Datos '!F$15,IF(AND(H29&gt;='Datos '!G$16),'Datos '!F$16)))))</f>
        <v>5</v>
      </c>
      <c r="J29" s="30">
        <f>VLOOKUP(B29,'Cultivos '!$O$63:$X$96,10,FALSE)</f>
        <v>5743</v>
      </c>
      <c r="K29" s="41">
        <f>IF(AND(J29&gt;='Datos '!G$38,J29&lt;='Datos '!H$38),'Datos '!F$38,IF(AND(J29&gt;='Datos '!G$39,J29&lt;='Datos '!H$39),'Datos '!F$39,IF(AND(J29&gt;='Datos '!G$40,J29&lt;='Datos '!H$40),'Datos '!F$40,IF(AND(J29&gt;='Datos '!G$41,J29&lt;='Datos '!H$41),'Datos '!F$41,IF(AND(J29&gt;='Datos '!G$42),'Datos '!F$42)))))</f>
        <v>1</v>
      </c>
      <c r="L29" s="30">
        <f>VLOOKUP(B29,'Cultivos '!$B$63:$F$95,5,FALSE)</f>
        <v>310211</v>
      </c>
      <c r="M29" s="41">
        <f>IF(AND(L29&gt;='Datos '!K$38,L29&lt;='Datos '!L$38),'Datos '!F$38,IF(AND(L29&gt;='Datos '!K$39,L29&lt;='Datos '!L$39),'Datos '!F$39,IF(AND(L29&gt;='Datos '!K$40,L29&lt;='Datos '!L$40),'Datos '!F$40,IF(AND(L29&gt;='Datos '!K$41,L29&lt;='Datos '!L$41),'Datos '!F$41,IF(AND(L29&gt;='Datos '!K$42),'Datos '!F$42)))))</f>
        <v>5</v>
      </c>
      <c r="N29" s="198">
        <v>16673</v>
      </c>
      <c r="O29" s="15">
        <v>1787545</v>
      </c>
      <c r="P29" s="196">
        <f t="shared" si="6"/>
        <v>9.3273176339616626E-3</v>
      </c>
      <c r="Q29" s="41">
        <f>IF(AND(P29&gt;='[1]Datos '!O$12,P29&lt;='[1]Datos '!P$12),'[1]Datos '!N$12,IF(AND(P29&gt;='[1]Datos '!O$13,P29&lt;='[1]Datos '!P$13),'[1]Datos '!N$13,IF(AND(P29&gt;='[1]Datos '!O$14,P29&lt;='[1]Datos '!P$14),'[1]Datos '!N$14,IF(AND(P29&gt;='[1]Datos '!O$15,P29&lt;='[1]Datos '!P$15),'[1]Datos '!N$15,IF(AND(P29&gt;='[1]Datos '!O$16),'[1]Datos '!N$16)))))</f>
        <v>2</v>
      </c>
      <c r="R29" s="31">
        <v>5</v>
      </c>
      <c r="S29" s="42">
        <f>IF(AND(R29&gt;='Datos '!C$25,R29&lt;='Datos '!D$25),'Datos '!B$25,IF(AND(R29&gt;='Datos '!C$26,R29&lt;='Datos '!D$26),'Datos '!B$26,IF(AND(R29&gt;='Datos '!C$27,R29&lt;='Datos '!D$27),'Datos '!B$27,IF(AND(R29&gt;='Datos '!C$28,R29&lt;='Datos '!D$28),'Datos '!B$28,IF(AND(R29&gt;='Datos '!C$29),'Datos '!B$29)))))</f>
        <v>2</v>
      </c>
      <c r="T29" s="31">
        <v>194</v>
      </c>
      <c r="U29" s="42">
        <f>IF(AND(T29&gt;='Datos '!G$25,T29&lt;='Datos '!H$25),'Datos '!F$25,IF(AND(T29&gt;='Datos '!G$26,T29&lt;='Datos '!H$26),'Datos '!F$26,IF(AND(T29&gt;='Datos '!G$27,T29&lt;='Datos '!H$27),'Datos '!F$27,IF(AND(T29&gt;='Datos '!G$28,T29&lt;='Datos '!H$28),'Datos '!F$28,IF(AND(T29&gt;='Datos '!G$29),'Datos '!F$29)))))</f>
        <v>2</v>
      </c>
      <c r="V29" s="224">
        <v>0.28999999999999998</v>
      </c>
      <c r="W29" s="74">
        <f>IF(AND(V29&gt;='Datos '!K$25,V29&lt;='Datos '!L$25),'Datos '!J$25,IF(AND(V29&gt;='Datos '!K$26,V29&lt;='Datos '!L$26),'Datos '!J$26,IF(AND(V29&gt;='Datos '!K$27,V29&lt;='Datos '!L$27),'Datos '!J$27,IF(AND(V29&gt;='Datos '!K$28,V29&lt;='Datos '!L$28),'Datos '!J$28,IF(AND(V29&gt;='Datos '!K$29),'Datos '!J$29)))))</f>
        <v>4</v>
      </c>
      <c r="X29" s="216">
        <v>0.67</v>
      </c>
      <c r="Y29" s="74">
        <f>IF(AND(X29&gt;='Datos '!O$25,X29&lt;='Datos '!P$25),'Datos '!N$25,IF(AND(X29&gt;='Datos '!O$26,X29&lt;='Datos '!P$26),'Datos '!N$26,IF(AND(X29&gt;='Datos '!O$27,X29&lt;='Datos '!P$27),'Datos '!N$27,IF(AND(X29&gt;='Datos '!O$29,X29&lt;='Datos '!P$28),'Datos '!N$28,IF(AND(X29&gt;='Datos '!O$29),'Datos '!N$29)))))</f>
        <v>3</v>
      </c>
      <c r="Z29" s="215">
        <v>0.11</v>
      </c>
      <c r="AA29" s="234">
        <f>IF(AND(Z29&gt;='Datos '!W$12,Z29&lt;='Datos '!X$12),'Datos '!V$12,IF(AND(Z29&gt;='Datos '!W$13,Z29&lt;='Datos '!X$13),'Datos '!V$13,IF(AND(Z29&gt;='Datos '!W$14,Z29&lt;='Datos '!X$14),'Datos '!V$14,IF(AND(Z29&gt;='Datos '!W$15,Z29&lt;='Datos '!X$15),'Datos '!V$15,IF(AND(Z29&gt;='Datos '!W$16),'Datos '!V$16)))))</f>
        <v>5</v>
      </c>
      <c r="AB29" s="215">
        <v>0.13</v>
      </c>
      <c r="AC29" s="234">
        <f>IF(AND(AB29&gt;='Datos '!W$25,AB29&lt;='Datos '!X$25),'Datos '!V$25,IF(AND(AB29&gt;='Datos '!W$26,AB29&lt;='Datos '!X$26),'Datos '!V$26,IF(AND(AB29&gt;='Datos '!W$27,AB29&lt;='Datos '!X$27),'Datos '!V$27,IF(AND(AB29&gt;='Datos '!W$28,AB29&lt;='Datos '!X$28),'Datos '!V$28,IF(AND(AB29&gt;='Datos '!W$29),'Datos '!V$29)))))</f>
        <v>3</v>
      </c>
      <c r="AD29" s="235">
        <v>0.19</v>
      </c>
      <c r="AE29" s="233">
        <f>IF(AND(AD29&gt;='Datos '!W$38,AD29&lt;='Datos '!X$38),'Datos '!V$38,IF(AND(AD29&gt;='Datos '!W$39,AD29&lt;='Datos '!X$39),'Datos '!V$39,IF(AND(AD29&gt;='Datos '!W$40,AD29&lt;='Datos '!X$40),'Datos '!V$40,IF(AND(AD29&gt;='Datos '!W$41,AD29&lt;='Datos '!X$41),'Datos '!V$41,IF(AND(AD29&gt;='Datos '!W$42),'Datos '!V$42)))))</f>
        <v>5</v>
      </c>
      <c r="AF29" s="235">
        <v>0.08</v>
      </c>
      <c r="AG29" s="233">
        <f>IF(AND(AF29&gt;='Datos '!AA$12,AF29&lt;='Datos '!AB$12),'Datos '!Z$12,IF(AND(AF29&gt;='Datos '!AA$13,AF29&lt;='Datos '!AB$13),'Datos '!Z$13,IF(AND(AF29&gt;='Datos '!AA$14,AD29&lt;='Datos '!AB$14),'Datos '!Z$14,IF(AND(AF29&gt;='Datos '!AA$15,AF29&lt;='Datos '!AB$15),'Datos '!Z$15,IF(AND(AF29&gt;='Datos '!AB$16),'Datos '!Z$16)))))</f>
        <v>5</v>
      </c>
      <c r="AH29" s="235">
        <v>0.28999999999999998</v>
      </c>
      <c r="AI29" s="233">
        <f>IF(AND(AH29&gt;='Datos '!AA$25,AH29&lt;='Datos '!AB$25),'Datos '!Z$25,IF(AND(AH29&gt;='Datos '!AA$26,AH29&lt;='Datos '!AB$26),'Datos '!Z$26,IF(AND(AH29&gt;='Datos '!AA$27,AH29&lt;='Datos '!AB$27),'Datos '!Z$27,IF(AND(AH29&gt;='Datos '!AA$28,AH29&lt;='Datos '!AB$28),'Datos '!Z$28,IF(AND(AH29&gt;='Datos '!AB$29),'Datos '!Z$29)))))</f>
        <v>1</v>
      </c>
      <c r="AJ29" s="13">
        <v>5</v>
      </c>
      <c r="AK29" s="236">
        <f>IF(AND(AJ29&gt;='Datos '!S$25,AJ29&lt;='Datos '!T$25),'Datos '!R$25,IF(AND(AJ29&gt;='Datos '!S$26,AJ29&lt;='Datos '!T$26),'Datos '!R$26,IF(AND(AJ29&gt;='Datos '!S$27,AJ29&lt;='Datos '!T$27),'Datos '!R$27,IF(AND(AJ29&gt;='Datos '!S$28,AJ29&lt;='Datos '!T$28),'Datos '!R$28,IF(AND(AJ29&gt;='Datos '!S$29),'Datos '!R$29)))))</f>
        <v>2</v>
      </c>
      <c r="AL29" s="240">
        <v>0.16</v>
      </c>
      <c r="AM29" s="233">
        <f>IF(AND(AL29&gt;='Datos '!C$51,AL29&lt;='Datos '!D$51),'Datos '!B$51,IF(AND(AL29&gt;='Datos '!C$52,AL29&lt;='Datos '!D$52),'Datos '!B$52,IF(AND(AL29&gt;='Datos '!C$53,AL29&lt;='Datos '!D$53),'Datos '!B$53,IF(AND(AL29&gt;='Datos '!C$54,AL29&lt;='Datos '!D$54),'Datos '!B$54,IF(AND(AL29&gt;='Datos '!C$55),'Datos '!B$55)))))</f>
        <v>4</v>
      </c>
      <c r="AN29" s="240">
        <v>0.31</v>
      </c>
      <c r="AO29" s="292">
        <f>IF(AND(AN29&gt;='Datos '!G$51,AN29&lt;='Datos '!H$51),'Datos '!F$51,IF(AND(AN29&gt;='Datos '!G$52,AN29&lt;='Datos '!H$52),'Datos '!F$52,IF(AND(AN29&gt;='Datos '!G$53,AN29&lt;='Datos '!H$53),'Datos '!F$53,IF(AND(AN29&gt;='Datos '!G$54,AN29&lt;='Datos '!H$54),'Datos '!F$54,IF(AND(AN29&gt;='Datos '!G$55),'Datos '!F$55)))))</f>
        <v>4</v>
      </c>
      <c r="AP29" s="240">
        <v>0.24</v>
      </c>
      <c r="AQ29" s="233">
        <f>IF(AND(AP29&gt;='Datos '!K$51,AP29&lt;='Datos '!L$51),'Datos '!J$51,IF(AND(AP29&gt;='Datos '!K$52,AP29&lt;='Datos '!L$52),'Datos '!J$52,IF(AND(AP29&gt;='Datos '!K$53,AP29&lt;='Datos '!L$53),'Datos '!J$53,IF(AND(AP29&gt;='Datos '!K$54,AP29&lt;='Datos '!L$54),'Datos '!J$54,IF(AND(AP29&gt;='Datos '!K$55),'Datos '!J$55)))))</f>
        <v>2</v>
      </c>
      <c r="AR29" s="240">
        <v>0.34</v>
      </c>
      <c r="AS29" s="233">
        <f>IF(AND(AR29&gt;='Datos '!O$51,AR29&lt;='Datos '!P$51),'Datos '!N$51,IF(AND(AR29&gt;='Datos '!O$52,AR29&lt;='Datos '!P$52),'Datos '!N$52,IF(AND(AR29&gt;='Datos '!O$53,AR29&lt;='Datos '!P$53),'Datos '!N$53,IF(AND(AR29&gt;='Datos '!O$54,AR29&lt;='Datos '!P$54),'Datos '!N$54,IF(AND(AR29&gt;='Datos '!O$55),'Datos '!N$55)))))</f>
        <v>4</v>
      </c>
      <c r="AT29" s="240">
        <v>0.26</v>
      </c>
      <c r="AU29" s="233">
        <f>IF(AND(AT29&gt;='Datos '!S$51,AT29&lt;='Datos '!T$51),'Datos '!R$51,IF(AND(AT29&gt;='Datos '!S$52,AT29&lt;='Datos '!T$52),'Datos '!R$52,IF(AND(AT29&gt;='Datos '!S$53,AT29&lt;='Datos '!T$53),'Datos '!R$53,IF(AND(AT29&gt;='Datos '!S$54,AT29&lt;='Datos '!T$54),'Datos '!R$54,IF(AND(AT29&gt;='Datos '!S$55),'Datos '!R$55)))))</f>
        <v>4</v>
      </c>
      <c r="AV29" s="240">
        <v>0.26</v>
      </c>
      <c r="AW29" s="233">
        <f>IF(AND(AV29&gt;='Datos '!W$51,AV29&lt;='Datos '!X$51),'Datos '!V$51,IF(AND(AV29&gt;='Datos '!W$52,AV29&lt;='Datos '!X$52),'Datos '!V$52,IF(AND(AV29&gt;='Datos '!W$53,AV29&lt;='Datos '!X$53),'Datos '!V$53,IF(AND(AV29&gt;='Datos '!W$54,AV29&lt;='Datos '!X$54),'Datos '!V$54,IF(AND(AV29&gt;='Datos '!W$55),'Datos '!V$55)))))</f>
        <v>3</v>
      </c>
      <c r="AX29" s="240">
        <v>0.42</v>
      </c>
      <c r="AY29" s="233">
        <f>IF(AND(AX29&gt;='Datos '!AA$51,AX29&lt;='Datos '!AB$51),'Datos '!Z$51,IF(AND(AX29&gt;='Datos '!AA$52,AX29&lt;='Datos '!AB$52),'Datos '!Z$52,IF(AND(AX29&gt;='Datos '!AA$53,AX29&lt;='Datos '!AB$53),'Datos '!Z$53,IF(AND(AX29&gt;='Datos '!AA$54,AX29&lt;='Datos '!AB$54),'Datos '!Z$54,IF(AND(AX29&gt;='Datos '!AA$55),'Datos '!Z$55)))))</f>
        <v>4</v>
      </c>
      <c r="AZ29" s="240">
        <v>0.27</v>
      </c>
      <c r="BA29" s="233">
        <f>IF(AND(AZ29&gt;='Datos '!AA$38,AZ29&lt;='Datos '!AB$38),'Datos '!Z$38,IF(AND(AZ29&gt;='Datos '!AA$39,AZ29&lt;='Datos '!AB$39),'Datos '!Z$39,IF(AND(AZ29&gt;='Datos '!AA$40,AZ29&lt;='Datos '!AB$40),'Datos '!Z$40,IF(AND(AZ29&gt;='Datos '!AA$41,AZ29&lt;='Datos '!AB$41),'Datos '!Z$41,IF(AND(AZ29&gt;='Datos '!AB$42),'Datos '!Z$42)))))</f>
        <v>4</v>
      </c>
      <c r="BB29" s="241">
        <f t="shared" si="5"/>
        <v>29</v>
      </c>
      <c r="BC29" s="236">
        <f>IF(AND(BB29&gt;='Datos '!AE$12,BB29&lt;='Datos '!AF$12),'Datos '!AD$12,IF(AND(BB29&gt;='Datos '!AE$13,BB29&lt;='Datos '!AF$13),'Datos '!AD$13,IF(AND(BB29&gt;='Datos '!AE$14,BB29&lt;='Datos '!AF$14),'Datos '!AD$14,IF(AND(BB29&gt;='Datos '!AE$15,BB29&lt;='Datos '!AF$15),'Datos '!AD$15,IF(AND(BB29&gt;='Datos '!AE$16),'Datos '!AD$16)))))</f>
        <v>4</v>
      </c>
      <c r="BD29" s="75">
        <v>2</v>
      </c>
      <c r="BE29" s="12">
        <v>0</v>
      </c>
      <c r="BF29" s="12">
        <v>2</v>
      </c>
      <c r="BG29" s="12">
        <v>5</v>
      </c>
      <c r="BH29" s="12">
        <v>0</v>
      </c>
      <c r="BI29" s="12">
        <v>3</v>
      </c>
      <c r="BJ29" s="12">
        <v>0</v>
      </c>
      <c r="BK29" s="12">
        <v>0</v>
      </c>
      <c r="BL29" s="12">
        <v>3</v>
      </c>
      <c r="BM29" s="12">
        <v>2</v>
      </c>
      <c r="BN29" s="12">
        <v>0</v>
      </c>
      <c r="BO29" s="12">
        <v>0</v>
      </c>
      <c r="BP29" s="14">
        <v>17</v>
      </c>
      <c r="BQ29" s="74">
        <f>IF(AND(BP29&gt;='Datos '!K$12,BP29&lt;='Datos '!L$12),'Datos '!J$12,IF(AND(BP29&gt;='Datos '!K$13,BP29&lt;='Datos '!L$13),'Datos '!J$13,IF(AND(BP29&gt;='Datos '!K$14,BP29&lt;='Datos '!L$14),'Datos '!J$14,IF(AND(BP29&gt;='Datos '!K$15,BP29&lt;='Datos '!L$15),'Datos '!J$15,IF(AND(BP29&gt;='Datos '!K$16),'Datos '!J$16)))))</f>
        <v>3</v>
      </c>
      <c r="BR29" s="75">
        <v>5</v>
      </c>
      <c r="BS29" s="12">
        <v>0</v>
      </c>
      <c r="BT29" s="12">
        <v>0</v>
      </c>
      <c r="BU29" s="12">
        <v>0</v>
      </c>
      <c r="BV29" s="12">
        <v>0</v>
      </c>
      <c r="BW29" s="12">
        <v>0</v>
      </c>
      <c r="BX29" s="12">
        <v>0</v>
      </c>
      <c r="BY29" s="12">
        <v>0</v>
      </c>
      <c r="BZ29" s="12">
        <v>0</v>
      </c>
      <c r="CA29" s="12">
        <v>0</v>
      </c>
      <c r="CB29" s="12">
        <v>0</v>
      </c>
      <c r="CC29" s="12">
        <v>0</v>
      </c>
      <c r="CD29" s="12">
        <v>0</v>
      </c>
      <c r="CE29" s="12">
        <v>0</v>
      </c>
      <c r="CF29" s="12">
        <v>0</v>
      </c>
      <c r="CG29" s="12">
        <v>2</v>
      </c>
      <c r="CH29" s="12">
        <v>0</v>
      </c>
      <c r="CI29" s="12">
        <v>0</v>
      </c>
      <c r="CJ29" s="12">
        <v>0</v>
      </c>
      <c r="CK29" s="12">
        <v>0</v>
      </c>
      <c r="CL29" s="12">
        <v>0</v>
      </c>
      <c r="CM29" s="12">
        <v>0</v>
      </c>
      <c r="CN29" s="12">
        <v>0</v>
      </c>
      <c r="CO29" s="12">
        <v>0</v>
      </c>
      <c r="CP29" s="12">
        <v>0</v>
      </c>
      <c r="CQ29" s="12">
        <v>0</v>
      </c>
      <c r="CR29" s="12">
        <v>0</v>
      </c>
      <c r="CS29" s="12">
        <v>0</v>
      </c>
      <c r="CT29" s="12">
        <v>3</v>
      </c>
      <c r="CU29" s="12">
        <v>0</v>
      </c>
      <c r="CV29" s="12">
        <v>0</v>
      </c>
      <c r="CW29" s="12">
        <v>0</v>
      </c>
      <c r="CX29" s="12">
        <v>0</v>
      </c>
      <c r="CY29" s="12">
        <v>0</v>
      </c>
      <c r="CZ29" s="12">
        <v>0</v>
      </c>
      <c r="DA29" s="12">
        <v>0</v>
      </c>
      <c r="DB29" s="12">
        <v>0</v>
      </c>
      <c r="DC29" s="12">
        <v>0</v>
      </c>
      <c r="DD29" s="12">
        <v>5</v>
      </c>
      <c r="DE29" s="14">
        <f t="shared" si="3"/>
        <v>15</v>
      </c>
      <c r="DF29" s="74">
        <f>IF(AND(DE29&gt;='Datos '!S$12,DE29&lt;='Datos '!T$12),'Datos '!R$12,IF(AND(DE29&gt;='Datos '!S$13,DE29&lt;='Datos '!T$13),'Datos '!R$13,IF(AND(DE29&gt;='Datos '!S$14,DE29&lt;='Datos '!T$14),'Datos '!R$14,IF(AND(DE29&gt;='Datos '!S$15,DE29&lt;='Datos '!T$15),'Datos '!R$15,IF(AND(DE29&gt;='Datos '!S$16),'Datos '!R$16)))))</f>
        <v>3</v>
      </c>
      <c r="DG29" s="75">
        <v>5</v>
      </c>
      <c r="DH29" s="12">
        <v>5</v>
      </c>
      <c r="DI29" s="12">
        <v>0</v>
      </c>
      <c r="DJ29" s="12">
        <v>5</v>
      </c>
      <c r="DK29" s="12">
        <v>3</v>
      </c>
      <c r="DL29" s="12">
        <v>2</v>
      </c>
      <c r="DM29" s="12">
        <v>3</v>
      </c>
      <c r="DN29" s="12">
        <v>1</v>
      </c>
      <c r="DO29" s="12">
        <v>1</v>
      </c>
      <c r="DP29" s="12">
        <v>0</v>
      </c>
      <c r="DQ29" s="12">
        <v>3</v>
      </c>
      <c r="DR29" s="12">
        <v>1</v>
      </c>
      <c r="DS29" s="12">
        <v>0</v>
      </c>
      <c r="DT29" s="12">
        <v>0</v>
      </c>
      <c r="DU29" s="12">
        <v>0</v>
      </c>
      <c r="DV29" s="12">
        <v>3</v>
      </c>
      <c r="DW29" s="12">
        <v>1</v>
      </c>
      <c r="DX29" s="22">
        <f t="shared" si="4"/>
        <v>33</v>
      </c>
      <c r="DY29" s="74">
        <f>IF(AND(DX29&gt;='Datos '!C$38,DX29&lt;='Datos '!D$38),'Datos '!B$38,IF(AND(DX29&gt;='Datos '!C$39,DX29&lt;='Datos '!D$39),'Datos '!B$39,IF(AND(DX29&gt;='Datos '!C$40,DX29&lt;='Datos '!D$40),'Datos '!B$40,IF(AND(DX29&gt;='Datos '!C$41,DX29&lt;='Datos '!D$41),'Datos '!B$41,IF(AND(DX29&gt;='Datos '!C$42),'Datos '!B$42)))))</f>
        <v>5</v>
      </c>
      <c r="EA29"/>
    </row>
    <row r="30" spans="2:131" ht="15" customHeight="1" x14ac:dyDescent="0.25">
      <c r="B30" s="164" t="s">
        <v>397</v>
      </c>
      <c r="C30" s="39">
        <v>0</v>
      </c>
      <c r="D30" s="39">
        <v>3</v>
      </c>
      <c r="E30" s="39">
        <v>1</v>
      </c>
      <c r="F30" s="14">
        <f t="shared" si="0"/>
        <v>4</v>
      </c>
      <c r="G30" s="74">
        <f>IF(AND(F30&gt;='Datos '!C$12,F30&lt;='Datos '!D$12),'Datos '!B$12,IF(AND(F30&gt;='Datos '!C$13,F30&lt;='Datos '!D$13),'Datos '!B$13,IF(AND(F30&gt;='Datos '!C$14,F30&lt;='Datos '!D$14),'Datos '!B$14,IF(AND(F30&gt;='Datos '!C$15,F30&lt;='Datos '!D$15),'Datos '!B$15,IF(AND(F30&gt;='Datos '!C$16),'Datos '!B$16)))))</f>
        <v>2</v>
      </c>
      <c r="H30" s="21">
        <f>VLOOKUP(B30,'Cultivos '!B27:J43,9,FALSE)</f>
        <v>28244</v>
      </c>
      <c r="I30" s="38">
        <f>IF(AND(H30&gt;='Datos '!G$12,H30&lt;='Datos '!H$12),'Datos '!F$12,IF(AND(H30&gt;='Datos '!G$13,H30&lt;='Datos '!H$13),'Datos '!F$13,IF(AND(H30&gt;='Datos '!G$14,H30&lt;='Datos '!H$14),'Datos '!F$14,IF(AND(H30&gt;='Datos '!G$15,H30&lt;='Datos '!H$15),'Datos '!F$15,IF(AND(H30&gt;='Datos '!G$16),'Datos '!F$16)))))</f>
        <v>4</v>
      </c>
      <c r="J30" s="30">
        <f>VLOOKUP(B30,'Cultivos '!$O$63:$X$96,10,FALSE)</f>
        <v>12707</v>
      </c>
      <c r="K30" s="41">
        <f>IF(AND(J30&gt;='Datos '!G$38,J30&lt;='Datos '!H$38),'Datos '!F$38,IF(AND(J30&gt;='Datos '!G$39,J30&lt;='Datos '!H$39),'Datos '!F$39,IF(AND(J30&gt;='Datos '!G$40,J30&lt;='Datos '!H$40),'Datos '!F$40,IF(AND(J30&gt;='Datos '!G$41,J30&lt;='Datos '!H$41),'Datos '!F$41,IF(AND(J30&gt;='Datos '!G$42),'Datos '!F$42)))))</f>
        <v>2</v>
      </c>
      <c r="L30" s="30">
        <f>VLOOKUP(B30,'Cultivos '!$B$63:$F$95,5,FALSE)</f>
        <v>104646</v>
      </c>
      <c r="M30" s="41">
        <f>IF(AND(L30&gt;='Datos '!K$38,L30&lt;='Datos '!L$38),'Datos '!F$38,IF(AND(L30&gt;='Datos '!K$39,L30&lt;='Datos '!L$39),'Datos '!F$39,IF(AND(L30&gt;='Datos '!K$40,L30&lt;='Datos '!L$40),'Datos '!F$40,IF(AND(L30&gt;='Datos '!K$41,L30&lt;='Datos '!L$41),'Datos '!F$41,IF(AND(L30&gt;='Datos '!K$42),'Datos '!F$42)))))</f>
        <v>2</v>
      </c>
      <c r="N30" s="198">
        <v>6887</v>
      </c>
      <c r="O30" s="15">
        <v>1379533</v>
      </c>
      <c r="P30" s="196">
        <f t="shared" si="6"/>
        <v>4.9922691229568267E-3</v>
      </c>
      <c r="Q30" s="41">
        <f>IF(AND(P30&gt;='[1]Datos '!O$12,P30&lt;='[1]Datos '!P$12),'[1]Datos '!N$12,IF(AND(P30&gt;='[1]Datos '!O$13,P30&lt;='[1]Datos '!P$13),'[1]Datos '!N$13,IF(AND(P30&gt;='[1]Datos '!O$14,P30&lt;='[1]Datos '!P$14),'[1]Datos '!N$14,IF(AND(P30&gt;='[1]Datos '!O$15,P30&lt;='[1]Datos '!P$15),'[1]Datos '!N$15,IF(AND(P30&gt;='[1]Datos '!O$16),'[1]Datos '!N$16)))))</f>
        <v>1</v>
      </c>
      <c r="R30" s="31">
        <v>22</v>
      </c>
      <c r="S30" s="42">
        <f>IF(AND(R30&gt;='Datos '!C$25,R30&lt;='Datos '!D$25),'Datos '!B$25,IF(AND(R30&gt;='Datos '!C$26,R30&lt;='Datos '!D$26),'Datos '!B$26,IF(AND(R30&gt;='Datos '!C$27,R30&lt;='Datos '!D$27),'Datos '!B$27,IF(AND(R30&gt;='Datos '!C$28,R30&lt;='Datos '!D$28),'Datos '!B$28,IF(AND(R30&gt;='Datos '!C$29),'Datos '!B$29)))))</f>
        <v>5</v>
      </c>
      <c r="T30" s="31">
        <v>245</v>
      </c>
      <c r="U30" s="42">
        <f>IF(AND(T30&gt;='Datos '!G$25,T30&lt;='Datos '!H$25),'Datos '!F$25,IF(AND(T30&gt;='Datos '!G$26,T30&lt;='Datos '!H$26),'Datos '!F$26,IF(AND(T30&gt;='Datos '!G$27,T30&lt;='Datos '!H$27),'Datos '!F$27,IF(AND(T30&gt;='Datos '!G$28,T30&lt;='Datos '!H$28),'Datos '!F$28,IF(AND(T30&gt;='Datos '!G$29),'Datos '!F$29)))))</f>
        <v>2</v>
      </c>
      <c r="V30" s="224">
        <v>0.22</v>
      </c>
      <c r="W30" s="74">
        <f>IF(AND(V30&gt;='Datos '!K$25,V30&lt;='Datos '!L$25),'Datos '!J$25,IF(AND(V30&gt;='Datos '!K$26,V30&lt;='Datos '!L$26),'Datos '!J$26,IF(AND(V30&gt;='Datos '!K$27,V30&lt;='Datos '!L$27),'Datos '!J$27,IF(AND(V30&gt;='Datos '!K$28,V30&lt;='Datos '!L$28),'Datos '!J$28,IF(AND(V30&gt;='Datos '!K$29),'Datos '!J$29)))))</f>
        <v>3</v>
      </c>
      <c r="X30" s="216">
        <v>0.63</v>
      </c>
      <c r="Y30" s="74">
        <f>IF(AND(X30&gt;='Datos '!O$25,X30&lt;='Datos '!P$25),'Datos '!N$25,IF(AND(X30&gt;='Datos '!O$26,X30&lt;='Datos '!P$26),'Datos '!N$26,IF(AND(X30&gt;='Datos '!O$27,X30&lt;='Datos '!P$27),'Datos '!N$27,IF(AND(X30&gt;='Datos '!O$28,X30&lt;='Datos '!P$28),'Datos '!N$28,IF(AND(X30&gt;='Datos '!O$29),'Datos '!N$29)))))</f>
        <v>1</v>
      </c>
      <c r="Z30" s="215">
        <v>0.11</v>
      </c>
      <c r="AA30" s="234">
        <f>IF(AND(Z30&gt;='Datos '!W$12,Z30&lt;='Datos '!X$12),'Datos '!V$12,IF(AND(Z30&gt;='Datos '!W$13,Z30&lt;='Datos '!X$13),'Datos '!V$13,IF(AND(Z30&gt;='Datos '!W$14,Z30&lt;='Datos '!X$14),'Datos '!V$14,IF(AND(Z30&gt;='Datos '!W$15,Z30&lt;='Datos '!X$15),'Datos '!V$15,IF(AND(Z30&gt;='Datos '!W$16),'Datos '!V$16)))))</f>
        <v>5</v>
      </c>
      <c r="AB30" s="215">
        <v>0.08</v>
      </c>
      <c r="AC30" s="234">
        <f>IF(AND(AB30&gt;='Datos '!W$25,AB30&lt;='Datos '!X$25),'Datos '!V$25,IF(AND(AB30&gt;='Datos '!W$26,AB30&lt;='Datos '!X$26),'Datos '!V$26,IF(AND(AB30&gt;='Datos '!W$27,AB30&lt;='Datos '!X$27),'Datos '!V$27,IF(AND(AB30&gt;='Datos '!W$28,AB30&lt;='Datos '!X$28),'Datos '!V$28,IF(AND(AB30&gt;='Datos '!W$29),'Datos '!V$29)))))</f>
        <v>2</v>
      </c>
      <c r="AD30" s="235">
        <v>0.1</v>
      </c>
      <c r="AE30" s="233">
        <f>IF(AND(AD30&gt;='Datos '!W$38,AD30&lt;='Datos '!X$38),'Datos '!V$38,IF(AND(AD30&gt;='Datos '!W$39,AD30&lt;='Datos '!X$39),'Datos '!V$39,IF(AND(AD30&gt;='Datos '!W$40,AD30&lt;='Datos '!X$40),'Datos '!V$40,IF(AND(AD30&gt;='Datos '!W$41,AD30&lt;='Datos '!X$41),'Datos '!V$41,IF(AND(AD30&gt;='Datos '!W$42),'Datos '!V$42)))))</f>
        <v>1</v>
      </c>
      <c r="AF30" s="235">
        <v>0.04</v>
      </c>
      <c r="AG30" s="233">
        <f>IF(AND(AF30&gt;='Datos '!AA$12,AF30&lt;='Datos '!AB$12),'Datos '!Z$12,IF(AND(AF30&gt;='Datos '!AA$13,AF30&lt;='Datos '!AB$13),'Datos '!Z$13,IF(AND(AF30&gt;='Datos '!AA$14,AD30&lt;='Datos '!AB$14),'Datos '!Z$14,IF(AND(AF30&gt;='Datos '!AA$15,AF30&lt;='Datos '!AB$15),'Datos '!Z$15,IF(AND(AF30&gt;='Datos '!AB$16),'Datos '!Z$16)))))</f>
        <v>2</v>
      </c>
      <c r="AH30" s="235">
        <v>0.31</v>
      </c>
      <c r="AI30" s="233">
        <f>IF(AND(AH30&gt;='Datos '!AA$25,AH30&lt;='Datos '!AB$25),'Datos '!Z$25,IF(AND(AH30&gt;='Datos '!AA$26,AH30&lt;='Datos '!AB$26),'Datos '!Z$26,IF(AND(AH30&gt;='Datos '!AA$27,AH30&lt;='Datos '!AB$27),'Datos '!Z$27,IF(AND(AH30&gt;='Datos '!AA$28,AH30&lt;='Datos '!AB$28),'Datos '!Z$28,IF(AND(AH30&gt;='Datos '!AB$29),'Datos '!Z$29)))))</f>
        <v>2</v>
      </c>
      <c r="AJ30" s="13">
        <v>2</v>
      </c>
      <c r="AK30" s="236">
        <f>IF(AND(AJ30&gt;='Datos '!S$25,AJ30&lt;='Datos '!T$25),'Datos '!R$25,IF(AND(AJ30&gt;='Datos '!S$26,AJ30&lt;='Datos '!T$26),'Datos '!R$26,IF(AND(AJ30&gt;='Datos '!S$27,AJ30&lt;='Datos '!T$27),'Datos '!R$27,IF(AND(AJ30&gt;='Datos '!S$28,AJ30&lt;='Datos '!T$28),'Datos '!R$28,IF(AND(AJ30&gt;='Datos '!S$29),'Datos '!R$29)))))</f>
        <v>1</v>
      </c>
      <c r="AL30" s="240">
        <v>0.14000000000000001</v>
      </c>
      <c r="AM30" s="233">
        <f>IF(AND(AL30&gt;='Datos '!C$51,AL30&lt;='Datos '!D$51),'Datos '!B$51,IF(AND(AL30&gt;='Datos '!C$52,AL30&lt;='Datos '!D$52),'Datos '!B$52,IF(AND(AL30&gt;='Datos '!C$53,AL30&lt;='Datos '!D$53),'Datos '!B$53,IF(AND(AL30&gt;='Datos '!C$54,AL30&lt;='Datos '!D$54),'Datos '!B$54,IF(AND(AL30&gt;='Datos '!C$55),'Datos '!B$55)))))</f>
        <v>3</v>
      </c>
      <c r="AN30" s="240">
        <v>0.23</v>
      </c>
      <c r="AO30" s="292">
        <f>IF(AND(AN30&gt;='Datos '!G$51,AN30&lt;='Datos '!H$51),'Datos '!F$51,IF(AND(AN30&gt;='Datos '!G$52,AN30&lt;='Datos '!H$52),'Datos '!F$52,IF(AND(AN30&gt;='Datos '!G$53,AN30&lt;='Datos '!H$53),'Datos '!F$53,IF(AND(AN30&gt;='Datos '!G$54,AN30&lt;='Datos '!H$54),'Datos '!F$54,IF(AND(AN30&gt;='Datos '!G$55),'Datos '!F$55)))))</f>
        <v>2</v>
      </c>
      <c r="AP30" s="240">
        <v>0.26</v>
      </c>
      <c r="AQ30" s="233">
        <f>IF(AND(AP30&gt;='Datos '!K$51,AP30&lt;='Datos '!L$51),'Datos '!J$51,IF(AND(AP30&gt;='Datos '!K$52,AP30&lt;='Datos '!L$52),'Datos '!J$52,IF(AND(AP30&gt;='Datos '!K$53,AP30&lt;='Datos '!L$53),'Datos '!J$53,IF(AND(AP30&gt;='Datos '!K$54,AP30&lt;='Datos '!L$54),'Datos '!J$54,IF(AND(AP30&gt;='Datos '!K$55),'Datos '!J$55)))))</f>
        <v>3</v>
      </c>
      <c r="AR30" s="240">
        <v>0.25</v>
      </c>
      <c r="AS30" s="233">
        <f>IF(AND(AR30&gt;='Datos '!O$51,AR30&lt;='Datos '!P$51),'Datos '!N$51,IF(AND(AR30&gt;='Datos '!O$52,AR30&lt;='Datos '!P$52),'Datos '!N$52,IF(AND(AR30&gt;='Datos '!O$53,AR30&lt;='Datos '!P$53),'Datos '!N$53,IF(AND(AR30&gt;='Datos '!O$54,AR30&lt;='Datos '!P$54),'Datos '!N$54,IF(AND(AR30&gt;='Datos '!O$55),'Datos '!N$55)))))</f>
        <v>2</v>
      </c>
      <c r="AT30" s="240">
        <v>0.18</v>
      </c>
      <c r="AU30" s="233">
        <f>IF(AND(AT30&gt;='Datos '!S$51,AT30&lt;='Datos '!T$51),'Datos '!R$51,IF(AND(AT30&gt;='Datos '!S$52,AT30&lt;='Datos '!T$52),'Datos '!R$52,IF(AND(AT30&gt;='Datos '!S$53,AT30&lt;='Datos '!T$53),'Datos '!R$53,IF(AND(AT30&gt;='Datos '!S$54,AT30&lt;='Datos '!T$54),'Datos '!R$54,IF(AND(AT30&gt;='Datos '!S$55),'Datos '!R$55)))))</f>
        <v>2</v>
      </c>
      <c r="AV30" s="240">
        <v>0.19</v>
      </c>
      <c r="AW30" s="233">
        <f>IF(AND(AV30&gt;='Datos '!W$51,AV30&lt;='Datos '!X$51),'Datos '!V$51,IF(AND(AV30&gt;='Datos '!W$52,AV30&lt;='Datos '!X$52),'Datos '!V$52,IF(AND(AV30&gt;='Datos '!W$53,AV30&lt;='Datos '!X$53),'Datos '!V$53,IF(AND(AV30&gt;='Datos '!W$54,AV30&lt;='Datos '!X$54),'Datos '!V$54,IF(AND(AV30&gt;='Datos '!W$55),'Datos '!V$55)))))</f>
        <v>1</v>
      </c>
      <c r="AX30" s="240">
        <v>0.39</v>
      </c>
      <c r="AY30" s="233">
        <f>IF(AND(AX30&gt;='Datos '!AA$51,AX30&lt;='Datos '!AB$51),'Datos '!Z$51,IF(AND(AX30&gt;='Datos '!AA$52,AX30&lt;='Datos '!AB$52),'Datos '!Z$52,IF(AND(AX30&gt;='Datos '!AA$53,AX30&lt;='Datos '!AB$53),'Datos '!Z$53,IF(AND(AX30&gt;='Datos '!AA$54,AX30&lt;='Datos '!AB$54),'Datos '!Z$54,IF(AND(AX30&gt;='Datos '!AA$55),'Datos '!Z$55)))))</f>
        <v>3</v>
      </c>
      <c r="AZ30" s="240">
        <v>0.08</v>
      </c>
      <c r="BA30" s="233">
        <f>IF(AND(AZ30&gt;='Datos '!AA$38,AZ30&lt;='Datos '!AB$38),'Datos '!Z$38,IF(AND(AZ30&gt;='Datos '!AA$39,AZ30&lt;='Datos '!AB$39),'Datos '!Z$39,IF(AND(AZ30&gt;='Datos '!AA$40,AZ30&lt;='Datos '!AB$40),'Datos '!Z$40,IF(AND(AZ30&gt;='Datos '!AA$41,AZ30&lt;='Datos '!AB$41),'Datos '!Z$41,IF(AND(AZ30&gt;='Datos '!AB$42),'Datos '!Z$42)))))</f>
        <v>1</v>
      </c>
      <c r="BB30" s="241">
        <f t="shared" si="5"/>
        <v>17</v>
      </c>
      <c r="BC30" s="236">
        <f>IF(AND(BB30&gt;='Datos '!AE$12,BB30&lt;='Datos '!AF$12),'Datos '!AD$12,IF(AND(BB30&gt;='Datos '!AE$13,BB30&lt;='Datos '!AF$13),'Datos '!AD$13,IF(AND(BB30&gt;='Datos '!AE$14,BB30&lt;='Datos '!AF$14),'Datos '!AD$14,IF(AND(BB30&gt;='Datos '!AE$15,BB30&lt;='Datos '!AF$15),'Datos '!AD$15,IF(AND(BB30&gt;='Datos '!AE$16),'Datos '!AD$16)))))</f>
        <v>1</v>
      </c>
      <c r="BD30" s="75">
        <v>0</v>
      </c>
      <c r="BE30" s="12">
        <v>0</v>
      </c>
      <c r="BF30" s="12">
        <v>0</v>
      </c>
      <c r="BG30" s="12">
        <v>3</v>
      </c>
      <c r="BH30" s="12">
        <v>2</v>
      </c>
      <c r="BI30" s="12">
        <v>0</v>
      </c>
      <c r="BJ30" s="12">
        <v>5</v>
      </c>
      <c r="BK30" s="12">
        <v>3</v>
      </c>
      <c r="BL30" s="12">
        <v>4</v>
      </c>
      <c r="BM30" s="12">
        <v>3</v>
      </c>
      <c r="BN30" s="12">
        <v>0</v>
      </c>
      <c r="BO30" s="12">
        <v>0</v>
      </c>
      <c r="BP30" s="14">
        <v>20</v>
      </c>
      <c r="BQ30" s="74">
        <f>IF(AND(BP30&gt;='Datos '!K$12,BP30&lt;='Datos '!L$12),'Datos '!J$12,IF(AND(BP30&gt;='Datos '!K$13,BP30&lt;='Datos '!L$13),'Datos '!J$13,IF(AND(BP30&gt;='Datos '!K$14,BP30&lt;='Datos '!L$14),'Datos '!J$14,IF(AND(BP30&gt;='Datos '!K$15,BP30&lt;='Datos '!L$15),'Datos '!J$15,IF(AND(BP30&gt;='Datos '!K$16),'Datos '!J$16)))))</f>
        <v>4</v>
      </c>
      <c r="BR30" s="75">
        <v>0</v>
      </c>
      <c r="BS30" s="12">
        <v>0</v>
      </c>
      <c r="BT30" s="12">
        <v>0</v>
      </c>
      <c r="BU30" s="12">
        <v>5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3</v>
      </c>
      <c r="CD30" s="12">
        <v>0</v>
      </c>
      <c r="CE30" s="12">
        <v>0</v>
      </c>
      <c r="CF30" s="12">
        <v>0</v>
      </c>
      <c r="CG30" s="12">
        <v>0</v>
      </c>
      <c r="CH30" s="12">
        <v>3</v>
      </c>
      <c r="CI30" s="12">
        <v>0</v>
      </c>
      <c r="CJ30" s="12">
        <v>0</v>
      </c>
      <c r="CK30" s="12">
        <v>0</v>
      </c>
      <c r="CL30" s="12">
        <v>0</v>
      </c>
      <c r="CM30" s="12">
        <v>0</v>
      </c>
      <c r="CN30" s="12">
        <v>0</v>
      </c>
      <c r="CO30" s="12">
        <v>0</v>
      </c>
      <c r="CP30" s="12">
        <v>0</v>
      </c>
      <c r="CQ30" s="12">
        <v>0</v>
      </c>
      <c r="CR30" s="12">
        <v>0</v>
      </c>
      <c r="CS30" s="12">
        <v>0</v>
      </c>
      <c r="CT30" s="12">
        <v>0</v>
      </c>
      <c r="CU30" s="12">
        <v>0</v>
      </c>
      <c r="CV30" s="12">
        <v>0</v>
      </c>
      <c r="CW30" s="12">
        <v>0</v>
      </c>
      <c r="CX30" s="12">
        <v>2</v>
      </c>
      <c r="CY30" s="12">
        <v>0</v>
      </c>
      <c r="CZ30" s="12">
        <v>0</v>
      </c>
      <c r="DA30" s="12">
        <v>0</v>
      </c>
      <c r="DB30" s="12">
        <v>0</v>
      </c>
      <c r="DC30" s="12">
        <v>0</v>
      </c>
      <c r="DD30" s="12">
        <v>0</v>
      </c>
      <c r="DE30" s="14">
        <f t="shared" si="3"/>
        <v>13</v>
      </c>
      <c r="DF30" s="74">
        <f>IF(AND(DE30&gt;='Datos '!S$12,DE30&lt;='Datos '!T$12),'Datos '!R$12,IF(AND(DE30&gt;='Datos '!S$13,DE30&lt;='Datos '!T$13),'Datos '!R$13,IF(AND(DE30&gt;='Datos '!S$14,DE30&lt;='Datos '!T$14),'Datos '!R$14,IF(AND(DE30&gt;='Datos '!S$15,DE30&lt;='Datos '!T$15),'Datos '!R$15,IF(AND(DE30&gt;='Datos '!S$16),'Datos '!R$16)))))</f>
        <v>3</v>
      </c>
      <c r="DG30" s="75">
        <v>5</v>
      </c>
      <c r="DH30" s="12">
        <v>0</v>
      </c>
      <c r="DI30" s="12">
        <v>0</v>
      </c>
      <c r="DJ30" s="12">
        <v>0</v>
      </c>
      <c r="DK30" s="12">
        <v>3</v>
      </c>
      <c r="DL30" s="12">
        <v>0</v>
      </c>
      <c r="DM30" s="12">
        <v>3</v>
      </c>
      <c r="DN30" s="12">
        <v>0</v>
      </c>
      <c r="DO30" s="12">
        <v>1</v>
      </c>
      <c r="DP30" s="12">
        <v>0</v>
      </c>
      <c r="DQ30" s="12">
        <v>3</v>
      </c>
      <c r="DR30" s="12">
        <v>1</v>
      </c>
      <c r="DS30" s="12">
        <v>2</v>
      </c>
      <c r="DT30" s="12">
        <v>0</v>
      </c>
      <c r="DU30" s="12">
        <v>0</v>
      </c>
      <c r="DV30" s="12">
        <v>3</v>
      </c>
      <c r="DW30" s="12">
        <v>1</v>
      </c>
      <c r="DX30" s="22">
        <f t="shared" si="4"/>
        <v>22</v>
      </c>
      <c r="DY30" s="74">
        <f>IF(AND(DX30&gt;='Datos '!C$38,DX30&lt;='Datos '!D$38),'Datos '!B$38,IF(AND(DX30&gt;='Datos '!C$39,DX30&lt;='Datos '!D$39),'Datos '!B$39,IF(AND(DX30&gt;='Datos '!C$40,DX30&lt;='Datos '!D$40),'Datos '!B$40,IF(AND(DX30&gt;='Datos '!C$41,DX30&lt;='Datos '!D$41),'Datos '!B$41,IF(AND(DX30&gt;='Datos '!C$42),'Datos '!B$42)))))</f>
        <v>3</v>
      </c>
      <c r="EA30"/>
    </row>
    <row r="31" spans="2:131" x14ac:dyDescent="0.25">
      <c r="B31" s="164" t="s">
        <v>398</v>
      </c>
      <c r="C31" s="39">
        <v>0</v>
      </c>
      <c r="D31" s="39">
        <v>0</v>
      </c>
      <c r="E31" s="39">
        <v>1</v>
      </c>
      <c r="F31" s="14">
        <f t="shared" si="0"/>
        <v>1</v>
      </c>
      <c r="G31" s="74">
        <f>IF(AND(F31&gt;='Datos '!C$12,F31&lt;='Datos '!D$12),'Datos '!B$12,IF(AND(F31&gt;='Datos '!C$13,F31&lt;='Datos '!D$13),'Datos '!B$13,IF(AND(F31&gt;='Datos '!C$14,F31&lt;='Datos '!D$14),'Datos '!B$14,IF(AND(F31&gt;='Datos '!C$15,F31&lt;='Datos '!D$15),'Datos '!B$15,IF(AND(F31&gt;='Datos '!C$16),'Datos '!B$16)))))</f>
        <v>1</v>
      </c>
      <c r="H31" s="21">
        <f>VLOOKUP(B31,'Cultivos '!B28:J43,9,FALSE)</f>
        <v>29589</v>
      </c>
      <c r="I31" s="38">
        <f>IF(AND(H31&gt;='Datos '!G$12,H31&lt;='Datos '!H$12),'Datos '!F$12,IF(AND(H31&gt;='Datos '!G$13,H31&lt;='Datos '!H$13),'Datos '!F$13,IF(AND(H31&gt;='Datos '!G$14,H31&lt;='Datos '!H$14),'Datos '!F$14,IF(AND(H31&gt;='Datos '!G$15,H31&lt;='Datos '!H$15),'Datos '!F$15,IF(AND(H31&gt;='Datos '!G$16),'Datos '!F$16)))))</f>
        <v>4</v>
      </c>
      <c r="J31" s="30">
        <f>VLOOKUP(B31,'Cultivos '!$O$63:$X$96,10,FALSE)</f>
        <v>546</v>
      </c>
      <c r="K31" s="41">
        <f>IF(AND(J31&gt;='Datos '!G$38,J31&lt;='Datos '!H$38),'Datos '!F$38,IF(AND(J31&gt;='Datos '!G$39,J31&lt;='Datos '!H$39),'Datos '!F$39,IF(AND(J31&gt;='Datos '!G$40,J31&lt;='Datos '!H$40),'Datos '!F$40,IF(AND(J31&gt;='Datos '!G$41,J31&lt;='Datos '!H$41),'Datos '!F$41,IF(AND(J31&gt;='Datos '!G$42),'Datos '!F$42)))))</f>
        <v>1</v>
      </c>
      <c r="L31" s="30">
        <f>VLOOKUP(B31,'Cultivos '!$B$63:$F$95,5,FALSE)</f>
        <v>165837</v>
      </c>
      <c r="M31" s="41">
        <f>IF(AND(L31&gt;='Datos '!K$38,L31&lt;='Datos '!L$38),'Datos '!F$38,IF(AND(L31&gt;='Datos '!K$39,L31&lt;='Datos '!L$39),'Datos '!F$39,IF(AND(L31&gt;='Datos '!K$40,L31&lt;='Datos '!L$40),'Datos '!F$40,IF(AND(L31&gt;='Datos '!K$41,L31&lt;='Datos '!L$41),'Datos '!F$41,IF(AND(L31&gt;='Datos '!K$42),'Datos '!F$42)))))</f>
        <v>3</v>
      </c>
      <c r="N31" s="198">
        <v>1553</v>
      </c>
      <c r="O31" s="15">
        <v>354094</v>
      </c>
      <c r="P31" s="196">
        <f t="shared" si="6"/>
        <v>4.3858410478573489E-3</v>
      </c>
      <c r="Q31" s="41">
        <f>IF(AND(P31&gt;='[1]Datos '!O$12,P31&lt;='[1]Datos '!P$12),'[1]Datos '!N$12,IF(AND(P31&gt;='[1]Datos '!O$13,P31&lt;='[1]Datos '!P$13),'[1]Datos '!N$13,IF(AND(P31&gt;='[1]Datos '!O$14,P31&lt;='[1]Datos '!P$14),'[1]Datos '!N$14,IF(AND(P31&gt;='[1]Datos '!O$15,P31&lt;='[1]Datos '!P$15),'[1]Datos '!N$15,IF(AND(P31&gt;='[1]Datos '!O$16),'[1]Datos '!N$16)))))</f>
        <v>1</v>
      </c>
      <c r="R31" s="31">
        <v>0</v>
      </c>
      <c r="S31" s="42">
        <f>IF(AND(R31&gt;='Datos '!C$25,R31&lt;='Datos '!D$25),'Datos '!B$25,IF(AND(R31&gt;='Datos '!C$26,R31&lt;='Datos '!D$26),'Datos '!B$26,IF(AND(R31&gt;='Datos '!C$27,R31&lt;='Datos '!D$27),'Datos '!B$27,IF(AND(R31&gt;='Datos '!C$28,R31&lt;='Datos '!D$28),'Datos '!B$28,IF(AND(R31&gt;='Datos '!C$29),'Datos '!B$29)))))</f>
        <v>1</v>
      </c>
      <c r="T31" s="31">
        <v>38</v>
      </c>
      <c r="U31" s="42">
        <f>IF(AND(T31&gt;='Datos '!G$25,T31&lt;='Datos '!H$25),'Datos '!F$25,IF(AND(T31&gt;='Datos '!G$26,T31&lt;='Datos '!H$26),'Datos '!F$26,IF(AND(T31&gt;='Datos '!G$27,T31&lt;='Datos '!H$27),'Datos '!F$27,IF(AND(T31&gt;='Datos '!G$28,T31&lt;='Datos '!H$28),'Datos '!F$28,IF(AND(T31&gt;='Datos '!G$29),'Datos '!F$29)))))</f>
        <v>1</v>
      </c>
      <c r="V31" s="224">
        <v>0.27</v>
      </c>
      <c r="W31" s="74">
        <f>IF(AND(V31&gt;='Datos '!K$25,V31&lt;='Datos '!L$25),'Datos '!J$25,IF(AND(V31&gt;='Datos '!K$26,V31&lt;='Datos '!L$26),'Datos '!J$26,IF(AND(V31&gt;='Datos '!K$27,V31&lt;='Datos '!L$27),'Datos '!J$27,IF(AND(V31&gt;='Datos '!K$28,V31&lt;='Datos '!L$28),'Datos '!J$28,IF(AND(V31&gt;='Datos '!K$29),'Datos '!J$29)))))</f>
        <v>4</v>
      </c>
      <c r="X31" s="216">
        <v>0.68</v>
      </c>
      <c r="Y31" s="74">
        <f>IF(AND(X31&gt;='Datos '!O$25,X31&lt;='Datos '!P$25),'Datos '!N$25,IF(AND(X31&gt;='Datos '!O$26,X31&lt;='Datos '!P$26),'Datos '!N$26,IF(AND(X31&gt;='Datos '!O$27,X31&lt;='Datos '!P$27),'Datos '!N$27,IF(AND(X31&gt;='Datos '!O$28,X31&lt;='Datos '!P$28),'Datos '!N$28,IF(AND(X31&gt;='Datos '!O$29),'Datos '!N$29)))))</f>
        <v>4</v>
      </c>
      <c r="Z31" s="215">
        <v>0.04</v>
      </c>
      <c r="AA31" s="234">
        <f>IF(AND(Z31&gt;='Datos '!W$12,Z31&lt;='Datos '!X$12),'Datos '!V$12,IF(AND(Z31&gt;='Datos '!W$13,Z31&lt;='Datos '!X$13),'Datos '!V$13,IF(AND(Z31&gt;='Datos '!W$14,Z31&lt;='Datos '!X$14),'Datos '!V$14,IF(AND(Z31&gt;='Datos '!W$15,Z31&lt;='Datos '!X$15),'Datos '!V$15,IF(AND(Z31&gt;='Datos '!W$16),'Datos '!V$16)))))</f>
        <v>1</v>
      </c>
      <c r="AB31" s="215">
        <v>0.06</v>
      </c>
      <c r="AC31" s="234">
        <f>IF(AND(AB31&gt;='Datos '!W$25,AB31&lt;='Datos '!X$25),'Datos '!V$25,IF(AND(AB31&gt;='Datos '!W$26,AB31&lt;='Datos '!X$26),'Datos '!V$26,IF(AND(AB31&gt;='Datos '!W$27,AB31&lt;='Datos '!X$27),'Datos '!V$27,IF(AND(AB31&gt;='Datos '!W$28,AB31&lt;='Datos '!X$28),'Datos '!V$28,IF(AND(AB31&gt;='Datos '!W$29),'Datos '!V$29)))))</f>
        <v>1</v>
      </c>
      <c r="AD31" s="235">
        <v>0.13</v>
      </c>
      <c r="AE31" s="233">
        <f>IF(AND(AD31&gt;='Datos '!W$38,AD31&lt;='Datos '!X$38),'Datos '!V$38,IF(AND(AD31&gt;='Datos '!W$39,AD31&lt;='Datos '!X$39),'Datos '!V$39,IF(AND(AD31&gt;='Datos '!W$40,AD31&lt;='Datos '!X$40),'Datos '!V$40,IF(AND(AD31&gt;='Datos '!W$41,AD31&lt;='Datos '!X$41),'Datos '!V$41,IF(AND(AD31&gt;='Datos '!W$42),'Datos '!V$42)))))</f>
        <v>2</v>
      </c>
      <c r="AF31" s="235">
        <v>0</v>
      </c>
      <c r="AG31" s="233">
        <f>IF(AND(AF31&gt;='Datos '!AA$12,AF31&lt;='Datos '!AB$12),'Datos '!Z$12,IF(AND(AF31&gt;='Datos '!AA$13,AF31&lt;='Datos '!AB$13),'Datos '!Z$13,IF(AND(AF31&gt;='Datos '!AA$14,AD31&lt;='Datos '!AB$14),'Datos '!Z$14,IF(AND(AF31&gt;='Datos '!AA$15,AF31&lt;='Datos '!AB$15),'Datos '!Z$15,IF(AND(AF31&gt;='Datos '!AB$16),'Datos '!Z$16)))))</f>
        <v>1</v>
      </c>
      <c r="AH31" s="235">
        <v>0.27</v>
      </c>
      <c r="AI31" s="233">
        <f>IF(AND(AH31&gt;='Datos '!AA$25,AH31&lt;='Datos '!AB$25),'Datos '!Z$25,IF(AND(AH31&gt;='Datos '!AA$26,AH31&lt;='Datos '!AB$26),'Datos '!Z$26,IF(AND(AH31&gt;='Datos '!AA$27,AH31&lt;='Datos '!AB$27),'Datos '!Z$27,IF(AND(AH31&gt;='Datos '!AA$28,AH31&lt;='Datos '!AB$28),'Datos '!Z$28,IF(AND(AH31&gt;='Datos '!AB$29),'Datos '!Z$29)))))</f>
        <v>1</v>
      </c>
      <c r="AJ31" s="13">
        <v>0</v>
      </c>
      <c r="AK31" s="236">
        <f>IF(AND(AJ31&gt;='Datos '!S$25,AJ31&lt;='Datos '!T$25),'Datos '!R$25,IF(AND(AJ31&gt;='Datos '!S$26,AJ31&lt;='Datos '!T$26),'Datos '!R$26,IF(AND(AJ31&gt;='Datos '!S$27,AJ31&lt;='Datos '!T$27),'Datos '!R$27,IF(AND(AJ31&gt;='Datos '!S$28,AJ31&lt;='Datos '!T$28),'Datos '!R$28,IF(AND(AJ31&gt;='Datos '!S$29),'Datos '!R$29)))))</f>
        <v>1</v>
      </c>
      <c r="AL31" s="240">
        <v>0.21</v>
      </c>
      <c r="AM31" s="233">
        <f>IF(AND(AL31&gt;='Datos '!C$51,AL31&lt;='Datos '!D$51),'Datos '!B$51,IF(AND(AL31&gt;='Datos '!C$52,AL31&lt;='Datos '!D$52),'Datos '!B$52,IF(AND(AL31&gt;='Datos '!C$53,AL31&lt;='Datos '!D$53),'Datos '!B$53,IF(AND(AL31&gt;='Datos '!C$54,AL31&lt;='Datos '!D$54),'Datos '!B$54,IF(AND(AL31&gt;='Datos '!C$55),'Datos '!B$55)))))</f>
        <v>5</v>
      </c>
      <c r="AN31" s="240">
        <v>0.23</v>
      </c>
      <c r="AO31" s="292">
        <f>IF(AND(AN31&gt;='Datos '!G$51,AN31&lt;='Datos '!H$51),'Datos '!F$51,IF(AND(AN31&gt;='Datos '!G$52,AN31&lt;='Datos '!H$52),'Datos '!F$52,IF(AND(AN31&gt;='Datos '!G$53,AN31&lt;='Datos '!H$53),'Datos '!F$53,IF(AND(AN31&gt;='Datos '!G$54,AN31&lt;='Datos '!H$54),'Datos '!F$54,IF(AND(AN31&gt;='Datos '!G$55),'Datos '!F$55)))))</f>
        <v>2</v>
      </c>
      <c r="AP31" s="240">
        <v>0.26</v>
      </c>
      <c r="AQ31" s="233">
        <f>IF(AND(AP31&gt;='Datos '!K$51,AP31&lt;='Datos '!L$51),'Datos '!J$51,IF(AND(AP31&gt;='Datos '!K$52,AP31&lt;='Datos '!L$52),'Datos '!J$52,IF(AND(AP31&gt;='Datos '!K$53,AP31&lt;='Datos '!L$53),'Datos '!J$53,IF(AND(AP31&gt;='Datos '!K$54,AP31&lt;='Datos '!L$54),'Datos '!J$54,IF(AND(AP31&gt;='Datos '!K$55),'Datos '!J$55)))))</f>
        <v>3</v>
      </c>
      <c r="AR31" s="240">
        <v>0.21</v>
      </c>
      <c r="AS31" s="233">
        <f>IF(AND(AR31&gt;='Datos '!O$51,AR31&lt;='Datos '!P$51),'Datos '!N$51,IF(AND(AR31&gt;='Datos '!O$52,AR31&lt;='Datos '!P$52),'Datos '!N$52,IF(AND(AR31&gt;='Datos '!O$53,AR31&lt;='Datos '!P$53),'Datos '!N$53,IF(AND(AR31&gt;='Datos '!O$54,AR31&lt;='Datos '!P$54),'Datos '!N$54,IF(AND(AR31&gt;='Datos '!O$55),'Datos '!N$55)))))</f>
        <v>1</v>
      </c>
      <c r="AT31" s="240">
        <v>0.13</v>
      </c>
      <c r="AU31" s="233">
        <f>IF(AND(AT31&gt;='Datos '!S$51,AT31&lt;='Datos '!T$51),'Datos '!R$51,IF(AND(AT31&gt;='Datos '!S$52,AT31&lt;='Datos '!T$52),'Datos '!R$52,IF(AND(AT31&gt;='Datos '!S$53,AT31&lt;='Datos '!T$53),'Datos '!R$53,IF(AND(AT31&gt;='Datos '!S$54,AT31&lt;='Datos '!T$54),'Datos '!R$54,IF(AND(AT31&gt;='Datos '!S$55),'Datos '!R$55)))))</f>
        <v>1</v>
      </c>
      <c r="AV31" s="240">
        <v>0.18</v>
      </c>
      <c r="AW31" s="233">
        <f>IF(AND(AV31&gt;='Datos '!W$51,AV31&lt;='Datos '!X$51),'Datos '!V$51,IF(AND(AV31&gt;='Datos '!W$52,AV31&lt;='Datos '!X$52),'Datos '!V$52,IF(AND(AV31&gt;='Datos '!W$53,AV31&lt;='Datos '!X$53),'Datos '!V$53,IF(AND(AV31&gt;='Datos '!W$54,AV31&lt;='Datos '!X$54),'Datos '!V$54,IF(AND(AV31&gt;='Datos '!W$55),'Datos '!V$55)))))</f>
        <v>1</v>
      </c>
      <c r="AX31" s="240">
        <v>0.43</v>
      </c>
      <c r="AY31" s="233">
        <f>IF(AND(AX31&gt;='Datos '!AA$51,AX31&lt;='Datos '!AB$51),'Datos '!Z$51,IF(AND(AX31&gt;='Datos '!AA$52,AX31&lt;='Datos '!AB$52),'Datos '!Z$52,IF(AND(AX31&gt;='Datos '!AA$53,AX31&lt;='Datos '!AB$53),'Datos '!Z$53,IF(AND(AX31&gt;='Datos '!AA$54,AX31&lt;='Datos '!AB$54),'Datos '!Z$54,IF(AND(AX31&gt;='Datos '!AA$55),'Datos '!Z$55)))))</f>
        <v>4</v>
      </c>
      <c r="AZ31" s="240">
        <v>0.3</v>
      </c>
      <c r="BA31" s="233">
        <f>IF(AND(AZ31&gt;='Datos '!AA$38,AZ31&lt;='Datos '!AB$38),'Datos '!Z$38,IF(AND(AZ31&gt;='Datos '!AA$39,AZ31&lt;='Datos '!AB$39),'Datos '!Z$39,IF(AND(AZ31&gt;='Datos '!AA$40,AZ31&lt;='Datos '!AB$40),'Datos '!Z$40,IF(AND(AZ31&gt;='Datos '!AA$41,AZ31&lt;='Datos '!AB$41),'Datos '!Z$41,IF(AND(AZ31&gt;='Datos '!AB$42),'Datos '!Z$42)))))</f>
        <v>4</v>
      </c>
      <c r="BB31" s="241">
        <f t="shared" si="5"/>
        <v>21</v>
      </c>
      <c r="BC31" s="236">
        <f>IF(AND(BB31&gt;='Datos '!AE$12,BB31&lt;='Datos '!AF$12),'Datos '!AD$12,IF(AND(BB31&gt;='Datos '!AE$13,BB31&lt;='Datos '!AF$13),'Datos '!AD$13,IF(AND(BB31&gt;='Datos '!AE$14,BB31&lt;='Datos '!AF$14),'Datos '!AD$14,IF(AND(BB31&gt;='Datos '!AE$15,BB31&lt;='Datos '!AF$15),'Datos '!AD$15,IF(AND(BB31&gt;='Datos '!AE$16),'Datos '!AD$16)))))</f>
        <v>2</v>
      </c>
      <c r="BD31" s="75">
        <v>3</v>
      </c>
      <c r="BE31" s="12">
        <v>1</v>
      </c>
      <c r="BF31" s="12">
        <v>1</v>
      </c>
      <c r="BG31" s="12">
        <v>5</v>
      </c>
      <c r="BH31" s="12">
        <v>0</v>
      </c>
      <c r="BI31" s="12">
        <v>1</v>
      </c>
      <c r="BJ31" s="12">
        <v>0</v>
      </c>
      <c r="BK31" s="12">
        <v>2</v>
      </c>
      <c r="BL31" s="12">
        <v>0</v>
      </c>
      <c r="BM31" s="12">
        <v>5</v>
      </c>
      <c r="BN31" s="12">
        <v>0</v>
      </c>
      <c r="BO31" s="12">
        <v>0</v>
      </c>
      <c r="BP31" s="14">
        <v>18</v>
      </c>
      <c r="BQ31" s="74">
        <f>IF(AND(BP31&gt;='Datos '!K$12,BP31&lt;='Datos '!L$12),'Datos '!J$12,IF(AND(BP31&gt;='Datos '!K$13,BP31&lt;='Datos '!L$13),'Datos '!J$13,IF(AND(BP31&gt;='Datos '!K$14,BP31&lt;='Datos '!L$14),'Datos '!J$14,IF(AND(BP31&gt;='Datos '!K$15,BP31&lt;='Datos '!L$15),'Datos '!J$15,IF(AND(BP31&gt;='Datos '!K$16),'Datos '!J$16)))))</f>
        <v>3</v>
      </c>
      <c r="BR31" s="75">
        <v>5</v>
      </c>
      <c r="BS31" s="12">
        <v>5</v>
      </c>
      <c r="BT31" s="12">
        <v>0</v>
      </c>
      <c r="BU31" s="12">
        <v>0</v>
      </c>
      <c r="BV31" s="12">
        <v>0</v>
      </c>
      <c r="BW31" s="12">
        <v>3</v>
      </c>
      <c r="BX31" s="12">
        <v>0</v>
      </c>
      <c r="BY31" s="12">
        <v>0</v>
      </c>
      <c r="BZ31" s="12">
        <v>0</v>
      </c>
      <c r="CA31" s="12">
        <v>0</v>
      </c>
      <c r="CB31" s="12">
        <v>0</v>
      </c>
      <c r="CC31" s="12">
        <v>0</v>
      </c>
      <c r="CD31" s="12">
        <v>0</v>
      </c>
      <c r="CE31" s="12">
        <v>2</v>
      </c>
      <c r="CF31" s="12">
        <v>0</v>
      </c>
      <c r="CG31" s="12">
        <v>2</v>
      </c>
      <c r="CH31" s="12">
        <v>0</v>
      </c>
      <c r="CI31" s="12">
        <v>0</v>
      </c>
      <c r="CJ31" s="12">
        <v>0</v>
      </c>
      <c r="CK31" s="12">
        <v>0</v>
      </c>
      <c r="CL31" s="12">
        <v>0</v>
      </c>
      <c r="CM31" s="12">
        <v>0</v>
      </c>
      <c r="CN31" s="12">
        <v>0</v>
      </c>
      <c r="CO31" s="12">
        <v>0</v>
      </c>
      <c r="CP31" s="12">
        <v>0</v>
      </c>
      <c r="CQ31" s="12">
        <v>0</v>
      </c>
      <c r="CR31" s="12">
        <v>3</v>
      </c>
      <c r="CS31" s="12">
        <v>0</v>
      </c>
      <c r="CT31" s="12">
        <v>0</v>
      </c>
      <c r="CU31" s="12">
        <v>0</v>
      </c>
      <c r="CV31" s="12">
        <v>0</v>
      </c>
      <c r="CW31" s="12">
        <v>0</v>
      </c>
      <c r="CX31" s="12">
        <v>0</v>
      </c>
      <c r="CY31" s="12">
        <v>0</v>
      </c>
      <c r="CZ31" s="12">
        <v>0</v>
      </c>
      <c r="DA31" s="12">
        <v>0</v>
      </c>
      <c r="DB31" s="12">
        <v>0</v>
      </c>
      <c r="DC31" s="12">
        <v>0</v>
      </c>
      <c r="DD31" s="12">
        <v>0</v>
      </c>
      <c r="DE31" s="14">
        <f t="shared" si="3"/>
        <v>20</v>
      </c>
      <c r="DF31" s="74">
        <f>IF(AND(DE31&gt;='Datos '!S$12,DE31&lt;='Datos '!T$12),'Datos '!R$12,IF(AND(DE31&gt;='Datos '!S$13,DE31&lt;='Datos '!T$13),'Datos '!R$13,IF(AND(DE31&gt;='Datos '!S$14,DE31&lt;='Datos '!T$14),'Datos '!R$14,IF(AND(DE31&gt;='Datos '!S$15,DE31&lt;='Datos '!T$15),'Datos '!R$15,IF(AND(DE31&gt;='Datos '!S$16),'Datos '!R$16)))))</f>
        <v>4</v>
      </c>
      <c r="DG31" s="75">
        <v>5</v>
      </c>
      <c r="DH31" s="12">
        <v>5</v>
      </c>
      <c r="DI31" s="12">
        <v>0</v>
      </c>
      <c r="DJ31" s="12">
        <v>0</v>
      </c>
      <c r="DK31" s="12">
        <v>3</v>
      </c>
      <c r="DL31" s="12">
        <v>0</v>
      </c>
      <c r="DM31" s="12">
        <v>3</v>
      </c>
      <c r="DN31" s="12">
        <v>1</v>
      </c>
      <c r="DO31" s="12">
        <v>1</v>
      </c>
      <c r="DP31" s="12">
        <v>0</v>
      </c>
      <c r="DQ31" s="12">
        <v>3</v>
      </c>
      <c r="DR31" s="12">
        <v>1</v>
      </c>
      <c r="DS31" s="12">
        <v>0</v>
      </c>
      <c r="DT31" s="12">
        <v>0</v>
      </c>
      <c r="DU31" s="12">
        <v>3</v>
      </c>
      <c r="DV31" s="12">
        <v>3</v>
      </c>
      <c r="DW31" s="12">
        <v>1</v>
      </c>
      <c r="DX31" s="22">
        <f t="shared" si="4"/>
        <v>29</v>
      </c>
      <c r="DY31" s="74">
        <f>IF(AND(DX31&gt;='Datos '!C$38,DX31&lt;='Datos '!D$38),'Datos '!B$38,IF(AND(DX31&gt;='Datos '!C$39,DX31&lt;='Datos '!D$39),'Datos '!B$39,IF(AND(DX31&gt;='Datos '!C$40,DX31&lt;='Datos '!D$40),'Datos '!B$40,IF(AND(DX31&gt;='Datos '!C$41,DX31&lt;='Datos '!D$41),'Datos '!B$41,IF(AND(DX31&gt;='Datos '!C$42),'Datos '!B$42)))))</f>
        <v>5</v>
      </c>
      <c r="EA31"/>
    </row>
    <row r="32" spans="2:131" x14ac:dyDescent="0.25">
      <c r="B32" s="164" t="s">
        <v>412</v>
      </c>
      <c r="C32" s="39">
        <v>0</v>
      </c>
      <c r="D32" s="39">
        <v>0</v>
      </c>
      <c r="E32" s="39">
        <v>1</v>
      </c>
      <c r="F32" s="14">
        <f t="shared" si="0"/>
        <v>1</v>
      </c>
      <c r="G32" s="74">
        <f>IF(AND(F32&gt;='Datos '!C$12,F32&lt;='Datos '!D$12),'Datos '!B$12,IF(AND(F32&gt;='Datos '!C$13,F32&lt;='Datos '!D$13),'Datos '!B$13,IF(AND(F32&gt;='Datos '!C$14,F32&lt;='Datos '!D$14),'Datos '!B$14,IF(AND(F32&gt;='Datos '!C$15,F32&lt;='Datos '!D$15),'Datos '!B$15,IF(AND(F32&gt;='Datos '!C$16),'Datos '!B$16)))))</f>
        <v>1</v>
      </c>
      <c r="H32" s="21">
        <f>VLOOKUP(B32,'Cultivos '!B29:J43,9,FALSE)</f>
        <v>0</v>
      </c>
      <c r="I32" s="38">
        <f>IF(AND(H32&gt;='Datos '!G$12,H32&lt;='Datos '!H$12),'Datos '!F$12,IF(AND(H32&gt;='Datos '!G$13,H32&lt;='Datos '!H$13),'Datos '!F$13,IF(AND(H32&gt;='Datos '!G$14,H32&lt;='Datos '!H$14),'Datos '!F$14,IF(AND(H32&gt;='Datos '!G$15,H32&lt;='Datos '!H$15),'Datos '!F$15,IF(AND(H32&gt;='Datos '!G$16),'Datos '!F$16)))))</f>
        <v>1</v>
      </c>
      <c r="J32" s="30">
        <f>VLOOKUP(B32,'Cultivos '!$O$63:$X$96,10,FALSE)</f>
        <v>4214</v>
      </c>
      <c r="K32" s="41">
        <f>IF(AND(J32&gt;='Datos '!G$38,J32&lt;='Datos '!H$38),'Datos '!F$38,IF(AND(J32&gt;='Datos '!G$39,J32&lt;='Datos '!H$39),'Datos '!F$39,IF(AND(J32&gt;='Datos '!G$40,J32&lt;='Datos '!H$40),'Datos '!F$40,IF(AND(J32&gt;='Datos '!G$41,J32&lt;='Datos '!H$41),'Datos '!F$41,IF(AND(J32&gt;='Datos '!G$42),'Datos '!F$42)))))</f>
        <v>1</v>
      </c>
      <c r="L32" s="30">
        <f>VLOOKUP(B32,'Cultivos '!$B$63:$F$95,5,FALSE)</f>
        <v>329</v>
      </c>
      <c r="M32" s="41">
        <f>IF(AND(L32&gt;='Datos '!K$38,L32&lt;='Datos '!L$38),'Datos '!F$38,IF(AND(L32&gt;='Datos '!K$39,L32&lt;='Datos '!L$39),'Datos '!F$39,IF(AND(L32&gt;='Datos '!K$40,L32&lt;='Datos '!L$40),'Datos '!F$40,IF(AND(L32&gt;='Datos '!K$41,L32&lt;='Datos '!L$41),'Datos '!F$41,IF(AND(L32&gt;='Datos '!K$42),'Datos '!F$42)))))</f>
        <v>1</v>
      </c>
      <c r="N32" s="198">
        <v>121</v>
      </c>
      <c r="O32" s="15">
        <v>571733</v>
      </c>
      <c r="P32" s="196">
        <f t="shared" si="6"/>
        <v>2.1163725025492668E-4</v>
      </c>
      <c r="Q32" s="41">
        <f>IF(AND(P32&gt;='[1]Datos '!O$12,P32&lt;='[1]Datos '!P$12),'[1]Datos '!N$12,IF(AND(P32&gt;='[1]Datos '!O$13,P32&lt;='[1]Datos '!P$13),'[1]Datos '!N$13,IF(AND(P32&gt;='[1]Datos '!O$14,P32&lt;='[1]Datos '!P$14),'[1]Datos '!N$14,IF(AND(P32&gt;='[1]Datos '!O$15,P32&lt;='[1]Datos '!P$15),'[1]Datos '!N$15,IF(AND(P32&gt;='[1]Datos '!O$16),'[1]Datos '!N$16)))))</f>
        <v>1</v>
      </c>
      <c r="R32" s="31">
        <v>0</v>
      </c>
      <c r="S32" s="42">
        <f>IF(AND(R32&gt;='Datos '!C$25,R32&lt;='Datos '!D$25),'Datos '!B$25,IF(AND(R32&gt;='Datos '!C$26,R32&lt;='Datos '!D$26),'Datos '!B$26,IF(AND(R32&gt;='Datos '!C$27,R32&lt;='Datos '!D$27),'Datos '!B$27,IF(AND(R32&gt;='Datos '!C$28,R32&lt;='Datos '!D$28),'Datos '!B$28,IF(AND(R32&gt;='Datos '!C$29),'Datos '!B$29)))))</f>
        <v>1</v>
      </c>
      <c r="T32" s="31">
        <v>41</v>
      </c>
      <c r="U32" s="42">
        <f>IF(AND(T32&gt;='Datos '!G$25,T32&lt;='Datos '!H$25),'Datos '!F$25,IF(AND(T32&gt;='Datos '!G$26,T32&lt;='Datos '!H$26),'Datos '!F$26,IF(AND(T32&gt;='Datos '!G$27,T32&lt;='Datos '!H$27),'Datos '!F$27,IF(AND(T32&gt;='Datos '!G$28,T32&lt;='Datos '!H$28),'Datos '!F$28,IF(AND(T32&gt;='Datos '!G$29),'Datos '!F$29)))))</f>
        <v>1</v>
      </c>
      <c r="V32" s="224">
        <v>0.39</v>
      </c>
      <c r="W32" s="74">
        <f>IF(AND(V32&gt;='Datos '!K$25,V32&lt;='Datos '!L$25),'Datos '!J$25,IF(AND(V32&gt;='Datos '!K$26,V32&lt;='Datos '!L$26),'Datos '!J$26,IF(AND(V32&gt;='Datos '!K$27,V32&lt;='Datos '!L$27),'Datos '!J$27,IF(AND(V32&gt;='Datos '!K$28,V32&lt;='Datos '!L$28),'Datos '!J$28,IF(AND(V32&gt;='Datos '!K$29),'Datos '!J$29)))))</f>
        <v>5</v>
      </c>
      <c r="X32" s="216">
        <v>0.62</v>
      </c>
      <c r="Y32" s="74">
        <f>IF(AND(X32&gt;='Datos '!O$25,X32&lt;='Datos '!P$25),'Datos '!N$25,IF(AND(X32&gt;='Datos '!O$26,X32&lt;='Datos '!P$26),'Datos '!N$26,IF(AND(X32&gt;='Datos '!O$27,X32&lt;='Datos '!P$27),'Datos '!N$27,IF(AND(X32&gt;='Datos '!O$28,X32&lt;='Datos '!P$28),'Datos '!N$28,IF(AND(X32&gt;='Datos '!O$29),'Datos '!N$29)))))</f>
        <v>1</v>
      </c>
      <c r="Z32" s="215">
        <v>0.14000000000000001</v>
      </c>
      <c r="AA32" s="234">
        <f>IF(AND(Z32&gt;='Datos '!W$12,Z32&lt;='Datos '!X$12),'Datos '!V$12,IF(AND(Z32&gt;='Datos '!W$13,Z32&lt;='Datos '!X$13),'Datos '!V$13,IF(AND(Z32&gt;='Datos '!W$14,Z32&lt;='Datos '!X$14),'Datos '!V$14,IF(AND(Z32&gt;='Datos '!W$15,Z32&lt;='Datos '!X$15),'Datos '!V$15,IF(AND(Z32&gt;='Datos '!W$16),'Datos '!V$16)))))</f>
        <v>5</v>
      </c>
      <c r="AB32" s="215">
        <v>0.19</v>
      </c>
      <c r="AC32" s="234">
        <f>IF(AND(AB32&gt;='Datos '!W$25,AB32&lt;='Datos '!X$25),'Datos '!V$25,IF(AND(AB32&gt;='Datos '!W$26,AB32&lt;='Datos '!X$26),'Datos '!V$26,IF(AND(AB32&gt;='Datos '!W$27,AB32&lt;='Datos '!X$27),'Datos '!V$27,IF(AND(AB32&gt;='Datos '!W$28,AB32&lt;='Datos '!X$28),'Datos '!V$28,IF(AND(AB32&gt;='Datos '!W$29),'Datos '!V$29)))))</f>
        <v>5</v>
      </c>
      <c r="AD32" s="235">
        <v>0.2</v>
      </c>
      <c r="AE32" s="233">
        <f>IF(AND(AD32&gt;='Datos '!W$38,AD32&lt;='Datos '!X$38),'Datos '!V$38,IF(AND(AD32&gt;='Datos '!W$39,AD32&lt;='Datos '!X$39),'Datos '!V$39,IF(AND(AD32&gt;='Datos '!W$40,AD32&lt;='Datos '!X$40),'Datos '!V$40,IF(AND(AD32&gt;='Datos '!W$41,AD32&lt;='Datos '!X$41),'Datos '!V$41,IF(AND(AD32&gt;='Datos '!W$42),'Datos '!V$42)))))</f>
        <v>5</v>
      </c>
      <c r="AF32" s="235">
        <v>0.13</v>
      </c>
      <c r="AG32" s="233">
        <f>IF(AND(AF32&gt;='Datos '!AA$12,AF32&lt;='Datos '!AB$12),'Datos '!Z$12,IF(AND(AF32&gt;='Datos '!AA$13,AF32&lt;='Datos '!AB$13),'Datos '!Z$13,IF(AND(AF32&gt;='Datos '!AA$14,AD32&lt;='Datos '!AB$14),'Datos '!Z$14,IF(AND(AF32&gt;='Datos '!AA$15,AF32&lt;='Datos '!AB$15),'Datos '!Z$15,IF(AND(AF32&gt;='Datos '!AB$16),'Datos '!Z$16)))))</f>
        <v>5</v>
      </c>
      <c r="AH32" s="235">
        <v>0.38</v>
      </c>
      <c r="AI32" s="233">
        <f>IF(AND(AH32&gt;='Datos '!AA$25,AH32&lt;='Datos '!AB$25),'Datos '!Z$25,IF(AND(AH32&gt;='Datos '!AA$26,AH32&lt;='Datos '!AB$26),'Datos '!Z$26,IF(AND(AH32&gt;='Datos '!AA$27,AH32&lt;='Datos '!AB$27),'Datos '!Z$27,IF(AND(AH32&gt;='Datos '!AA$28,AH32&lt;='Datos '!AB$28),'Datos '!Z$28,IF(AND(AH32&gt;='Datos '!AB$29),'Datos '!Z$29)))))</f>
        <v>3</v>
      </c>
      <c r="AJ32" s="13">
        <v>0</v>
      </c>
      <c r="AK32" s="236">
        <f>IF(AND(AJ32&gt;='Datos '!S$25,AJ32&lt;='Datos '!T$25),'Datos '!R$25,IF(AND(AJ32&gt;='Datos '!S$26,AJ32&lt;='Datos '!T$26),'Datos '!R$26,IF(AND(AJ32&gt;='Datos '!S$27,AJ32&lt;='Datos '!T$27),'Datos '!R$27,IF(AND(AJ32&gt;='Datos '!S$28,AJ32&lt;='Datos '!T$28),'Datos '!R$28,IF(AND(AJ32&gt;='Datos '!S$29),'Datos '!R$29)))))</f>
        <v>1</v>
      </c>
      <c r="AL32" s="240">
        <v>0.15</v>
      </c>
      <c r="AM32" s="233">
        <f>IF(AND(AL32&gt;='Datos '!C$51,AL32&lt;='Datos '!D$51),'Datos '!B$51,IF(AND(AL32&gt;='Datos '!C$52,AL32&lt;='Datos '!D$52),'Datos '!B$52,IF(AND(AL32&gt;='Datos '!C$53,AL32&lt;='Datos '!D$53),'Datos '!B$53,IF(AND(AL32&gt;='Datos '!C$54,AL32&lt;='Datos '!D$54),'Datos '!B$54,IF(AND(AL32&gt;='Datos '!C$55),'Datos '!B$55)))))</f>
        <v>4</v>
      </c>
      <c r="AN32" s="240">
        <v>0.43</v>
      </c>
      <c r="AO32" s="292">
        <f>IF(AND(AN32&gt;='Datos '!G$51,AN32&lt;='Datos '!H$51),'Datos '!F$51,IF(AND(AN32&gt;='Datos '!G$52,AN32&lt;='Datos '!H$52),'Datos '!F$52,IF(AND(AN32&gt;='Datos '!G$53,AN32&lt;='Datos '!H$53),'Datos '!F$53,IF(AND(AN32&gt;='Datos '!G$54,AN32&lt;='Datos '!H$54),'Datos '!F$54,IF(AND(AN32&gt;='Datos '!G$55),'Datos '!F$55)))))</f>
        <v>5</v>
      </c>
      <c r="AP32" s="240">
        <v>0.4</v>
      </c>
      <c r="AQ32" s="233">
        <f>IF(AND(AP32&gt;='Datos '!K$51,AP32&lt;='Datos '!L$51),'Datos '!J$51,IF(AND(AP32&gt;='Datos '!K$52,AP32&lt;='Datos '!L$52),'Datos '!J$52,IF(AND(AP32&gt;='Datos '!K$53,AP32&lt;='Datos '!L$53),'Datos '!J$53,IF(AND(AP32&gt;='Datos '!K$54,AP32&lt;='Datos '!L$54),'Datos '!J$54,IF(AND(AP32&gt;='Datos '!K$55),'Datos '!J$55)))))</f>
        <v>5</v>
      </c>
      <c r="AR32" s="240">
        <v>0.42</v>
      </c>
      <c r="AS32" s="233">
        <f>IF(AND(AR32&gt;='Datos '!O$51,AR32&lt;='Datos '!P$51),'Datos '!N$51,IF(AND(AR32&gt;='Datos '!O$52,AR32&lt;='Datos '!P$52),'Datos '!N$52,IF(AND(AR32&gt;='Datos '!O$53,AR32&lt;='Datos '!P$53),'Datos '!N$53,IF(AND(AR32&gt;='Datos '!O$54,AR32&lt;='Datos '!P$54),'Datos '!N$54,IF(AND(AR32&gt;='Datos '!O$55),'Datos '!N$55)))))</f>
        <v>5</v>
      </c>
      <c r="AT32" s="240">
        <v>0.24</v>
      </c>
      <c r="AU32" s="233">
        <f>IF(AND(AT32&gt;='Datos '!S$51,AT32&lt;='Datos '!T$51),'Datos '!R$51,IF(AND(AT32&gt;='Datos '!S$52,AT32&lt;='Datos '!T$52),'Datos '!R$52,IF(AND(AT32&gt;='Datos '!S$53,AT32&lt;='Datos '!T$53),'Datos '!R$53,IF(AND(AT32&gt;='Datos '!S$54,AT32&lt;='Datos '!T$54),'Datos '!R$54,IF(AND(AT32&gt;='Datos '!S$55),'Datos '!R$55)))))</f>
        <v>3</v>
      </c>
      <c r="AV32" s="240">
        <v>0.31</v>
      </c>
      <c r="AW32" s="233">
        <f>IF(AND(AV32&gt;='Datos '!W$51,AV32&lt;='Datos '!X$51),'Datos '!V$51,IF(AND(AV32&gt;='Datos '!W$52,AV32&lt;='Datos '!X$52),'Datos '!V$52,IF(AND(AV32&gt;='Datos '!W$53,AV32&lt;='Datos '!X$53),'Datos '!V$53,IF(AND(AV32&gt;='Datos '!W$54,AV32&lt;='Datos '!X$54),'Datos '!V$54,IF(AND(AV32&gt;='Datos '!W$55),'Datos '!V$55)))))</f>
        <v>5</v>
      </c>
      <c r="AX32" s="240">
        <v>0.5</v>
      </c>
      <c r="AY32" s="233">
        <f>IF(AND(AX32&gt;='Datos '!AA$51,AX32&lt;='Datos '!AB$51),'Datos '!Z$51,IF(AND(AX32&gt;='Datos '!AA$52,AX32&lt;='Datos '!AB$52),'Datos '!Z$52,IF(AND(AX32&gt;='Datos '!AA$53,AX32&lt;='Datos '!AB$53),'Datos '!Z$53,IF(AND(AX32&gt;='Datos '!AA$54,AX32&lt;='Datos '!AB$54),'Datos '!Z$54,IF(AND(AX32&gt;='Datos '!AA$55),'Datos '!Z$55)))))</f>
        <v>5</v>
      </c>
      <c r="AZ32" s="240">
        <v>0.36</v>
      </c>
      <c r="BA32" s="233">
        <f>IF(AND(AZ32&gt;='Datos '!AA$38,AZ32&lt;='Datos '!AB$38),'Datos '!Z$38,IF(AND(AZ32&gt;='Datos '!AA$39,AZ32&lt;='Datos '!AB$39),'Datos '!Z$39,IF(AND(AZ32&gt;='Datos '!AA$40,AZ32&lt;='Datos '!AB$40),'Datos '!Z$40,IF(AND(AZ32&gt;='Datos '!AA$41,AZ32&lt;='Datos '!AB$41),'Datos '!Z$41,IF(AND(AZ32&gt;='Datos '!AB$42),'Datos '!Z$42)))))</f>
        <v>5</v>
      </c>
      <c r="BB32" s="241">
        <f t="shared" si="5"/>
        <v>37</v>
      </c>
      <c r="BC32" s="236">
        <f>IF(AND(BB32&gt;='Datos '!AE$12,BB32&lt;='Datos '!AF$12),'Datos '!AD$12,IF(AND(BB32&gt;='Datos '!AE$13,BB32&lt;='Datos '!AF$13),'Datos '!AD$13,IF(AND(BB32&gt;='Datos '!AE$14,BB32&lt;='Datos '!AF$14),'Datos '!AD$14,IF(AND(BB32&gt;='Datos '!AE$15,BB32&lt;='Datos '!AF$15),'Datos '!AD$15,IF(AND(BB32&gt;='Datos '!AE$16),'Datos '!AD$16)))))</f>
        <v>5</v>
      </c>
      <c r="BD32" s="75">
        <v>0</v>
      </c>
      <c r="BE32" s="12">
        <v>0</v>
      </c>
      <c r="BF32" s="12">
        <v>0</v>
      </c>
      <c r="BG32" s="12">
        <v>5</v>
      </c>
      <c r="BH32" s="12">
        <v>4</v>
      </c>
      <c r="BI32" s="12">
        <v>3</v>
      </c>
      <c r="BJ32" s="12">
        <v>3</v>
      </c>
      <c r="BK32" s="12">
        <v>2</v>
      </c>
      <c r="BL32" s="12">
        <v>0</v>
      </c>
      <c r="BM32" s="12">
        <v>0</v>
      </c>
      <c r="BN32" s="12">
        <v>0</v>
      </c>
      <c r="BO32" s="12">
        <v>0</v>
      </c>
      <c r="BP32" s="14">
        <v>17</v>
      </c>
      <c r="BQ32" s="74">
        <f>IF(AND(BP32&gt;='Datos '!K$12,BP32&lt;='Datos '!L$12),'Datos '!J$12,IF(AND(BP32&gt;='Datos '!K$13,BP32&lt;='Datos '!L$13),'Datos '!J$13,IF(AND(BP32&gt;='Datos '!K$14,BP32&lt;='Datos '!L$14),'Datos '!J$14,IF(AND(BP32&gt;='Datos '!K$15,BP32&lt;='Datos '!L$15),'Datos '!J$15,IF(AND(BP32&gt;='Datos '!K$16),'Datos '!J$16)))))</f>
        <v>3</v>
      </c>
      <c r="BR32" s="75">
        <v>0</v>
      </c>
      <c r="BS32" s="12">
        <v>0</v>
      </c>
      <c r="BT32" s="12">
        <v>0</v>
      </c>
      <c r="BU32" s="12">
        <v>0</v>
      </c>
      <c r="BV32" s="12">
        <v>0</v>
      </c>
      <c r="BW32" s="12">
        <v>0</v>
      </c>
      <c r="BX32" s="12">
        <v>0</v>
      </c>
      <c r="BY32" s="12">
        <v>0</v>
      </c>
      <c r="BZ32" s="12">
        <v>0</v>
      </c>
      <c r="CA32" s="12">
        <v>0</v>
      </c>
      <c r="CB32" s="12">
        <v>0</v>
      </c>
      <c r="CC32" s="12">
        <v>0</v>
      </c>
      <c r="CD32" s="12">
        <v>0</v>
      </c>
      <c r="CE32" s="12">
        <v>0</v>
      </c>
      <c r="CF32" s="12">
        <v>0</v>
      </c>
      <c r="CG32" s="12">
        <v>0</v>
      </c>
      <c r="CH32" s="12">
        <v>0</v>
      </c>
      <c r="CI32" s="12">
        <v>0</v>
      </c>
      <c r="CJ32" s="12">
        <v>0</v>
      </c>
      <c r="CK32" s="12">
        <v>0</v>
      </c>
      <c r="CL32" s="12">
        <v>0</v>
      </c>
      <c r="CM32" s="12">
        <v>0</v>
      </c>
      <c r="CN32" s="12">
        <v>0</v>
      </c>
      <c r="CO32" s="12">
        <v>0</v>
      </c>
      <c r="CP32" s="12">
        <v>0</v>
      </c>
      <c r="CQ32" s="12">
        <v>0</v>
      </c>
      <c r="CR32" s="12">
        <v>0</v>
      </c>
      <c r="CS32" s="12">
        <v>0</v>
      </c>
      <c r="CT32" s="12">
        <v>0</v>
      </c>
      <c r="CU32" s="12">
        <v>0</v>
      </c>
      <c r="CV32" s="12">
        <v>2</v>
      </c>
      <c r="CW32" s="12">
        <v>0</v>
      </c>
      <c r="CX32" s="12">
        <v>0</v>
      </c>
      <c r="CY32" s="12">
        <v>0</v>
      </c>
      <c r="CZ32" s="12">
        <v>1</v>
      </c>
      <c r="DA32" s="12">
        <v>3</v>
      </c>
      <c r="DB32" s="12">
        <v>0</v>
      </c>
      <c r="DC32" s="12">
        <v>0</v>
      </c>
      <c r="DD32" s="12">
        <v>0</v>
      </c>
      <c r="DE32" s="14">
        <f t="shared" si="3"/>
        <v>6</v>
      </c>
      <c r="DF32" s="74">
        <f>IF(AND(DE32&gt;='Datos '!S$12,DE32&lt;='Datos '!T$12),'Datos '!R$12,IF(AND(DE32&gt;='Datos '!S$13,DE32&lt;='Datos '!T$13),'Datos '!R$13,IF(AND(DE32&gt;='Datos '!S$14,DE32&lt;='Datos '!T$14),'Datos '!R$14,IF(AND(DE32&gt;='Datos '!S$15,DE32&lt;='Datos '!T$15),'Datos '!R$15,IF(AND(DE32&gt;='Datos '!S$16),'Datos '!R$16)))))</f>
        <v>1</v>
      </c>
      <c r="DG32" s="75">
        <v>0</v>
      </c>
      <c r="DH32" s="12">
        <v>0</v>
      </c>
      <c r="DI32" s="12">
        <v>0</v>
      </c>
      <c r="DJ32" s="12">
        <v>5</v>
      </c>
      <c r="DK32" s="12">
        <v>3</v>
      </c>
      <c r="DL32" s="12">
        <v>0</v>
      </c>
      <c r="DM32" s="12">
        <v>3</v>
      </c>
      <c r="DN32" s="12">
        <v>0</v>
      </c>
      <c r="DO32" s="12">
        <v>0</v>
      </c>
      <c r="DP32" s="12">
        <v>0</v>
      </c>
      <c r="DQ32" s="12">
        <v>0</v>
      </c>
      <c r="DR32" s="12">
        <v>1</v>
      </c>
      <c r="DS32" s="12">
        <v>0</v>
      </c>
      <c r="DT32" s="12">
        <v>0</v>
      </c>
      <c r="DU32" s="12">
        <v>0</v>
      </c>
      <c r="DV32" s="12">
        <v>3</v>
      </c>
      <c r="DW32" s="12">
        <v>1</v>
      </c>
      <c r="DX32" s="22">
        <f t="shared" si="4"/>
        <v>16</v>
      </c>
      <c r="DY32" s="74">
        <f>IF(AND(DX32&gt;='Datos '!C$38,DX32&lt;='Datos '!D$38),'Datos '!B$38,IF(AND(DX32&gt;='Datos '!C$39,DX32&lt;='Datos '!D$39),'Datos '!B$39,IF(AND(DX32&gt;='Datos '!C$40,DX32&lt;='Datos '!D$40),'Datos '!B$40,IF(AND(DX32&gt;='Datos '!C$41,DX32&lt;='Datos '!D$41),'Datos '!B$41,IF(AND(DX32&gt;='Datos '!C$42),'Datos '!B$42)))))</f>
        <v>2</v>
      </c>
      <c r="EA32"/>
    </row>
    <row r="33" spans="2:162" ht="15" customHeight="1" x14ac:dyDescent="0.25">
      <c r="B33" s="164" t="s">
        <v>399</v>
      </c>
      <c r="C33" s="39">
        <v>0</v>
      </c>
      <c r="D33" s="39">
        <v>1</v>
      </c>
      <c r="E33" s="39">
        <v>1</v>
      </c>
      <c r="F33" s="14">
        <f t="shared" si="0"/>
        <v>2</v>
      </c>
      <c r="G33" s="74">
        <f>IF(AND(F33&gt;='Datos '!C$12,F33&lt;='Datos '!D$12),'Datos '!B$12,IF(AND(F33&gt;='Datos '!C$13,F33&lt;='Datos '!D$13),'Datos '!B$13,IF(AND(F33&gt;='Datos '!C$14,F33&lt;='Datos '!D$14),'Datos '!B$14,IF(AND(F33&gt;='Datos '!C$15,F33&lt;='Datos '!D$15),'Datos '!B$15,IF(AND(F33&gt;='Datos '!C$16),'Datos '!B$16)))))</f>
        <v>1</v>
      </c>
      <c r="H33" s="21">
        <f>VLOOKUP(B33,'Cultivos '!B30:J43,9,FALSE)</f>
        <v>0</v>
      </c>
      <c r="I33" s="38">
        <f>IF(AND(H33&gt;='Datos '!G$12,H33&lt;='Datos '!H$12),'Datos '!F$12,IF(AND(H33&gt;='Datos '!G$13,H33&lt;='Datos '!H$13),'Datos '!F$13,IF(AND(H33&gt;='Datos '!G$14,H33&lt;='Datos '!H$14),'Datos '!F$14,IF(AND(H33&gt;='Datos '!G$15,H33&lt;='Datos '!H$15),'Datos '!F$15,IF(AND(H33&gt;='Datos '!G$16),'Datos '!F$16)))))</f>
        <v>1</v>
      </c>
      <c r="J33" s="30">
        <f>VLOOKUP(B33,'Cultivos '!$O$63:$X$96,10,FALSE)</f>
        <v>12619</v>
      </c>
      <c r="K33" s="41">
        <f>IF(AND(J33&gt;='Datos '!G$38,J33&lt;='Datos '!H$38),'Datos '!F$38,IF(AND(J33&gt;='Datos '!G$39,J33&lt;='Datos '!H$39),'Datos '!F$39,IF(AND(J33&gt;='Datos '!G$40,J33&lt;='Datos '!H$40),'Datos '!F$40,IF(AND(J33&gt;='Datos '!G$41,J33&lt;='Datos '!H$41),'Datos '!F$41,IF(AND(J33&gt;='Datos '!G$42),'Datos '!F$42)))))</f>
        <v>2</v>
      </c>
      <c r="L33" s="30">
        <f>VLOOKUP(B33,'Cultivos '!$B$63:$F$95,5,FALSE)</f>
        <v>303</v>
      </c>
      <c r="M33" s="41">
        <f>IF(AND(L33&gt;='Datos '!K$38,L33&lt;='Datos '!L$38),'Datos '!F$38,IF(AND(L33&gt;='Datos '!K$39,L33&lt;='Datos '!L$39),'Datos '!F$39,IF(AND(L33&gt;='Datos '!K$40,L33&lt;='Datos '!L$40),'Datos '!F$40,IF(AND(L33&gt;='Datos '!K$41,L33&lt;='Datos '!L$41),'Datos '!F$41,IF(AND(L33&gt;='Datos '!K$42),'Datos '!F$42)))))</f>
        <v>1</v>
      </c>
      <c r="N33" s="198">
        <v>1198</v>
      </c>
      <c r="O33" s="15">
        <v>962529</v>
      </c>
      <c r="P33" s="196">
        <f t="shared" si="6"/>
        <v>1.2446378238993318E-3</v>
      </c>
      <c r="Q33" s="41">
        <f>IF(AND(P33&gt;='[1]Datos '!O$12,P33&lt;='[1]Datos '!P$12),'[1]Datos '!N$12,IF(AND(P33&gt;='[1]Datos '!O$13,P33&lt;='[1]Datos '!P$13),'[1]Datos '!N$13,IF(AND(P33&gt;='[1]Datos '!O$14,P33&lt;='[1]Datos '!P$14),'[1]Datos '!N$14,IF(AND(P33&gt;='[1]Datos '!O$15,P33&lt;='[1]Datos '!P$15),'[1]Datos '!N$15,IF(AND(P33&gt;='[1]Datos '!O$16),'[1]Datos '!N$16)))))</f>
        <v>1</v>
      </c>
      <c r="R33" s="31">
        <v>0</v>
      </c>
      <c r="S33" s="42">
        <f>IF(AND(R33&gt;='Datos '!C$25,R33&lt;='Datos '!D$25),'Datos '!B$25,IF(AND(R33&gt;='Datos '!C$26,R33&lt;='Datos '!D$26),'Datos '!B$26,IF(AND(R33&gt;='Datos '!C$27,R33&lt;='Datos '!D$27),'Datos '!B$27,IF(AND(R33&gt;='Datos '!C$28,R33&lt;='Datos '!D$28),'Datos '!B$28,IF(AND(R33&gt;='Datos '!C$29),'Datos '!B$29)))))</f>
        <v>1</v>
      </c>
      <c r="T33" s="31">
        <v>76</v>
      </c>
      <c r="U33" s="42">
        <f>IF(AND(T33&gt;='Datos '!G$25,T33&lt;='Datos '!H$25),'Datos '!F$25,IF(AND(T33&gt;='Datos '!G$26,T33&lt;='Datos '!H$26),'Datos '!F$26,IF(AND(T33&gt;='Datos '!G$27,T33&lt;='Datos '!H$27),'Datos '!F$27,IF(AND(T33&gt;='Datos '!G$28,T33&lt;='Datos '!H$28),'Datos '!F$28,IF(AND(T33&gt;='Datos '!G$29),'Datos '!F$29)))))</f>
        <v>1</v>
      </c>
      <c r="V33" s="224">
        <v>0.39</v>
      </c>
      <c r="W33" s="74">
        <f>IF(AND(V33&gt;='Datos '!K$25,V33&lt;='Datos '!L$25),'Datos '!J$25,IF(AND(V33&gt;='Datos '!K$26,V33&lt;='Datos '!L$26),'Datos '!J$26,IF(AND(V33&gt;='Datos '!K$27,V33&lt;='Datos '!L$27),'Datos '!J$27,IF(AND(V33&gt;='Datos '!K$28,V33&lt;='Datos '!L$28),'Datos '!J$28,IF(AND(V33&gt;='Datos '!K$29),'Datos '!J$29)))))</f>
        <v>5</v>
      </c>
      <c r="X33" s="216">
        <v>0.62</v>
      </c>
      <c r="Y33" s="74">
        <f>IF(AND(X33&gt;='Datos '!O$25,X33&lt;='Datos '!P$25),'Datos '!N$25,IF(AND(X33&gt;='Datos '!O$26,X33&lt;='Datos '!P$26),'Datos '!N$26,IF(AND(X33&gt;='Datos '!O$27,X33&lt;='Datos '!P$27),'Datos '!N$27,IF(AND(X33&gt;='Datos '!O$28,X33&lt;='Datos '!P$28),'Datos '!N$28,IF(AND(X33&gt;='Datos '!O$29),'Datos '!N$29)))))</f>
        <v>1</v>
      </c>
      <c r="Z33" s="215">
        <v>0.14000000000000001</v>
      </c>
      <c r="AA33" s="234">
        <f>IF(AND(Z33&gt;='Datos '!W$12,Z33&lt;='Datos '!X$12),'Datos '!V$12,IF(AND(Z33&gt;='Datos '!W$13,Z33&lt;='Datos '!X$13),'Datos '!V$13,IF(AND(Z33&gt;='Datos '!W$14,Z33&lt;='Datos '!X$14),'Datos '!V$14,IF(AND(Z33&gt;='Datos '!W$15,Z33&lt;='Datos '!X$15),'Datos '!V$15,IF(AND(Z33&gt;='Datos '!W$16),'Datos '!V$16)))))</f>
        <v>5</v>
      </c>
      <c r="AB33" s="215">
        <v>0.19</v>
      </c>
      <c r="AC33" s="234">
        <f>IF(AND(AB33&gt;='Datos '!W$25,AB33&lt;='Datos '!X$25),'Datos '!V$25,IF(AND(AB33&gt;='Datos '!W$26,AB33&lt;='Datos '!X$26),'Datos '!V$26,IF(AND(AB33&gt;='Datos '!W$27,AB33&lt;='Datos '!X$27),'Datos '!V$27,IF(AND(AB33&gt;='Datos '!W$28,AB33&lt;='Datos '!X$28),'Datos '!V$28,IF(AND(AB33&gt;='Datos '!W$29),'Datos '!V$29)))))</f>
        <v>5</v>
      </c>
      <c r="AD33" s="235">
        <v>0.2</v>
      </c>
      <c r="AE33" s="233">
        <f>IF(AND(AD33&gt;='Datos '!W$38,AD33&lt;='Datos '!X$38),'Datos '!V$38,IF(AND(AD33&gt;='Datos '!W$39,AD33&lt;='Datos '!X$39),'Datos '!V$39,IF(AND(AD33&gt;='Datos '!W$40,AD33&lt;='Datos '!X$40),'Datos '!V$40,IF(AND(AD33&gt;='Datos '!W$41,AD33&lt;='Datos '!X$41),'Datos '!V$41,IF(AND(AD33&gt;='Datos '!W$42),'Datos '!V$42)))))</f>
        <v>5</v>
      </c>
      <c r="AF33" s="235">
        <v>0.13</v>
      </c>
      <c r="AG33" s="233">
        <f>IF(AND(AF33&gt;='Datos '!AA$12,AF33&lt;='Datos '!AB$12),'Datos '!Z$12,IF(AND(AF33&gt;='Datos '!AA$13,AF33&lt;='Datos '!AB$13),'Datos '!Z$13,IF(AND(AF33&gt;='Datos '!AA$14,AD33&lt;='Datos '!AB$14),'Datos '!Z$14,IF(AND(AF33&gt;='Datos '!AA$15,AF33&lt;='Datos '!AB$15),'Datos '!Z$15,IF(AND(AF33&gt;='Datos '!AB$16),'Datos '!Z$16)))))</f>
        <v>5</v>
      </c>
      <c r="AH33" s="235">
        <v>0.38</v>
      </c>
      <c r="AI33" s="233">
        <f>IF(AND(AH33&gt;='Datos '!AA$25,AH33&lt;='Datos '!AB$25),'Datos '!Z$25,IF(AND(AH33&gt;='Datos '!AA$26,AH33&lt;='Datos '!AB$26),'Datos '!Z$26,IF(AND(AH33&gt;='Datos '!AA$27,AH33&lt;='Datos '!AB$27),'Datos '!Z$27,IF(AND(AH33&gt;='Datos '!AA$28,AH33&lt;='Datos '!AB$28),'Datos '!Z$28,IF(AND(AH33&gt;='Datos '!AB$29),'Datos '!Z$29)))))</f>
        <v>3</v>
      </c>
      <c r="AJ33" s="13">
        <v>0</v>
      </c>
      <c r="AK33" s="236">
        <f>IF(AND(AJ33&gt;='Datos '!S$25,AJ33&lt;='Datos '!T$25),'Datos '!R$25,IF(AND(AJ33&gt;='Datos '!S$26,AJ33&lt;='Datos '!T$26),'Datos '!R$26,IF(AND(AJ33&gt;='Datos '!S$27,AJ33&lt;='Datos '!T$27),'Datos '!R$27,IF(AND(AJ33&gt;='Datos '!S$28,AJ33&lt;='Datos '!T$28),'Datos '!R$28,IF(AND(AJ33&gt;='Datos '!S$29),'Datos '!R$29)))))</f>
        <v>1</v>
      </c>
      <c r="AL33" s="240">
        <v>0.15</v>
      </c>
      <c r="AM33" s="233">
        <f>IF(AND(AL33&gt;='Datos '!C$51,AL33&lt;='Datos '!D$51),'Datos '!B$51,IF(AND(AL33&gt;='Datos '!C$52,AL33&lt;='Datos '!D$52),'Datos '!B$52,IF(AND(AL33&gt;='Datos '!C$53,AL33&lt;='Datos '!D$53),'Datos '!B$53,IF(AND(AL33&gt;='Datos '!C$54,AL33&lt;='Datos '!D$54),'Datos '!B$54,IF(AND(AL33&gt;='Datos '!C$55),'Datos '!B$55)))))</f>
        <v>4</v>
      </c>
      <c r="AN33" s="240">
        <v>0.43</v>
      </c>
      <c r="AO33" s="292">
        <f>IF(AND(AN33&gt;='Datos '!G$51,AN33&lt;='Datos '!H$51),'Datos '!F$51,IF(AND(AN33&gt;='Datos '!G$52,AN33&lt;='Datos '!H$52),'Datos '!F$52,IF(AND(AN33&gt;='Datos '!G$53,AN33&lt;='Datos '!H$53),'Datos '!F$53,IF(AND(AN33&gt;='Datos '!G$54,AN33&lt;='Datos '!H$54),'Datos '!F$54,IF(AND(AN33&gt;='Datos '!G$55),'Datos '!F$55)))))</f>
        <v>5</v>
      </c>
      <c r="AP33" s="240">
        <v>0.4</v>
      </c>
      <c r="AQ33" s="233">
        <f>IF(AND(AP33&gt;='Datos '!K$51,AP33&lt;='Datos '!L$51),'Datos '!J$51,IF(AND(AP33&gt;='Datos '!K$52,AP33&lt;='Datos '!L$52),'Datos '!J$52,IF(AND(AP33&gt;='Datos '!K$53,AP33&lt;='Datos '!L$53),'Datos '!J$53,IF(AND(AP33&gt;='Datos '!K$54,AP33&lt;='Datos '!L$54),'Datos '!J$54,IF(AND(AP33&gt;='Datos '!K$55),'Datos '!J$55)))))</f>
        <v>5</v>
      </c>
      <c r="AR33" s="240">
        <v>0.42</v>
      </c>
      <c r="AS33" s="233">
        <f>IF(AND(AR33&gt;='Datos '!O$51,AR33&lt;='Datos '!P$51),'Datos '!N$51,IF(AND(AR33&gt;='Datos '!O$52,AR33&lt;='Datos '!P$52),'Datos '!N$52,IF(AND(AR33&gt;='Datos '!O$53,AR33&lt;='Datos '!P$53),'Datos '!N$53,IF(AND(AR33&gt;='Datos '!O$54,AR33&lt;='Datos '!P$54),'Datos '!N$54,IF(AND(AR33&gt;='Datos '!O$55),'Datos '!N$55)))))</f>
        <v>5</v>
      </c>
      <c r="AT33" s="240">
        <v>0.24</v>
      </c>
      <c r="AU33" s="233">
        <f>IF(AND(AT33&gt;='Datos '!S$51,AT33&lt;='Datos '!T$51),'Datos '!R$51,IF(AND(AT33&gt;='Datos '!S$52,AT33&lt;='Datos '!T$52),'Datos '!R$52,IF(AND(AT33&gt;='Datos '!S$53,AT33&lt;='Datos '!T$53),'Datos '!R$53,IF(AND(AT33&gt;='Datos '!S$54,AT33&lt;='Datos '!T$54),'Datos '!R$54,IF(AND(AT33&gt;='Datos '!S$55),'Datos '!R$55)))))</f>
        <v>3</v>
      </c>
      <c r="AV33" s="240">
        <v>0.31</v>
      </c>
      <c r="AW33" s="233">
        <f>IF(AND(AV33&gt;='Datos '!W$51,AV33&lt;='Datos '!X$51),'Datos '!V$51,IF(AND(AV33&gt;='Datos '!W$52,AV33&lt;='Datos '!X$52),'Datos '!V$52,IF(AND(AV33&gt;='Datos '!W$53,AV33&lt;='Datos '!X$53),'Datos '!V$53,IF(AND(AV33&gt;='Datos '!W$54,AV33&lt;='Datos '!X$54),'Datos '!V$54,IF(AND(AV33&gt;='Datos '!W$55),'Datos '!V$55)))))</f>
        <v>5</v>
      </c>
      <c r="AX33" s="240">
        <v>0.5</v>
      </c>
      <c r="AY33" s="233">
        <f>IF(AND(AX33&gt;='Datos '!AA$51,AX33&lt;='Datos '!AB$51),'Datos '!Z$51,IF(AND(AX33&gt;='Datos '!AA$52,AX33&lt;='Datos '!AB$52),'Datos '!Z$52,IF(AND(AX33&gt;='Datos '!AA$53,AX33&lt;='Datos '!AB$53),'Datos '!Z$53,IF(AND(AX33&gt;='Datos '!AA$54,AX33&lt;='Datos '!AB$54),'Datos '!Z$54,IF(AND(AX33&gt;='Datos '!AA$55),'Datos '!Z$55)))))</f>
        <v>5</v>
      </c>
      <c r="AZ33" s="240">
        <v>0.36</v>
      </c>
      <c r="BA33" s="233">
        <f>IF(AND(AZ33&gt;='Datos '!AA$38,AZ33&lt;='Datos '!AB$38),'Datos '!Z$38,IF(AND(AZ33&gt;='Datos '!AA$39,AZ33&lt;='Datos '!AB$39),'Datos '!Z$39,IF(AND(AZ33&gt;='Datos '!AA$40,AZ33&lt;='Datos '!AB$40),'Datos '!Z$40,IF(AND(AZ33&gt;='Datos '!AA$41,AZ33&lt;='Datos '!AB$41),'Datos '!Z$41,IF(AND(AZ33&gt;='Datos '!AB$42),'Datos '!Z$42)))))</f>
        <v>5</v>
      </c>
      <c r="BB33" s="241">
        <f t="shared" si="5"/>
        <v>37</v>
      </c>
      <c r="BC33" s="236">
        <f>IF(AND(BB33&gt;='Datos '!AE$12,BB33&lt;='Datos '!AF$12),'Datos '!AD$12,IF(AND(BB33&gt;='Datos '!AE$13,BB33&lt;='Datos '!AF$13),'Datos '!AD$13,IF(AND(BB33&gt;='Datos '!AE$14,BB33&lt;='Datos '!AF$14),'Datos '!AD$14,IF(AND(BB33&gt;='Datos '!AE$15,BB33&lt;='Datos '!AF$15),'Datos '!AD$15,IF(AND(BB33&gt;='Datos '!AE$16),'Datos '!AD$16)))))</f>
        <v>5</v>
      </c>
      <c r="BD33" s="75">
        <v>0</v>
      </c>
      <c r="BE33" s="12">
        <v>0</v>
      </c>
      <c r="BF33" s="12">
        <v>0</v>
      </c>
      <c r="BG33" s="12">
        <v>4</v>
      </c>
      <c r="BH33" s="12">
        <v>1</v>
      </c>
      <c r="BI33" s="12">
        <v>3</v>
      </c>
      <c r="BJ33" s="12">
        <v>3</v>
      </c>
      <c r="BK33" s="12">
        <v>3</v>
      </c>
      <c r="BL33" s="12">
        <v>2</v>
      </c>
      <c r="BM33" s="12">
        <v>0</v>
      </c>
      <c r="BN33" s="12">
        <v>0</v>
      </c>
      <c r="BO33" s="12">
        <v>0</v>
      </c>
      <c r="BP33" s="14">
        <v>16</v>
      </c>
      <c r="BQ33" s="74">
        <f>IF(AND(BP33&gt;='Datos '!K$12,BP33&lt;='Datos '!L$12),'Datos '!J$12,IF(AND(BP33&gt;='Datos '!K$13,BP33&lt;='Datos '!L$13),'Datos '!J$13,IF(AND(BP33&gt;='Datos '!K$14,BP33&lt;='Datos '!L$14),'Datos '!J$14,IF(AND(BP33&gt;='Datos '!K$15,BP33&lt;='Datos '!L$15),'Datos '!J$15,IF(AND(BP33&gt;='Datos '!K$16),'Datos '!J$16)))))</f>
        <v>3</v>
      </c>
      <c r="BR33" s="75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3</v>
      </c>
      <c r="BY33" s="12">
        <v>0</v>
      </c>
      <c r="BZ33" s="12">
        <v>0</v>
      </c>
      <c r="CA33" s="12">
        <v>0</v>
      </c>
      <c r="CB33" s="12">
        <v>0</v>
      </c>
      <c r="CC33" s="12">
        <v>0</v>
      </c>
      <c r="CD33" s="12">
        <v>1</v>
      </c>
      <c r="CE33" s="12">
        <v>0</v>
      </c>
      <c r="CF33" s="12">
        <v>0</v>
      </c>
      <c r="CG33" s="12">
        <v>0</v>
      </c>
      <c r="CH33" s="12">
        <v>0</v>
      </c>
      <c r="CI33" s="12">
        <v>3</v>
      </c>
      <c r="CJ33" s="12">
        <v>0</v>
      </c>
      <c r="CK33" s="12">
        <v>0</v>
      </c>
      <c r="CL33" s="12">
        <v>0</v>
      </c>
      <c r="CM33" s="12">
        <v>0</v>
      </c>
      <c r="CN33" s="12">
        <v>0</v>
      </c>
      <c r="CO33" s="12">
        <v>0</v>
      </c>
      <c r="CP33" s="12">
        <v>0</v>
      </c>
      <c r="CQ33" s="12">
        <v>0</v>
      </c>
      <c r="CR33" s="12">
        <v>0</v>
      </c>
      <c r="CS33" s="12">
        <v>0</v>
      </c>
      <c r="CT33" s="12">
        <v>0</v>
      </c>
      <c r="CU33" s="12">
        <v>1</v>
      </c>
      <c r="CV33" s="12">
        <v>0</v>
      </c>
      <c r="CW33" s="12">
        <v>0</v>
      </c>
      <c r="CX33" s="12">
        <v>0</v>
      </c>
      <c r="CY33" s="12">
        <v>0</v>
      </c>
      <c r="CZ33" s="12">
        <v>1</v>
      </c>
      <c r="DA33" s="12">
        <v>3</v>
      </c>
      <c r="DB33" s="12">
        <v>0</v>
      </c>
      <c r="DC33" s="12">
        <v>0</v>
      </c>
      <c r="DD33" s="12">
        <v>0</v>
      </c>
      <c r="DE33" s="14">
        <f t="shared" si="3"/>
        <v>12</v>
      </c>
      <c r="DF33" s="74">
        <f>IF(AND(DE33&gt;='Datos '!S$12,DE33&lt;='Datos '!T$12),'Datos '!R$12,IF(AND(DE33&gt;='Datos '!S$13,DE33&lt;='Datos '!T$13),'Datos '!R$13,IF(AND(DE33&gt;='Datos '!S$14,DE33&lt;='Datos '!T$14),'Datos '!R$14,IF(AND(DE33&gt;='Datos '!S$15,DE33&lt;='Datos '!T$15),'Datos '!R$15,IF(AND(DE33&gt;='Datos '!S$16),'Datos '!R$16)))))</f>
        <v>2</v>
      </c>
      <c r="DG33" s="75">
        <v>0</v>
      </c>
      <c r="DH33" s="12">
        <v>0</v>
      </c>
      <c r="DI33" s="12">
        <v>0</v>
      </c>
      <c r="DJ33" s="12">
        <v>0</v>
      </c>
      <c r="DK33" s="12">
        <v>3</v>
      </c>
      <c r="DL33" s="12">
        <v>0</v>
      </c>
      <c r="DM33" s="12">
        <v>3</v>
      </c>
      <c r="DN33" s="12">
        <v>0</v>
      </c>
      <c r="DO33" s="12">
        <v>0</v>
      </c>
      <c r="DP33" s="12">
        <v>0</v>
      </c>
      <c r="DQ33" s="12">
        <v>0</v>
      </c>
      <c r="DR33" s="12">
        <v>1</v>
      </c>
      <c r="DS33" s="12">
        <v>0</v>
      </c>
      <c r="DT33" s="12">
        <v>0</v>
      </c>
      <c r="DU33" s="12">
        <v>0</v>
      </c>
      <c r="DV33" s="12">
        <v>3</v>
      </c>
      <c r="DW33" s="12">
        <v>1</v>
      </c>
      <c r="DX33" s="22">
        <f t="shared" si="4"/>
        <v>11</v>
      </c>
      <c r="DY33" s="74">
        <f>IF(AND(DX33&gt;='Datos '!C$38,DX33&lt;='Datos '!D$38),'Datos '!B$38,IF(AND(DX33&gt;='Datos '!C$39,DX33&lt;='Datos '!D$39),'Datos '!B$39,IF(AND(DX33&gt;='Datos '!C$40,DX33&lt;='Datos '!D$40),'Datos '!B$40,IF(AND(DX33&gt;='Datos '!C$41,DX33&lt;='Datos '!D$41),'Datos '!B$41,IF(AND(DX33&gt;='Datos '!C$42),'Datos '!B$42)))))</f>
        <v>1</v>
      </c>
      <c r="EA33"/>
    </row>
    <row r="34" spans="2:162" x14ac:dyDescent="0.25">
      <c r="B34" s="164" t="s">
        <v>413</v>
      </c>
      <c r="C34" s="39">
        <v>0</v>
      </c>
      <c r="D34" s="39">
        <v>0</v>
      </c>
      <c r="E34" s="39">
        <v>1</v>
      </c>
      <c r="F34" s="14">
        <f t="shared" si="0"/>
        <v>1</v>
      </c>
      <c r="G34" s="74">
        <f>IF(AND(F34&gt;='Datos '!C$12,F34&lt;='Datos '!D$12),'Datos '!B$12,IF(AND(F34&gt;='Datos '!C$13,F34&lt;='Datos '!D$13),'Datos '!B$13,IF(AND(F34&gt;='Datos '!C$14,F34&lt;='Datos '!D$14),'Datos '!B$14,IF(AND(F34&gt;='Datos '!C$15,F34&lt;='Datos '!D$15),'Datos '!B$15,IF(AND(F34&gt;='Datos '!C$16),'Datos '!B$16)))))</f>
        <v>1</v>
      </c>
      <c r="H34" s="21">
        <f>VLOOKUP(B34,'Cultivos '!B31:J43,9,FALSE)</f>
        <v>0</v>
      </c>
      <c r="I34" s="38">
        <f>IF(AND(H34&gt;='Datos '!G$12,H34&lt;='Datos '!H$12),'Datos '!F$12,IF(AND(H34&gt;='Datos '!G$13,H34&lt;='Datos '!H$13),'Datos '!F$13,IF(AND(H34&gt;='Datos '!G$14,H34&lt;='Datos '!H$14),'Datos '!F$14,IF(AND(H34&gt;='Datos '!G$15,H34&lt;='Datos '!H$15),'Datos '!F$15,IF(AND(H34&gt;='Datos '!G$16),'Datos '!F$16)))))</f>
        <v>1</v>
      </c>
      <c r="J34" s="30">
        <f>VLOOKUP(B34,'Cultivos '!$O$63:$X$96,10,FALSE)</f>
        <v>2491</v>
      </c>
      <c r="K34" s="41">
        <f>IF(AND(J34&gt;='Datos '!G$38,J34&lt;='Datos '!H$38),'Datos '!F$38,IF(AND(J34&gt;='Datos '!G$39,J34&lt;='Datos '!H$39),'Datos '!F$39,IF(AND(J34&gt;='Datos '!G$40,J34&lt;='Datos '!H$40),'Datos '!F$40,IF(AND(J34&gt;='Datos '!G$41,J34&lt;='Datos '!H$41),'Datos '!F$41,IF(AND(J34&gt;='Datos '!G$42),'Datos '!F$42)))))</f>
        <v>1</v>
      </c>
      <c r="L34" s="30">
        <f>VLOOKUP(B34,'Cultivos '!$B$63:$F$95,5,FALSE)</f>
        <v>1674</v>
      </c>
      <c r="M34" s="41">
        <f>IF(AND(L34&gt;='Datos '!K$38,L34&lt;='Datos '!L$38),'Datos '!F$38,IF(AND(L34&gt;='Datos '!K$39,L34&lt;='Datos '!L$39),'Datos '!F$39,IF(AND(L34&gt;='Datos '!K$40,L34&lt;='Datos '!L$40),'Datos '!F$40,IF(AND(L34&gt;='Datos '!K$41,L34&lt;='Datos '!L$41),'Datos '!F$41,IF(AND(L34&gt;='Datos '!K$42),'Datos '!F$42)))))</f>
        <v>1</v>
      </c>
      <c r="N34" s="198">
        <v>0</v>
      </c>
      <c r="O34" s="15">
        <v>77759</v>
      </c>
      <c r="P34" s="196">
        <f t="shared" si="6"/>
        <v>0</v>
      </c>
      <c r="Q34" s="41">
        <f>IF(AND(P34&gt;='[1]Datos '!O$12,P34&lt;='[1]Datos '!P$12),'[1]Datos '!N$12,IF(AND(P34&gt;='[1]Datos '!O$13,P34&lt;='[1]Datos '!P$13),'[1]Datos '!N$13,IF(AND(P34&gt;='[1]Datos '!O$14,P34&lt;='[1]Datos '!P$14),'[1]Datos '!N$14,IF(AND(P34&gt;='[1]Datos '!O$15,P34&lt;='[1]Datos '!P$15),'[1]Datos '!N$15,IF(AND(P34&gt;='[1]Datos '!O$16),'[1]Datos '!N$16)))))</f>
        <v>1</v>
      </c>
      <c r="R34" s="31">
        <v>0</v>
      </c>
      <c r="S34" s="42">
        <f>IF(AND(R34&gt;='Datos '!C$25,R34&lt;='Datos '!D$25),'Datos '!B$25,IF(AND(R34&gt;='Datos '!C$26,R34&lt;='Datos '!D$26),'Datos '!B$26,IF(AND(R34&gt;='Datos '!C$27,R34&lt;='Datos '!D$27),'Datos '!B$27,IF(AND(R34&gt;='Datos '!C$28,R34&lt;='Datos '!D$28),'Datos '!B$28,IF(AND(R34&gt;='Datos '!C$29),'Datos '!B$29)))))</f>
        <v>1</v>
      </c>
      <c r="T34" s="31">
        <v>8</v>
      </c>
      <c r="U34" s="42">
        <f>IF(AND(T34&gt;='Datos '!G$25,T34&lt;='Datos '!H$25),'Datos '!F$25,IF(AND(T34&gt;='Datos '!G$26,T34&lt;='Datos '!H$26),'Datos '!F$26,IF(AND(T34&gt;='Datos '!G$27,T34&lt;='Datos '!H$27),'Datos '!F$27,IF(AND(T34&gt;='Datos '!G$28,T34&lt;='Datos '!H$28),'Datos '!F$28,IF(AND(T34&gt;='Datos '!G$29),'Datos '!F$29)))))</f>
        <v>1</v>
      </c>
      <c r="V34" s="224">
        <v>0.1</v>
      </c>
      <c r="W34" s="74">
        <f>IF(AND(V34&gt;='Datos '!K$25,V34&lt;='Datos '!L$25),'Datos '!J$25,IF(AND(V34&gt;='Datos '!K$26,V34&lt;='Datos '!L$26),'Datos '!J$26,IF(AND(V34&gt;='Datos '!K$27,V34&lt;='Datos '!L$27),'Datos '!J$27,IF(AND(V34&gt;='Datos '!K$28,V34&lt;='Datos '!L$28),'Datos '!J$28,IF(AND(V34&gt;='Datos '!K$29),'Datos '!J$29)))))</f>
        <v>1</v>
      </c>
      <c r="X34" s="216">
        <v>0.73</v>
      </c>
      <c r="Y34" s="74">
        <f>IF(AND(X34&gt;='Datos '!O$25,X34&lt;='Datos '!P$25),'Datos '!N$25,IF(AND(X34&gt;='Datos '!O$26,X34&lt;='Datos '!P$26),'Datos '!N$26,IF(AND(X34&gt;='Datos '!O$27,X34&lt;='Datos '!P$27),'Datos '!N$27,IF(AND(X34&gt;='Datos '!O$28,X34&lt;='Datos '!P$28),'Datos '!N$28,IF(AND(X34&gt;='Datos '!O$29),'Datos '!N$29)))))</f>
        <v>5</v>
      </c>
      <c r="Z34" s="215">
        <v>0.09</v>
      </c>
      <c r="AA34" s="234">
        <f>IF(AND(Z34&gt;='Datos '!W$12,Z34&lt;='Datos '!X$12),'Datos '!V$12,IF(AND(Z34&gt;='Datos '!W$13,Z34&lt;='Datos '!X$13),'Datos '!V$13,IF(AND(Z34&gt;='Datos '!W$14,Z34&lt;='Datos '!X$14),'Datos '!V$14,IF(AND(Z34&gt;='Datos '!W$15,Z34&lt;='Datos '!X$15),'Datos '!V$15,IF(AND(Z34&gt;='Datos '!W$16),'Datos '!V$16)))))</f>
        <v>4</v>
      </c>
      <c r="AB34" s="215">
        <v>0.12</v>
      </c>
      <c r="AC34" s="234">
        <f>IF(AND(AB34&gt;='Datos '!W$25,AB34&lt;='Datos '!X$25),'Datos '!V$25,IF(AND(AB34&gt;='Datos '!W$26,AB34&lt;='Datos '!X$26),'Datos '!V$26,IF(AND(AB34&gt;='Datos '!W$27,AB34&lt;='Datos '!X$27),'Datos '!V$27,IF(AND(AB34&gt;='Datos '!W$28,AB34&lt;='Datos '!X$28),'Datos '!V$28,IF(AND(AB34&gt;='Datos '!W$29),'Datos '!V$29)))))</f>
        <v>3</v>
      </c>
      <c r="AD34" s="235">
        <v>0.14000000000000001</v>
      </c>
      <c r="AE34" s="233">
        <f>IF(AND(AD34&gt;='Datos '!W$38,AD34&lt;='Datos '!X$38),'Datos '!V$38,IF(AND(AD34&gt;='Datos '!W$39,AD34&lt;='Datos '!X$39),'Datos '!V$39,IF(AND(AD34&gt;='Datos '!W$40,AD34&lt;='Datos '!X$40),'Datos '!V$40,IF(AND(AD34&gt;='Datos '!W$41,AD34&lt;='Datos '!X$41),'Datos '!V$41,IF(AND(AD34&gt;='Datos '!W$42),'Datos '!V$42)))))</f>
        <v>2</v>
      </c>
      <c r="AF34" s="235">
        <v>0.08</v>
      </c>
      <c r="AG34" s="233">
        <f>IF(AND(AF34&gt;='Datos '!AA$12,AF34&lt;='Datos '!AB$12),'Datos '!Z$12,IF(AND(AF34&gt;='Datos '!AA$13,AF34&lt;='Datos '!AB$13),'Datos '!Z$13,IF(AND(AF34&gt;='Datos '!AA$14,AD34&lt;='Datos '!AB$14),'Datos '!Z$14,IF(AND(AF34&gt;='Datos '!AA$15,AF34&lt;='Datos '!AB$15),'Datos '!Z$15,IF(AND(AF34&gt;='Datos '!AB$16),'Datos '!Z$16)))))</f>
        <v>5</v>
      </c>
      <c r="AH34" s="235">
        <v>0.27</v>
      </c>
      <c r="AI34" s="233">
        <f>IF(AND(AH34&gt;='Datos '!AA$25,AH34&lt;='Datos '!AB$25),'Datos '!Z$25,IF(AND(AH34&gt;='Datos '!AA$26,AH34&lt;='Datos '!AB$26),'Datos '!Z$26,IF(AND(AH34&gt;='Datos '!AA$27,AH34&lt;='Datos '!AB$27),'Datos '!Z$27,IF(AND(AH34&gt;='Datos '!AA$28,AH34&lt;='Datos '!AB$28),'Datos '!Z$28,IF(AND(AH34&gt;='Datos '!AB$29),'Datos '!Z$29)))))</f>
        <v>1</v>
      </c>
      <c r="AJ34" s="13">
        <v>0</v>
      </c>
      <c r="AK34" s="236">
        <f>IF(AND(AJ34&gt;='Datos '!S$25,AJ34&lt;='Datos '!T$25),'Datos '!R$25,IF(AND(AJ34&gt;='Datos '!S$26,AJ34&lt;='Datos '!T$26),'Datos '!R$26,IF(AND(AJ34&gt;='Datos '!S$27,AJ34&lt;='Datos '!T$27),'Datos '!R$27,IF(AND(AJ34&gt;='Datos '!S$28,AJ34&lt;='Datos '!T$28),'Datos '!R$28,IF(AND(AJ34&gt;='Datos '!S$29),'Datos '!R$29)))))</f>
        <v>1</v>
      </c>
      <c r="AL34" s="240">
        <v>0.14000000000000001</v>
      </c>
      <c r="AM34" s="233">
        <f>IF(AND(AL34&gt;='Datos '!C$51,AL34&lt;='Datos '!D$51),'Datos '!B$51,IF(AND(AL34&gt;='Datos '!C$52,AL34&lt;='Datos '!D$52),'Datos '!B$52,IF(AND(AL34&gt;='Datos '!C$53,AL34&lt;='Datos '!D$53),'Datos '!B$53,IF(AND(AL34&gt;='Datos '!C$54,AL34&lt;='Datos '!D$54),'Datos '!B$54,IF(AND(AL34&gt;='Datos '!C$55),'Datos '!B$55)))))</f>
        <v>3</v>
      </c>
      <c r="AN34" s="240">
        <v>0.15</v>
      </c>
      <c r="AO34" s="292">
        <f>IF(AND(AN34&gt;='Datos '!G$51,AN34&lt;='Datos '!H$51),'Datos '!F$51,IF(AND(AN34&gt;='Datos '!G$52,AN34&lt;='Datos '!H$52),'Datos '!F$52,IF(AND(AN34&gt;='Datos '!G$53,AN34&lt;='Datos '!H$53),'Datos '!F$53,IF(AND(AN34&gt;='Datos '!G$54,AN34&lt;='Datos '!H$54),'Datos '!F$54,IF(AND(AN34&gt;='Datos '!G$55),'Datos '!F$55)))))</f>
        <v>1</v>
      </c>
      <c r="AP34" s="240">
        <v>0.26</v>
      </c>
      <c r="AQ34" s="233">
        <f>IF(AND(AP34&gt;='Datos '!K$51,AP34&lt;='Datos '!L$51),'Datos '!J$51,IF(AND(AP34&gt;='Datos '!K$52,AP34&lt;='Datos '!L$52),'Datos '!J$52,IF(AND(AP34&gt;='Datos '!K$53,AP34&lt;='Datos '!L$53),'Datos '!J$53,IF(AND(AP34&gt;='Datos '!K$54,AP34&lt;='Datos '!L$54),'Datos '!J$54,IF(AND(AP34&gt;='Datos '!K$55),'Datos '!J$55)))))</f>
        <v>3</v>
      </c>
      <c r="AR34" s="240">
        <v>0.35</v>
      </c>
      <c r="AS34" s="233">
        <f>IF(AND(AR34&gt;='Datos '!O$51,AR34&lt;='Datos '!P$51),'Datos '!N$51,IF(AND(AR34&gt;='Datos '!O$52,AR34&lt;='Datos '!P$52),'Datos '!N$52,IF(AND(AR34&gt;='Datos '!O$53,AR34&lt;='Datos '!P$53),'Datos '!N$53,IF(AND(AR34&gt;='Datos '!O$54,AR34&lt;='Datos '!P$54),'Datos '!N$54,IF(AND(AR34&gt;='Datos '!O$55),'Datos '!N$55)))))</f>
        <v>4</v>
      </c>
      <c r="AT34" s="240">
        <v>0.24</v>
      </c>
      <c r="AU34" s="233">
        <f>IF(AND(AT34&gt;='Datos '!S$51,AT34&lt;='Datos '!T$51),'Datos '!R$51,IF(AND(AT34&gt;='Datos '!S$52,AT34&lt;='Datos '!T$52),'Datos '!R$52,IF(AND(AT34&gt;='Datos '!S$53,AT34&lt;='Datos '!T$53),'Datos '!R$53,IF(AND(AT34&gt;='Datos '!S$54,AT34&lt;='Datos '!T$54),'Datos '!R$54,IF(AND(AT34&gt;='Datos '!S$55),'Datos '!R$55)))))</f>
        <v>3</v>
      </c>
      <c r="AV34" s="240">
        <v>0.24</v>
      </c>
      <c r="AW34" s="233">
        <f>IF(AND(AV34&gt;='Datos '!W$51,AV34&lt;='Datos '!X$51),'Datos '!V$51,IF(AND(AV34&gt;='Datos '!W$52,AV34&lt;='Datos '!X$52),'Datos '!V$52,IF(AND(AV34&gt;='Datos '!W$53,AV34&lt;='Datos '!X$53),'Datos '!V$53,IF(AND(AV34&gt;='Datos '!W$54,AV34&lt;='Datos '!X$54),'Datos '!V$54,IF(AND(AV34&gt;='Datos '!W$55),'Datos '!V$55)))))</f>
        <v>3</v>
      </c>
      <c r="AX34" s="240">
        <v>0.43</v>
      </c>
      <c r="AY34" s="233">
        <f>IF(AND(AX34&gt;='Datos '!AA$51,AX34&lt;='Datos '!AB$51),'Datos '!Z$51,IF(AND(AX34&gt;='Datos '!AA$52,AX34&lt;='Datos '!AB$52),'Datos '!Z$52,IF(AND(AX34&gt;='Datos '!AA$53,AX34&lt;='Datos '!AB$53),'Datos '!Z$53,IF(AND(AX34&gt;='Datos '!AA$54,AX34&lt;='Datos '!AB$54),'Datos '!Z$54,IF(AND(AX34&gt;='Datos '!AA$55),'Datos '!Z$55)))))</f>
        <v>4</v>
      </c>
      <c r="AZ34" s="240">
        <v>0.31</v>
      </c>
      <c r="BA34" s="233">
        <f>IF(AND(AZ34&gt;='Datos '!AA$38,AZ34&lt;='Datos '!AB$38),'Datos '!Z$38,IF(AND(AZ34&gt;='Datos '!AA$39,AZ34&lt;='Datos '!AB$39),'Datos '!Z$39,IF(AND(AZ34&gt;='Datos '!AA$40,AZ34&lt;='Datos '!AB$40),'Datos '!Z$40,IF(AND(AZ34&gt;='Datos '!AA$41,AZ34&lt;='Datos '!AB$41),'Datos '!Z$41,IF(AND(AZ34&gt;='Datos '!AB$42),'Datos '!Z$42)))))</f>
        <v>5</v>
      </c>
      <c r="BB34" s="241">
        <f t="shared" si="5"/>
        <v>26</v>
      </c>
      <c r="BC34" s="236">
        <f>IF(AND(BB34&gt;='Datos '!AE$12,BB34&lt;='Datos '!AF$12),'Datos '!AD$12,IF(AND(BB34&gt;='Datos '!AE$13,BB34&lt;='Datos '!AF$13),'Datos '!AD$13,IF(AND(BB34&gt;='Datos '!AE$14,BB34&lt;='Datos '!AF$14),'Datos '!AD$14,IF(AND(BB34&gt;='Datos '!AE$15,BB34&lt;='Datos '!AF$15),'Datos '!AD$15,IF(AND(BB34&gt;='Datos '!AE$16),'Datos '!AD$16)))))</f>
        <v>3</v>
      </c>
      <c r="BD34" s="75">
        <v>0</v>
      </c>
      <c r="BE34" s="12">
        <v>0</v>
      </c>
      <c r="BF34" s="12">
        <v>0</v>
      </c>
      <c r="BG34" s="12">
        <v>0</v>
      </c>
      <c r="BH34" s="12">
        <v>5</v>
      </c>
      <c r="BI34" s="12">
        <v>0</v>
      </c>
      <c r="BJ34" s="12">
        <v>0</v>
      </c>
      <c r="BK34" s="12">
        <v>3</v>
      </c>
      <c r="BL34" s="12">
        <v>0</v>
      </c>
      <c r="BM34" s="12">
        <v>0</v>
      </c>
      <c r="BN34" s="12">
        <v>0</v>
      </c>
      <c r="BO34" s="12">
        <v>0</v>
      </c>
      <c r="BP34" s="14">
        <v>8</v>
      </c>
      <c r="BQ34" s="74">
        <f>IF(AND(BP34&gt;='Datos '!K$12,BP34&lt;='Datos '!L$12),'Datos '!J$12,IF(AND(BP34&gt;='Datos '!K$13,BP34&lt;='Datos '!L$13),'Datos '!J$13,IF(AND(BP34&gt;='Datos '!K$14,BP34&lt;='Datos '!L$14),'Datos '!J$14,IF(AND(BP34&gt;='Datos '!K$15,BP34&lt;='Datos '!L$15),'Datos '!J$15,IF(AND(BP34&gt;='Datos '!K$16),'Datos '!J$16)))))</f>
        <v>1</v>
      </c>
      <c r="BR34" s="75">
        <v>0</v>
      </c>
      <c r="BS34" s="12">
        <v>0</v>
      </c>
      <c r="BT34" s="12">
        <v>0</v>
      </c>
      <c r="BU34" s="12">
        <v>0</v>
      </c>
      <c r="BV34" s="12">
        <v>0</v>
      </c>
      <c r="BW34" s="12">
        <v>0</v>
      </c>
      <c r="BX34" s="12">
        <v>0</v>
      </c>
      <c r="BY34" s="12">
        <v>0</v>
      </c>
      <c r="BZ34" s="12">
        <v>0</v>
      </c>
      <c r="CA34" s="12">
        <v>0</v>
      </c>
      <c r="CB34" s="12">
        <v>0</v>
      </c>
      <c r="CC34" s="12">
        <v>0</v>
      </c>
      <c r="CD34" s="12">
        <v>0</v>
      </c>
      <c r="CE34" s="12">
        <v>0</v>
      </c>
      <c r="CF34" s="12">
        <v>0</v>
      </c>
      <c r="CG34" s="12">
        <v>0</v>
      </c>
      <c r="CH34" s="12">
        <v>0</v>
      </c>
      <c r="CI34" s="12">
        <v>0</v>
      </c>
      <c r="CJ34" s="12">
        <v>0</v>
      </c>
      <c r="CK34" s="12">
        <v>0</v>
      </c>
      <c r="CL34" s="12">
        <v>0</v>
      </c>
      <c r="CM34" s="12">
        <v>0</v>
      </c>
      <c r="CN34" s="12">
        <v>0</v>
      </c>
      <c r="CO34" s="12">
        <v>0</v>
      </c>
      <c r="CP34" s="12">
        <v>0</v>
      </c>
      <c r="CQ34" s="12">
        <v>0</v>
      </c>
      <c r="CR34" s="12">
        <v>0</v>
      </c>
      <c r="CS34" s="12">
        <v>0</v>
      </c>
      <c r="CT34" s="12">
        <v>0</v>
      </c>
      <c r="CU34" s="12">
        <v>0</v>
      </c>
      <c r="CV34" s="12">
        <v>0</v>
      </c>
      <c r="CW34" s="12">
        <v>0</v>
      </c>
      <c r="CX34" s="12">
        <v>0</v>
      </c>
      <c r="CY34" s="12">
        <v>0</v>
      </c>
      <c r="CZ34" s="12">
        <v>0</v>
      </c>
      <c r="DA34" s="12">
        <v>0</v>
      </c>
      <c r="DB34" s="12">
        <v>0</v>
      </c>
      <c r="DC34" s="12">
        <v>0</v>
      </c>
      <c r="DD34" s="12">
        <v>5</v>
      </c>
      <c r="DE34" s="14">
        <f t="shared" si="3"/>
        <v>5</v>
      </c>
      <c r="DF34" s="74">
        <f>IF(AND(DE34&gt;='Datos '!S$12,DE34&lt;='Datos '!T$12),'Datos '!R$12,IF(AND(DE34&gt;='Datos '!S$13,DE34&lt;='Datos '!T$13),'Datos '!R$13,IF(AND(DE34&gt;='Datos '!S$14,DE34&lt;='Datos '!T$14),'Datos '!R$14,IF(AND(DE34&gt;='Datos '!S$15,DE34&lt;='Datos '!T$15),'Datos '!R$15,IF(AND(DE34&gt;='Datos '!S$16),'Datos '!R$16)))))</f>
        <v>1</v>
      </c>
      <c r="DG34" s="75">
        <v>0</v>
      </c>
      <c r="DH34" s="12">
        <v>0</v>
      </c>
      <c r="DI34" s="12">
        <v>2</v>
      </c>
      <c r="DJ34" s="12">
        <v>0</v>
      </c>
      <c r="DK34" s="12">
        <v>3</v>
      </c>
      <c r="DL34" s="12">
        <v>2</v>
      </c>
      <c r="DM34" s="12">
        <v>3</v>
      </c>
      <c r="DN34" s="12">
        <v>0</v>
      </c>
      <c r="DO34" s="12">
        <v>0</v>
      </c>
      <c r="DP34" s="12">
        <v>0</v>
      </c>
      <c r="DQ34" s="12">
        <v>0</v>
      </c>
      <c r="DR34" s="12">
        <v>1</v>
      </c>
      <c r="DS34" s="12">
        <v>0</v>
      </c>
      <c r="DT34" s="12">
        <v>2</v>
      </c>
      <c r="DU34" s="12">
        <v>0</v>
      </c>
      <c r="DV34" s="12">
        <v>3</v>
      </c>
      <c r="DW34" s="12">
        <v>1</v>
      </c>
      <c r="DX34" s="22">
        <f t="shared" si="4"/>
        <v>17</v>
      </c>
      <c r="DY34" s="74">
        <f>IF(AND(DX34&gt;='Datos '!C$38,DX34&lt;='Datos '!D$38),'Datos '!B$38,IF(AND(DX34&gt;='Datos '!C$39,DX34&lt;='Datos '!D$39),'Datos '!B$39,IF(AND(DX34&gt;='Datos '!C$40,DX34&lt;='Datos '!D$40),'Datos '!B$40,IF(AND(DX34&gt;='Datos '!C$41,DX34&lt;='Datos '!D$41),'Datos '!B$41,IF(AND(DX34&gt;='Datos '!C$42),'Datos '!B$42)))))</f>
        <v>2</v>
      </c>
      <c r="EA34"/>
    </row>
    <row r="35" spans="2:162" x14ac:dyDescent="0.25">
      <c r="B35" s="164" t="s">
        <v>400</v>
      </c>
      <c r="C35" s="39">
        <v>0</v>
      </c>
      <c r="D35" s="39">
        <v>2</v>
      </c>
      <c r="E35" s="39">
        <v>1</v>
      </c>
      <c r="F35" s="14">
        <f t="shared" si="0"/>
        <v>3</v>
      </c>
      <c r="G35" s="74">
        <f>IF(AND(F35&gt;='Datos '!C$12,F35&lt;='Datos '!D$12),'Datos '!B$12,IF(AND(F35&gt;='Datos '!C$13,F35&lt;='Datos '!D$13),'Datos '!B$13,IF(AND(F35&gt;='Datos '!C$14,F35&lt;='Datos '!D$14),'Datos '!B$14,IF(AND(F35&gt;='Datos '!C$15,F35&lt;='Datos '!D$15),'Datos '!B$15,IF(AND(F35&gt;='Datos '!C$16),'Datos '!B$16)))))</f>
        <v>2</v>
      </c>
      <c r="H35" s="21">
        <f>VLOOKUP(B35,'Cultivos '!B32:J43,9,FALSE)</f>
        <v>30</v>
      </c>
      <c r="I35" s="38">
        <f>IF(AND(H35&gt;='Datos '!G$12,H35&lt;='Datos '!H$12),'Datos '!F$12,IF(AND(H35&gt;='Datos '!G$13,H35&lt;='Datos '!H$13),'Datos '!F$13,IF(AND(H35&gt;='Datos '!G$14,H35&lt;='Datos '!H$14),'Datos '!F$14,IF(AND(H35&gt;='Datos '!G$15,H35&lt;='Datos '!H$15),'Datos '!F$15,IF(AND(H35&gt;='Datos '!G$16),'Datos '!F$16)))))</f>
        <v>1</v>
      </c>
      <c r="J35" s="30">
        <f>VLOOKUP(B35,'Cultivos '!$O$63:$X$96,10,FALSE)</f>
        <v>8039</v>
      </c>
      <c r="K35" s="41">
        <f>IF(AND(J35&gt;='Datos '!G$38,J35&lt;='Datos '!H$38),'Datos '!F$38,IF(AND(J35&gt;='Datos '!G$39,J35&lt;='Datos '!H$39),'Datos '!F$39,IF(AND(J35&gt;='Datos '!G$40,J35&lt;='Datos '!H$40),'Datos '!F$40,IF(AND(J35&gt;='Datos '!G$41,J35&lt;='Datos '!H$41),'Datos '!F$41,IF(AND(J35&gt;='Datos '!G$42),'Datos '!F$42)))))</f>
        <v>1</v>
      </c>
      <c r="L35" s="30">
        <f>VLOOKUP(B35,'Cultivos '!$B$63:$F$95,5,FALSE)</f>
        <v>7602</v>
      </c>
      <c r="M35" s="41">
        <f>IF(AND(L35&gt;='Datos '!K$38,L35&lt;='Datos '!L$38),'Datos '!F$38,IF(AND(L35&gt;='Datos '!K$39,L35&lt;='Datos '!L$39),'Datos '!F$39,IF(AND(L35&gt;='Datos '!K$40,L35&lt;='Datos '!L$40),'Datos '!F$40,IF(AND(L35&gt;='Datos '!K$41,L35&lt;='Datos '!L$41),'Datos '!F$41,IF(AND(L35&gt;='Datos '!K$42),'Datos '!F$42)))))</f>
        <v>1</v>
      </c>
      <c r="N35" s="198">
        <v>519</v>
      </c>
      <c r="O35" s="15">
        <v>2080938</v>
      </c>
      <c r="P35" s="196">
        <f t="shared" si="6"/>
        <v>2.4940675791397917E-4</v>
      </c>
      <c r="Q35" s="41">
        <f>IF(AND(P35&gt;='[1]Datos '!O$12,P35&lt;='[1]Datos '!P$12),'[1]Datos '!N$12,IF(AND(P35&gt;='[1]Datos '!O$13,P35&lt;='[1]Datos '!P$13),'[1]Datos '!N$13,IF(AND(P35&gt;='[1]Datos '!O$14,P35&lt;='[1]Datos '!P$14),'[1]Datos '!N$14,IF(AND(P35&gt;='[1]Datos '!O$15,P35&lt;='[1]Datos '!P$15),'[1]Datos '!N$15,IF(AND(P35&gt;='[1]Datos '!O$16),'[1]Datos '!N$16)))))</f>
        <v>1</v>
      </c>
      <c r="R35" s="31">
        <v>0</v>
      </c>
      <c r="S35" s="42">
        <f>IF(AND(R35&gt;='Datos '!C$25,R35&lt;='Datos '!D$25),'Datos '!B$25,IF(AND(R35&gt;='Datos '!C$26,R35&lt;='Datos '!D$26),'Datos '!B$26,IF(AND(R35&gt;='Datos '!C$27,R35&lt;='Datos '!D$27),'Datos '!B$27,IF(AND(R35&gt;='Datos '!C$28,R35&lt;='Datos '!D$28),'Datos '!B$28,IF(AND(R35&gt;='Datos '!C$29),'Datos '!B$29)))))</f>
        <v>1</v>
      </c>
      <c r="T35" s="31">
        <v>116</v>
      </c>
      <c r="U35" s="42">
        <f>IF(AND(T35&gt;='Datos '!G$25,T35&lt;='Datos '!H$25),'Datos '!F$25,IF(AND(T35&gt;='Datos '!G$26,T35&lt;='Datos '!H$26),'Datos '!F$26,IF(AND(T35&gt;='Datos '!G$27,T35&lt;='Datos '!H$27),'Datos '!F$27,IF(AND(T35&gt;='Datos '!G$28,T35&lt;='Datos '!H$28),'Datos '!F$28,IF(AND(T35&gt;='Datos '!G$29),'Datos '!F$29)))))</f>
        <v>1</v>
      </c>
      <c r="V35" s="224">
        <v>0.22</v>
      </c>
      <c r="W35" s="74">
        <f>IF(AND(V35&gt;='Datos '!K$25,V35&lt;='Datos '!L$25),'Datos '!J$25,IF(AND(V35&gt;='Datos '!K$26,V35&lt;='Datos '!L$26),'Datos '!J$26,IF(AND(V35&gt;='Datos '!K$27,V35&lt;='Datos '!L$27),'Datos '!J$27,IF(AND(V35&gt;='Datos '!K$28,V35&lt;='Datos '!L$28),'Datos '!J$28,IF(AND(V35&gt;='Datos '!K$29),'Datos '!J$29)))))</f>
        <v>3</v>
      </c>
      <c r="X35" s="216">
        <v>0.63</v>
      </c>
      <c r="Y35" s="74">
        <f>IF(AND(X35&gt;='Datos '!O$25,X35&lt;='Datos '!P$25),'Datos '!N$25,IF(AND(X35&gt;='Datos '!O$26,X35&lt;='Datos '!P$26),'Datos '!N$26,IF(AND(X35&gt;='Datos '!O$27,X35&lt;='Datos '!P$27),'Datos '!N$27,IF(AND(X35&gt;='Datos '!O$28,X35&lt;='Datos '!P$28),'Datos '!N$28,IF(AND(X35&gt;='Datos '!O$29),'Datos '!N$29)))))</f>
        <v>1</v>
      </c>
      <c r="Z35" s="215">
        <v>0.11</v>
      </c>
      <c r="AA35" s="234">
        <f>IF(AND(Z35&gt;='Datos '!W$12,Z35&lt;='Datos '!X$12),'Datos '!V$12,IF(AND(Z35&gt;='Datos '!W$13,Z35&lt;='Datos '!X$13),'Datos '!V$13,IF(AND(Z35&gt;='Datos '!W$14,Z35&lt;='Datos '!X$14),'Datos '!V$14,IF(AND(Z35&gt;='Datos '!W$15,Z35&lt;='Datos '!X$15),'Datos '!V$15,IF(AND(Z35&gt;='Datos '!W$16),'Datos '!V$16)))))</f>
        <v>5</v>
      </c>
      <c r="AB35" s="215">
        <v>0.08</v>
      </c>
      <c r="AC35" s="234">
        <f>IF(AND(AB35&gt;='Datos '!W$25,AB35&lt;='Datos '!X$25),'Datos '!V$25,IF(AND(AB35&gt;='Datos '!W$26,AB35&lt;='Datos '!X$26),'Datos '!V$26,IF(AND(AB35&gt;='Datos '!W$27,AB35&lt;='Datos '!X$27),'Datos '!V$27,IF(AND(AB35&gt;='Datos '!W$28,AB35&lt;='Datos '!X$28),'Datos '!V$28,IF(AND(AB35&gt;='Datos '!W$29),'Datos '!V$29)))))</f>
        <v>2</v>
      </c>
      <c r="AD35" s="235">
        <v>0.1</v>
      </c>
      <c r="AE35" s="233">
        <f>IF(AND(AD35&gt;='Datos '!W$38,AD35&lt;='Datos '!X$38),'Datos '!V$38,IF(AND(AD35&gt;='Datos '!W$39,AD35&lt;='Datos '!X$39),'Datos '!V$39,IF(AND(AD35&gt;='Datos '!W$40,AD35&lt;='Datos '!X$40),'Datos '!V$40,IF(AND(AD35&gt;='Datos '!W$41,AD35&lt;='Datos '!X$41),'Datos '!V$41,IF(AND(AD35&gt;='Datos '!W$42),'Datos '!V$42)))))</f>
        <v>1</v>
      </c>
      <c r="AF35" s="235">
        <v>0.04</v>
      </c>
      <c r="AG35" s="233">
        <f>IF(AND(AF35&gt;='Datos '!AA$12,AF35&lt;='Datos '!AB$12),'Datos '!Z$12,IF(AND(AF35&gt;='Datos '!AA$13,AF35&lt;='Datos '!AB$13),'Datos '!Z$13,IF(AND(AF35&gt;='Datos '!AA$14,AD35&lt;='Datos '!AB$14),'Datos '!Z$14,IF(AND(AF35&gt;='Datos '!AA$15,AF35&lt;='Datos '!AB$15),'Datos '!Z$15,IF(AND(AF35&gt;='Datos '!AB$16),'Datos '!Z$16)))))</f>
        <v>2</v>
      </c>
      <c r="AH35" s="235">
        <v>0.31</v>
      </c>
      <c r="AI35" s="233">
        <f>IF(AND(AH35&gt;='Datos '!AA$25,AH35&lt;='Datos '!AB$25),'Datos '!Z$25,IF(AND(AH35&gt;='Datos '!AA$26,AH35&lt;='Datos '!AB$26),'Datos '!Z$26,IF(AND(AH35&gt;='Datos '!AA$27,AH35&lt;='Datos '!AB$27),'Datos '!Z$27,IF(AND(AH35&gt;='Datos '!AA$28,AH35&lt;='Datos '!AB$28),'Datos '!Z$28,IF(AND(AH35&gt;='Datos '!AB$29),'Datos '!Z$29)))))</f>
        <v>2</v>
      </c>
      <c r="AJ35" s="13">
        <v>1</v>
      </c>
      <c r="AK35" s="236">
        <f>IF(AND(AJ35&gt;='Datos '!S$25,AJ35&lt;='Datos '!T$25),'Datos '!R$25,IF(AND(AJ35&gt;='Datos '!S$26,AJ35&lt;='Datos '!T$26),'Datos '!R$26,IF(AND(AJ35&gt;='Datos '!S$27,AJ35&lt;='Datos '!T$27),'Datos '!R$27,IF(AND(AJ35&gt;='Datos '!S$28,AJ35&lt;='Datos '!T$28),'Datos '!R$28,IF(AND(AJ35&gt;='Datos '!S$29),'Datos '!R$29)))))</f>
        <v>1</v>
      </c>
      <c r="AL35" s="240">
        <v>0.14000000000000001</v>
      </c>
      <c r="AM35" s="233">
        <f>IF(AND(AL35&gt;='Datos '!C$51,AL35&lt;='Datos '!D$51),'Datos '!B$51,IF(AND(AL35&gt;='Datos '!C$52,AL35&lt;='Datos '!D$52),'Datos '!B$52,IF(AND(AL35&gt;='Datos '!C$53,AL35&lt;='Datos '!D$53),'Datos '!B$53,IF(AND(AL35&gt;='Datos '!C$54,AL35&lt;='Datos '!D$54),'Datos '!B$54,IF(AND(AL35&gt;='Datos '!C$55),'Datos '!B$55)))))</f>
        <v>3</v>
      </c>
      <c r="AN35" s="240">
        <v>0.23</v>
      </c>
      <c r="AO35" s="292">
        <f>IF(AND(AN35&gt;='Datos '!G$51,AN35&lt;='Datos '!H$51),'Datos '!F$51,IF(AND(AN35&gt;='Datos '!G$52,AN35&lt;='Datos '!H$52),'Datos '!F$52,IF(AND(AN35&gt;='Datos '!G$53,AN35&lt;='Datos '!H$53),'Datos '!F$53,IF(AND(AN35&gt;='Datos '!G$54,AN35&lt;='Datos '!H$54),'Datos '!F$54,IF(AND(AN35&gt;='Datos '!G$55),'Datos '!F$55)))))</f>
        <v>2</v>
      </c>
      <c r="AP35" s="240">
        <v>0.26</v>
      </c>
      <c r="AQ35" s="233">
        <f>IF(AND(AP35&gt;='Datos '!K$51,AP35&lt;='Datos '!L$51),'Datos '!J$51,IF(AND(AP35&gt;='Datos '!K$52,AP35&lt;='Datos '!L$52),'Datos '!J$52,IF(AND(AP35&gt;='Datos '!K$53,AP35&lt;='Datos '!L$53),'Datos '!J$53,IF(AND(AP35&gt;='Datos '!K$54,AP35&lt;='Datos '!L$54),'Datos '!J$54,IF(AND(AP35&gt;='Datos '!K$55),'Datos '!J$55)))))</f>
        <v>3</v>
      </c>
      <c r="AR35" s="240">
        <v>0.25</v>
      </c>
      <c r="AS35" s="233">
        <f>IF(AND(AR35&gt;='Datos '!O$51,AR35&lt;='Datos '!P$51),'Datos '!N$51,IF(AND(AR35&gt;='Datos '!O$52,AR35&lt;='Datos '!P$52),'Datos '!N$52,IF(AND(AR35&gt;='Datos '!O$53,AR35&lt;='Datos '!P$53),'Datos '!N$53,IF(AND(AR35&gt;='Datos '!O$54,AR35&lt;='Datos '!P$54),'Datos '!N$54,IF(AND(AR35&gt;='Datos '!O$55),'Datos '!N$55)))))</f>
        <v>2</v>
      </c>
      <c r="AT35" s="240">
        <v>0.18</v>
      </c>
      <c r="AU35" s="233">
        <f>IF(AND(AT35&gt;='Datos '!S$51,AT35&lt;='Datos '!T$51),'Datos '!R$51,IF(AND(AT35&gt;='Datos '!S$52,AT35&lt;='Datos '!T$52),'Datos '!R$52,IF(AND(AT35&gt;='Datos '!S$53,AT35&lt;='Datos '!T$53),'Datos '!R$53,IF(AND(AT35&gt;='Datos '!S$54,AT35&lt;='Datos '!T$54),'Datos '!R$54,IF(AND(AT35&gt;='Datos '!S$55),'Datos '!R$55)))))</f>
        <v>2</v>
      </c>
      <c r="AV35" s="240">
        <v>0.19</v>
      </c>
      <c r="AW35" s="233">
        <f>IF(AND(AV35&gt;='Datos '!W$51,AV35&lt;='Datos '!X$51),'Datos '!V$51,IF(AND(AV35&gt;='Datos '!W$52,AV35&lt;='Datos '!X$52),'Datos '!V$52,IF(AND(AV35&gt;='Datos '!W$53,AV35&lt;='Datos '!X$53),'Datos '!V$53,IF(AND(AV35&gt;='Datos '!W$54,AV35&lt;='Datos '!X$54),'Datos '!V$54,IF(AND(AV35&gt;='Datos '!W$55),'Datos '!V$55)))))</f>
        <v>1</v>
      </c>
      <c r="AX35" s="240">
        <v>0.39</v>
      </c>
      <c r="AY35" s="233">
        <f>IF(AND(AX35&gt;='Datos '!AA$51,AX35&lt;='Datos '!AB$51),'Datos '!Z$51,IF(AND(AX35&gt;='Datos '!AA$52,AX35&lt;='Datos '!AB$52),'Datos '!Z$52,IF(AND(AX35&gt;='Datos '!AA$53,AX35&lt;='Datos '!AB$53),'Datos '!Z$53,IF(AND(AX35&gt;='Datos '!AA$54,AX35&lt;='Datos '!AB$54),'Datos '!Z$54,IF(AND(AX35&gt;='Datos '!AA$55),'Datos '!Z$55)))))</f>
        <v>3</v>
      </c>
      <c r="AZ35" s="240">
        <v>0.08</v>
      </c>
      <c r="BA35" s="233">
        <f>IF(AND(AZ35&gt;='Datos '!AA$38,AZ35&lt;='Datos '!AB$38),'Datos '!Z$38,IF(AND(AZ35&gt;='Datos '!AA$39,AZ35&lt;='Datos '!AB$39),'Datos '!Z$39,IF(AND(AZ35&gt;='Datos '!AA$40,AZ35&lt;='Datos '!AB$40),'Datos '!Z$40,IF(AND(AZ35&gt;='Datos '!AA$41,AZ35&lt;='Datos '!AB$41),'Datos '!Z$41,IF(AND(AZ35&gt;='Datos '!AB$42),'Datos '!Z$42)))))</f>
        <v>1</v>
      </c>
      <c r="BB35" s="241">
        <f t="shared" si="5"/>
        <v>17</v>
      </c>
      <c r="BC35" s="236">
        <f>IF(AND(BB35&gt;='Datos '!AE$12,BB35&lt;='Datos '!AF$12),'Datos '!AD$12,IF(AND(BB35&gt;='Datos '!AE$13,BB35&lt;='Datos '!AF$13),'Datos '!AD$13,IF(AND(BB35&gt;='Datos '!AE$14,BB35&lt;='Datos '!AF$14),'Datos '!AD$14,IF(AND(BB35&gt;='Datos '!AE$15,BB35&lt;='Datos '!AF$15),'Datos '!AD$15,IF(AND(BB35&gt;='Datos '!AE$16),'Datos '!AD$16)))))</f>
        <v>1</v>
      </c>
      <c r="BD35" s="75">
        <v>0</v>
      </c>
      <c r="BE35" s="12">
        <v>0</v>
      </c>
      <c r="BF35" s="12">
        <v>1</v>
      </c>
      <c r="BG35" s="12">
        <v>4</v>
      </c>
      <c r="BH35" s="12">
        <v>0</v>
      </c>
      <c r="BI35" s="12">
        <v>4</v>
      </c>
      <c r="BJ35" s="12">
        <v>5</v>
      </c>
      <c r="BK35" s="12">
        <v>0</v>
      </c>
      <c r="BL35" s="12">
        <v>3</v>
      </c>
      <c r="BM35" s="12">
        <v>3</v>
      </c>
      <c r="BN35" s="12">
        <v>0</v>
      </c>
      <c r="BO35" s="12">
        <v>0</v>
      </c>
      <c r="BP35" s="14">
        <v>20</v>
      </c>
      <c r="BQ35" s="74">
        <f>IF(AND(BP35&gt;='Datos '!K$12,BP35&lt;='Datos '!L$12),'Datos '!J$12,IF(AND(BP35&gt;='Datos '!K$13,BP35&lt;='Datos '!L$13),'Datos '!J$13,IF(AND(BP35&gt;='Datos '!K$14,BP35&lt;='Datos '!L$14),'Datos '!J$14,IF(AND(BP35&gt;='Datos '!K$15,BP35&lt;='Datos '!L$15),'Datos '!J$15,IF(AND(BP35&gt;='Datos '!K$16),'Datos '!J$16)))))</f>
        <v>4</v>
      </c>
      <c r="BR35" s="75">
        <v>0</v>
      </c>
      <c r="BS35" s="12">
        <v>0</v>
      </c>
      <c r="BT35" s="12">
        <v>0</v>
      </c>
      <c r="BU35" s="12">
        <v>0</v>
      </c>
      <c r="BV35" s="12">
        <v>0</v>
      </c>
      <c r="BW35" s="12">
        <v>0</v>
      </c>
      <c r="BX35" s="12">
        <v>3</v>
      </c>
      <c r="BY35" s="12">
        <v>0</v>
      </c>
      <c r="BZ35" s="12">
        <v>0</v>
      </c>
      <c r="CA35" s="12">
        <v>0</v>
      </c>
      <c r="CB35" s="12">
        <v>3</v>
      </c>
      <c r="CC35" s="12">
        <v>1</v>
      </c>
      <c r="CD35" s="12">
        <v>0</v>
      </c>
      <c r="CE35" s="12">
        <v>0</v>
      </c>
      <c r="CF35" s="12">
        <v>0</v>
      </c>
      <c r="CG35" s="12">
        <v>0</v>
      </c>
      <c r="CH35" s="12">
        <v>3</v>
      </c>
      <c r="CI35" s="12">
        <v>0</v>
      </c>
      <c r="CJ35" s="12">
        <v>0</v>
      </c>
      <c r="CK35" s="12">
        <v>0</v>
      </c>
      <c r="CL35" s="12">
        <v>0</v>
      </c>
      <c r="CM35" s="12">
        <v>0</v>
      </c>
      <c r="CN35" s="12">
        <v>0</v>
      </c>
      <c r="CO35" s="12">
        <v>0</v>
      </c>
      <c r="CP35" s="12">
        <v>0</v>
      </c>
      <c r="CQ35" s="12">
        <v>0</v>
      </c>
      <c r="CR35" s="12">
        <v>0</v>
      </c>
      <c r="CS35" s="12">
        <v>0</v>
      </c>
      <c r="CT35" s="12">
        <v>0</v>
      </c>
      <c r="CU35" s="12">
        <v>0</v>
      </c>
      <c r="CV35" s="12">
        <v>0</v>
      </c>
      <c r="CW35" s="12">
        <v>0</v>
      </c>
      <c r="CX35" s="12">
        <v>0</v>
      </c>
      <c r="CY35" s="12">
        <v>0</v>
      </c>
      <c r="CZ35" s="12">
        <v>0</v>
      </c>
      <c r="DA35" s="12">
        <v>0</v>
      </c>
      <c r="DB35" s="12">
        <v>0</v>
      </c>
      <c r="DC35" s="12">
        <v>0</v>
      </c>
      <c r="DD35" s="12">
        <v>0</v>
      </c>
      <c r="DE35" s="14">
        <f t="shared" si="3"/>
        <v>10</v>
      </c>
      <c r="DF35" s="74">
        <f>IF(AND(DE35&gt;='Datos '!S$12,DE35&lt;='Datos '!T$12),'Datos '!R$12,IF(AND(DE35&gt;='Datos '!S$13,DE35&lt;='Datos '!T$13),'Datos '!R$13,IF(AND(DE35&gt;='Datos '!S$14,DE35&lt;='Datos '!T$14),'Datos '!R$14,IF(AND(DE35&gt;='Datos '!S$15,DE35&lt;='Datos '!T$15),'Datos '!R$15,IF(AND(DE35&gt;='Datos '!S$16),'Datos '!R$16)))))</f>
        <v>2</v>
      </c>
      <c r="DG35" s="75">
        <v>0</v>
      </c>
      <c r="DH35" s="12">
        <v>0</v>
      </c>
      <c r="DI35" s="12">
        <v>0</v>
      </c>
      <c r="DJ35" s="12">
        <v>0</v>
      </c>
      <c r="DK35" s="12">
        <v>3</v>
      </c>
      <c r="DL35" s="12">
        <v>0</v>
      </c>
      <c r="DM35" s="12">
        <v>3</v>
      </c>
      <c r="DN35" s="12">
        <v>0</v>
      </c>
      <c r="DO35" s="12">
        <v>0</v>
      </c>
      <c r="DP35" s="12">
        <v>0</v>
      </c>
      <c r="DQ35" s="12">
        <v>0</v>
      </c>
      <c r="DR35" s="12">
        <v>1</v>
      </c>
      <c r="DS35" s="12">
        <v>0</v>
      </c>
      <c r="DT35" s="12">
        <v>0</v>
      </c>
      <c r="DU35" s="12">
        <v>0</v>
      </c>
      <c r="DV35" s="12">
        <v>3</v>
      </c>
      <c r="DW35" s="12">
        <v>1</v>
      </c>
      <c r="DX35" s="22">
        <f t="shared" si="4"/>
        <v>11</v>
      </c>
      <c r="DY35" s="74">
        <f>IF(AND(DX35&gt;='Datos '!C$38,DX35&lt;='Datos '!D$38),'Datos '!B$38,IF(AND(DX35&gt;='Datos '!C$39,DX35&lt;='Datos '!D$39),'Datos '!B$39,IF(AND(DX35&gt;='Datos '!C$40,DX35&lt;='Datos '!D$40),'Datos '!B$40,IF(AND(DX35&gt;='Datos '!C$41,DX35&lt;='Datos '!D$41),'Datos '!B$41,IF(AND(DX35&gt;='Datos '!C$42),'Datos '!B$42)))))</f>
        <v>1</v>
      </c>
      <c r="EA35"/>
    </row>
    <row r="36" spans="2:162" ht="15" customHeight="1" x14ac:dyDescent="0.25">
      <c r="B36" s="164" t="s">
        <v>401</v>
      </c>
      <c r="C36" s="39">
        <v>0</v>
      </c>
      <c r="D36" s="39">
        <v>0</v>
      </c>
      <c r="E36" s="39">
        <v>1</v>
      </c>
      <c r="F36" s="14">
        <f t="shared" si="0"/>
        <v>1</v>
      </c>
      <c r="G36" s="74">
        <f>IF(AND(F36&gt;='Datos '!C$12,F36&lt;='Datos '!D$12),'Datos '!B$12,IF(AND(F36&gt;='Datos '!C$13,F36&lt;='Datos '!D$13),'Datos '!B$13,IF(AND(F36&gt;='Datos '!C$14,F36&lt;='Datos '!D$14),'Datos '!B$14,IF(AND(F36&gt;='Datos '!C$15,F36&lt;='Datos '!D$15),'Datos '!B$15,IF(AND(F36&gt;='Datos '!C$16),'Datos '!B$16)))))</f>
        <v>1</v>
      </c>
      <c r="H36" s="21">
        <f>VLOOKUP(B36,'Cultivos '!B33:J43,9,FALSE)</f>
        <v>0</v>
      </c>
      <c r="I36" s="38">
        <f>IF(AND(H36&gt;='Datos '!G$12,H36&lt;='Datos '!H$12),'Datos '!F$12,IF(AND(H36&gt;='Datos '!G$13,H36&lt;='Datos '!H$13),'Datos '!F$13,IF(AND(H36&gt;='Datos '!G$14,H36&lt;='Datos '!H$14),'Datos '!F$14,IF(AND(H36&gt;='Datos '!G$15,H36&lt;='Datos '!H$15),'Datos '!F$15,IF(AND(H36&gt;='Datos '!G$16),'Datos '!F$16)))))</f>
        <v>1</v>
      </c>
      <c r="J36" s="30">
        <f>VLOOKUP(B36,'Cultivos '!$O$63:$X$96,10,FALSE)</f>
        <v>255</v>
      </c>
      <c r="K36" s="41">
        <f>IF(AND(J36&gt;='Datos '!G$38,J36&lt;='Datos '!H$38),'Datos '!F$38,IF(AND(J36&gt;='Datos '!G$39,J36&lt;='Datos '!H$39),'Datos '!F$39,IF(AND(J36&gt;='Datos '!G$40,J36&lt;='Datos '!H$40),'Datos '!F$40,IF(AND(J36&gt;='Datos '!G$41,J36&lt;='Datos '!H$41),'Datos '!F$41,IF(AND(J36&gt;='Datos '!G$42),'Datos '!F$42)))))</f>
        <v>1</v>
      </c>
      <c r="L36" s="30">
        <f>VLOOKUP(B36,'Cultivos '!$B$63:$F$95,5,FALSE)</f>
        <v>346</v>
      </c>
      <c r="M36" s="41">
        <f>IF(AND(L36&gt;='Datos '!K$38,L36&lt;='Datos '!L$38),'Datos '!F$38,IF(AND(L36&gt;='Datos '!K$39,L36&lt;='Datos '!L$39),'Datos '!F$39,IF(AND(L36&gt;='Datos '!K$40,L36&lt;='Datos '!L$40),'Datos '!F$40,IF(AND(L36&gt;='Datos '!K$41,L36&lt;='Datos '!L$41),'Datos '!F$41,IF(AND(L36&gt;='Datos '!K$42),'Datos '!F$42)))))</f>
        <v>1</v>
      </c>
      <c r="N36" s="198">
        <v>1158</v>
      </c>
      <c r="O36" s="15">
        <v>868438</v>
      </c>
      <c r="P36" s="196">
        <f t="shared" si="6"/>
        <v>1.3334285233948767E-3</v>
      </c>
      <c r="Q36" s="41">
        <f>IF(AND(P36&gt;='[1]Datos '!O$12,P36&lt;='[1]Datos '!P$12),'[1]Datos '!N$12,IF(AND(P36&gt;='[1]Datos '!O$13,P36&lt;='[1]Datos '!P$13),'[1]Datos '!N$13,IF(AND(P36&gt;='[1]Datos '!O$14,P36&lt;='[1]Datos '!P$14),'[1]Datos '!N$14,IF(AND(P36&gt;='[1]Datos '!O$15,P36&lt;='[1]Datos '!P$15),'[1]Datos '!N$15,IF(AND(P36&gt;='[1]Datos '!O$16),'[1]Datos '!N$16)))))</f>
        <v>1</v>
      </c>
      <c r="R36" s="31">
        <v>0</v>
      </c>
      <c r="S36" s="42">
        <f>IF(AND(R36&gt;='Datos '!C$25,R36&lt;='Datos '!D$25),'Datos '!B$25,IF(AND(R36&gt;='Datos '!C$26,R36&lt;='Datos '!D$26),'Datos '!B$26,IF(AND(R36&gt;='Datos '!C$27,R36&lt;='Datos '!D$27),'Datos '!B$27,IF(AND(R36&gt;='Datos '!C$28,R36&lt;='Datos '!D$28),'Datos '!B$28,IF(AND(R36&gt;='Datos '!C$29),'Datos '!B$29)))))</f>
        <v>1</v>
      </c>
      <c r="T36" s="31">
        <v>83</v>
      </c>
      <c r="U36" s="42">
        <f>IF(AND(T36&gt;='Datos '!G$25,T36&lt;='Datos '!H$25),'Datos '!F$25,IF(AND(T36&gt;='Datos '!G$26,T36&lt;='Datos '!H$26),'Datos '!F$26,IF(AND(T36&gt;='Datos '!G$27,T36&lt;='Datos '!H$27),'Datos '!F$27,IF(AND(T36&gt;='Datos '!G$28,T36&lt;='Datos '!H$28),'Datos '!F$28,IF(AND(T36&gt;='Datos '!G$29),'Datos '!F$29)))))</f>
        <v>1</v>
      </c>
      <c r="V36" s="224">
        <v>0.1</v>
      </c>
      <c r="W36" s="74">
        <f>IF(AND(V36&gt;='Datos '!K$25,V36&lt;='Datos '!L$25),'Datos '!J$25,IF(AND(V36&gt;='Datos '!K$26,V36&lt;='Datos '!L$26),'Datos '!J$26,IF(AND(V36&gt;='Datos '!K$27,V36&lt;='Datos '!L$27),'Datos '!J$27,IF(AND(V36&gt;='Datos '!K$28,V36&lt;='Datos '!L$28),'Datos '!J$28,IF(AND(V36&gt;='Datos '!K$29),'Datos '!J$29)))))</f>
        <v>1</v>
      </c>
      <c r="X36" s="216">
        <v>0.73</v>
      </c>
      <c r="Y36" s="74">
        <f>IF(AND(X36&gt;='Datos '!O$25,X36&lt;='Datos '!P$25),'Datos '!N$25,IF(AND(X36&gt;='Datos '!O$26,X36&lt;='Datos '!P$26),'Datos '!N$26,IF(AND(X36&gt;='Datos '!O$27,X36&lt;='Datos '!P$27),'Datos '!N$27,IF(AND(X36&gt;='Datos '!O$28,X36&lt;='Datos '!P$28),'Datos '!N$28,IF(AND(X36&gt;='Datos '!O$29),'Datos '!N$29)))))</f>
        <v>5</v>
      </c>
      <c r="Z36" s="215">
        <v>0.09</v>
      </c>
      <c r="AA36" s="234">
        <f>IF(AND(Z36&gt;='Datos '!W$12,Z36&lt;='Datos '!X$12),'Datos '!V$12,IF(AND(Z36&gt;='Datos '!W$13,Z36&lt;='Datos '!X$13),'Datos '!V$13,IF(AND(Z36&gt;='Datos '!W$14,Z36&lt;='Datos '!X$14),'Datos '!V$14,IF(AND(Z36&gt;='Datos '!W$15,Z36&lt;='Datos '!X$15),'Datos '!V$15,IF(AND(Z36&gt;='Datos '!W$16),'Datos '!V$16)))))</f>
        <v>4</v>
      </c>
      <c r="AB36" s="215">
        <v>0.12</v>
      </c>
      <c r="AC36" s="234">
        <f>IF(AND(AB36&gt;='Datos '!W$25,AB36&lt;='Datos '!X$25),'Datos '!V$25,IF(AND(AB36&gt;='Datos '!W$26,AB36&lt;='Datos '!X$26),'Datos '!V$26,IF(AND(AB36&gt;='Datos '!W$27,AB36&lt;='Datos '!X$27),'Datos '!V$27,IF(AND(AB36&gt;='Datos '!W$28,AB36&lt;='Datos '!X$28),'Datos '!V$28,IF(AND(AB36&gt;='Datos '!W$29),'Datos '!V$29)))))</f>
        <v>3</v>
      </c>
      <c r="AD36" s="235">
        <v>0.14000000000000001</v>
      </c>
      <c r="AE36" s="233">
        <f>IF(AND(AD36&gt;='Datos '!W$38,AD36&lt;='Datos '!X$38),'Datos '!V$38,IF(AND(AD36&gt;='Datos '!W$39,AD36&lt;='Datos '!X$39),'Datos '!V$39,IF(AND(AD36&gt;='Datos '!W$40,AD36&lt;='Datos '!X$40),'Datos '!V$40,IF(AND(AD36&gt;='Datos '!W$41,AD36&lt;='Datos '!X$41),'Datos '!V$41,IF(AND(AD36&gt;='Datos '!W$42),'Datos '!V$42)))))</f>
        <v>2</v>
      </c>
      <c r="AF36" s="235">
        <v>0.08</v>
      </c>
      <c r="AG36" s="233">
        <f>IF(AND(AF36&gt;='Datos '!AA$12,AF36&lt;='Datos '!AB$12),'Datos '!Z$12,IF(AND(AF36&gt;='Datos '!AA$13,AF36&lt;='Datos '!AB$13),'Datos '!Z$13,IF(AND(AF36&gt;='Datos '!AA$14,AD36&lt;='Datos '!AB$14),'Datos '!Z$14,IF(AND(AF36&gt;='Datos '!AA$15,AF36&lt;='Datos '!AB$15),'Datos '!Z$15,IF(AND(AF36&gt;='Datos '!AB$16),'Datos '!Z$16)))))</f>
        <v>5</v>
      </c>
      <c r="AH36" s="235">
        <v>0.27</v>
      </c>
      <c r="AI36" s="233">
        <f>IF(AND(AH36&gt;='Datos '!AA$25,AH36&lt;='Datos '!AB$25),'Datos '!Z$25,IF(AND(AH36&gt;='Datos '!AA$26,AH36&lt;='Datos '!AB$26),'Datos '!Z$26,IF(AND(AH36&gt;='Datos '!AA$27,AH36&lt;='Datos '!AB$27),'Datos '!Z$27,IF(AND(AH36&gt;='Datos '!AA$28,AH36&lt;='Datos '!AB$28),'Datos '!Z$28,IF(AND(AH36&gt;='Datos '!AB$29),'Datos '!Z$29)))))</f>
        <v>1</v>
      </c>
      <c r="AJ36" s="13">
        <v>0</v>
      </c>
      <c r="AK36" s="236">
        <f>IF(AND(AJ36&gt;='Datos '!S$25,AJ36&lt;='Datos '!T$25),'Datos '!R$25,IF(AND(AJ36&gt;='Datos '!S$26,AJ36&lt;='Datos '!T$26),'Datos '!R$26,IF(AND(AJ36&gt;='Datos '!S$27,AJ36&lt;='Datos '!T$27),'Datos '!R$27,IF(AND(AJ36&gt;='Datos '!S$28,AJ36&lt;='Datos '!T$28),'Datos '!R$28,IF(AND(AJ36&gt;='Datos '!S$29),'Datos '!R$29)))))</f>
        <v>1</v>
      </c>
      <c r="AL36" s="240">
        <v>0.14000000000000001</v>
      </c>
      <c r="AM36" s="233">
        <f>IF(AND(AL36&gt;='Datos '!C$51,AL36&lt;='Datos '!D$51),'Datos '!B$51,IF(AND(AL36&gt;='Datos '!C$52,AL36&lt;='Datos '!D$52),'Datos '!B$52,IF(AND(AL36&gt;='Datos '!C$53,AL36&lt;='Datos '!D$53),'Datos '!B$53,IF(AND(AL36&gt;='Datos '!C$54,AL36&lt;='Datos '!D$54),'Datos '!B$54,IF(AND(AL36&gt;='Datos '!C$55),'Datos '!B$55)))))</f>
        <v>3</v>
      </c>
      <c r="AN36" s="240">
        <v>0.15</v>
      </c>
      <c r="AO36" s="292">
        <f>IF(AND(AN36&gt;='Datos '!G$51,AN36&lt;='Datos '!H$51),'Datos '!F$51,IF(AND(AN36&gt;='Datos '!G$52,AN36&lt;='Datos '!H$52),'Datos '!F$52,IF(AND(AN36&gt;='Datos '!G$53,AN36&lt;='Datos '!H$53),'Datos '!F$53,IF(AND(AN36&gt;='Datos '!G$54,AN36&lt;='Datos '!H$54),'Datos '!F$54,IF(AND(AN36&gt;='Datos '!G$55),'Datos '!F$55)))))</f>
        <v>1</v>
      </c>
      <c r="AP36" s="240">
        <v>0.26</v>
      </c>
      <c r="AQ36" s="233">
        <f>IF(AND(AP36&gt;='Datos '!K$51,AP36&lt;='Datos '!L$51),'Datos '!J$51,IF(AND(AP36&gt;='Datos '!K$52,AP36&lt;='Datos '!L$52),'Datos '!J$52,IF(AND(AP36&gt;='Datos '!K$53,AP36&lt;='Datos '!L$53),'Datos '!J$53,IF(AND(AP36&gt;='Datos '!K$54,AP36&lt;='Datos '!L$54),'Datos '!J$54,IF(AND(AP36&gt;='Datos '!K$55),'Datos '!J$55)))))</f>
        <v>3</v>
      </c>
      <c r="AR36" s="240">
        <v>0.35</v>
      </c>
      <c r="AS36" s="233">
        <f>IF(AND(AR36&gt;='Datos '!O$51,AR36&lt;='Datos '!P$51),'Datos '!N$51,IF(AND(AR36&gt;='Datos '!O$52,AR36&lt;='Datos '!P$52),'Datos '!N$52,IF(AND(AR36&gt;='Datos '!O$53,AR36&lt;='Datos '!P$53),'Datos '!N$53,IF(AND(AR36&gt;='Datos '!O$54,AR36&lt;='Datos '!P$54),'Datos '!N$54,IF(AND(AR36&gt;='Datos '!O$55),'Datos '!N$55)))))</f>
        <v>4</v>
      </c>
      <c r="AT36" s="240">
        <v>0.24</v>
      </c>
      <c r="AU36" s="233">
        <f>IF(AND(AT36&gt;='Datos '!S$51,AT36&lt;='Datos '!T$51),'Datos '!R$51,IF(AND(AT36&gt;='Datos '!S$52,AT36&lt;='Datos '!T$52),'Datos '!R$52,IF(AND(AT36&gt;='Datos '!S$53,AT36&lt;='Datos '!T$53),'Datos '!R$53,IF(AND(AT36&gt;='Datos '!S$54,AT36&lt;='Datos '!T$54),'Datos '!R$54,IF(AND(AT36&gt;='Datos '!S$55),'Datos '!R$55)))))</f>
        <v>3</v>
      </c>
      <c r="AV36" s="240">
        <v>0.24</v>
      </c>
      <c r="AW36" s="233">
        <f>IF(AND(AV36&gt;='Datos '!W$51,AV36&lt;='Datos '!X$51),'Datos '!V$51,IF(AND(AV36&gt;='Datos '!W$52,AV36&lt;='Datos '!X$52),'Datos '!V$52,IF(AND(AV36&gt;='Datos '!W$53,AV36&lt;='Datos '!X$53),'Datos '!V$53,IF(AND(AV36&gt;='Datos '!W$54,AV36&lt;='Datos '!X$54),'Datos '!V$54,IF(AND(AV36&gt;='Datos '!W$55),'Datos '!V$55)))))</f>
        <v>3</v>
      </c>
      <c r="AX36" s="240">
        <v>0.43</v>
      </c>
      <c r="AY36" s="233">
        <f>IF(AND(AX36&gt;='Datos '!AA$51,AX36&lt;='Datos '!AB$51),'Datos '!Z$51,IF(AND(AX36&gt;='Datos '!AA$52,AX36&lt;='Datos '!AB$52),'Datos '!Z$52,IF(AND(AX36&gt;='Datos '!AA$53,AX36&lt;='Datos '!AB$53),'Datos '!Z$53,IF(AND(AX36&gt;='Datos '!AA$54,AX36&lt;='Datos '!AB$54),'Datos '!Z$54,IF(AND(AX36&gt;='Datos '!AA$55),'Datos '!Z$55)))))</f>
        <v>4</v>
      </c>
      <c r="AZ36" s="240">
        <v>0.31</v>
      </c>
      <c r="BA36" s="233">
        <f>IF(AND(AZ36&gt;='Datos '!AA$38,AZ36&lt;='Datos '!AB$38),'Datos '!Z$38,IF(AND(AZ36&gt;='Datos '!AA$39,AZ36&lt;='Datos '!AB$39),'Datos '!Z$39,IF(AND(AZ36&gt;='Datos '!AA$40,AZ36&lt;='Datos '!AB$40),'Datos '!Z$40,IF(AND(AZ36&gt;='Datos '!AA$41,AZ36&lt;='Datos '!AB$41),'Datos '!Z$41,IF(AND(AZ36&gt;='Datos '!AB$42),'Datos '!Z$42)))))</f>
        <v>5</v>
      </c>
      <c r="BB36" s="241">
        <f t="shared" si="5"/>
        <v>26</v>
      </c>
      <c r="BC36" s="236">
        <f>IF(AND(BB36&gt;='Datos '!AE$12,BB36&lt;='Datos '!AF$12),'Datos '!AD$12,IF(AND(BB36&gt;='Datos '!AE$13,BB36&lt;='Datos '!AF$13),'Datos '!AD$13,IF(AND(BB36&gt;='Datos '!AE$14,BB36&lt;='Datos '!AF$14),'Datos '!AD$14,IF(AND(BB36&gt;='Datos '!AE$15,BB36&lt;='Datos '!AF$15),'Datos '!AD$15,IF(AND(BB36&gt;='Datos '!AE$16),'Datos '!AD$16)))))</f>
        <v>3</v>
      </c>
      <c r="BD36" s="75">
        <v>0</v>
      </c>
      <c r="BE36" s="12">
        <v>0</v>
      </c>
      <c r="BF36" s="12">
        <v>0</v>
      </c>
      <c r="BG36" s="12">
        <v>3</v>
      </c>
      <c r="BH36" s="12">
        <v>0</v>
      </c>
      <c r="BI36" s="12">
        <v>3</v>
      </c>
      <c r="BJ36" s="12">
        <v>0</v>
      </c>
      <c r="BK36" s="12">
        <v>3</v>
      </c>
      <c r="BL36" s="12">
        <v>3</v>
      </c>
      <c r="BM36" s="12">
        <v>0</v>
      </c>
      <c r="BN36" s="12">
        <v>0</v>
      </c>
      <c r="BO36" s="12">
        <v>0</v>
      </c>
      <c r="BP36" s="14">
        <v>12</v>
      </c>
      <c r="BQ36" s="74">
        <f>IF(AND(BP36&gt;='Datos '!K$12,BP36&lt;='Datos '!L$12),'Datos '!J$12,IF(AND(BP36&gt;='Datos '!K$13,BP36&lt;='Datos '!L$13),'Datos '!J$13,IF(AND(BP36&gt;='Datos '!K$14,BP36&lt;='Datos '!L$14),'Datos '!J$14,IF(AND(BP36&gt;='Datos '!K$15,BP36&lt;='Datos '!L$15),'Datos '!J$15,IF(AND(BP36&gt;='Datos '!K$16),'Datos '!J$16)))))</f>
        <v>2</v>
      </c>
      <c r="BR36" s="75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3</v>
      </c>
      <c r="BY36" s="12">
        <v>0</v>
      </c>
      <c r="BZ36" s="12">
        <v>0</v>
      </c>
      <c r="CA36" s="12">
        <v>0</v>
      </c>
      <c r="CB36" s="12">
        <v>3</v>
      </c>
      <c r="CC36" s="12">
        <v>0</v>
      </c>
      <c r="CD36" s="12">
        <v>0</v>
      </c>
      <c r="CE36" s="12">
        <v>0</v>
      </c>
      <c r="CF36" s="12">
        <v>0</v>
      </c>
      <c r="CG36" s="12">
        <v>0</v>
      </c>
      <c r="CH36" s="12">
        <v>0</v>
      </c>
      <c r="CI36" s="12">
        <v>0</v>
      </c>
      <c r="CJ36" s="12">
        <v>3</v>
      </c>
      <c r="CK36" s="12">
        <v>0</v>
      </c>
      <c r="CL36" s="12">
        <v>0</v>
      </c>
      <c r="CM36" s="12">
        <v>0</v>
      </c>
      <c r="CN36" s="12">
        <v>0</v>
      </c>
      <c r="CO36" s="12">
        <v>0</v>
      </c>
      <c r="CP36" s="12">
        <v>0</v>
      </c>
      <c r="CQ36" s="12">
        <v>0</v>
      </c>
      <c r="CR36" s="12">
        <v>0</v>
      </c>
      <c r="CS36" s="12">
        <v>0</v>
      </c>
      <c r="CT36" s="12">
        <v>0</v>
      </c>
      <c r="CU36" s="12">
        <v>0</v>
      </c>
      <c r="CV36" s="12">
        <v>0</v>
      </c>
      <c r="CW36" s="12">
        <v>0</v>
      </c>
      <c r="CX36" s="12">
        <v>0</v>
      </c>
      <c r="CY36" s="12">
        <v>0</v>
      </c>
      <c r="CZ36" s="12">
        <v>0</v>
      </c>
      <c r="DA36" s="12">
        <v>0</v>
      </c>
      <c r="DB36" s="12">
        <v>0</v>
      </c>
      <c r="DC36" s="12">
        <v>0</v>
      </c>
      <c r="DD36" s="12">
        <v>5</v>
      </c>
      <c r="DE36" s="14">
        <f t="shared" si="3"/>
        <v>14</v>
      </c>
      <c r="DF36" s="74">
        <f>IF(AND(DE36&gt;='Datos '!S$12,DE36&lt;='Datos '!T$12),'Datos '!R$12,IF(AND(DE36&gt;='Datos '!S$13,DE36&lt;='Datos '!T$13),'Datos '!R$13,IF(AND(DE36&gt;='Datos '!S$14,DE36&lt;='Datos '!T$14),'Datos '!R$14,IF(AND(DE36&gt;='Datos '!S$15,DE36&lt;='Datos '!T$15),'Datos '!R$15,IF(AND(DE36&gt;='Datos '!S$16),'Datos '!R$16)))))</f>
        <v>3</v>
      </c>
      <c r="DG36" s="75">
        <v>0</v>
      </c>
      <c r="DH36" s="12">
        <v>0</v>
      </c>
      <c r="DI36" s="12">
        <v>0</v>
      </c>
      <c r="DJ36" s="12">
        <v>0</v>
      </c>
      <c r="DK36" s="12">
        <v>3</v>
      </c>
      <c r="DL36" s="12">
        <v>0</v>
      </c>
      <c r="DM36" s="12">
        <v>3</v>
      </c>
      <c r="DN36" s="12">
        <v>0</v>
      </c>
      <c r="DO36" s="12">
        <v>0</v>
      </c>
      <c r="DP36" s="12">
        <v>0</v>
      </c>
      <c r="DQ36" s="12">
        <v>0</v>
      </c>
      <c r="DR36" s="12">
        <v>1</v>
      </c>
      <c r="DS36" s="12">
        <v>0</v>
      </c>
      <c r="DT36" s="12">
        <v>0</v>
      </c>
      <c r="DU36" s="12">
        <v>0</v>
      </c>
      <c r="DV36" s="12">
        <v>3</v>
      </c>
      <c r="DW36" s="12">
        <v>1</v>
      </c>
      <c r="DX36" s="22">
        <f t="shared" si="4"/>
        <v>11</v>
      </c>
      <c r="DY36" s="74">
        <f>IF(AND(DX36&gt;='Datos '!C$38,DX36&lt;='Datos '!D$38),'Datos '!B$38,IF(AND(DX36&gt;='Datos '!C$39,DX36&lt;='Datos '!D$39),'Datos '!B$39,IF(AND(DX36&gt;='Datos '!C$40,DX36&lt;='Datos '!D$40),'Datos '!B$40,IF(AND(DX36&gt;='Datos '!C$41,DX36&lt;='Datos '!D$41),'Datos '!B$41,IF(AND(DX36&gt;='Datos '!C$42),'Datos '!B$42)))))</f>
        <v>1</v>
      </c>
      <c r="EA36"/>
    </row>
    <row r="37" spans="2:162" x14ac:dyDescent="0.25">
      <c r="B37" s="164" t="s">
        <v>402</v>
      </c>
      <c r="C37" s="39">
        <v>1</v>
      </c>
      <c r="D37" s="39">
        <v>0</v>
      </c>
      <c r="E37" s="39">
        <v>1</v>
      </c>
      <c r="F37" s="14">
        <f t="shared" si="0"/>
        <v>2</v>
      </c>
      <c r="G37" s="74">
        <f>IF(AND(F37&gt;='Datos '!C$12,F37&lt;='Datos '!D$12),'Datos '!B$12,IF(AND(F37&gt;='Datos '!C$13,F37&lt;='Datos '!D$13),'Datos '!B$13,IF(AND(F37&gt;='Datos '!C$14,F37&lt;='Datos '!D$14),'Datos '!B$14,IF(AND(F37&gt;='Datos '!C$15,F37&lt;='Datos '!D$15),'Datos '!B$15,IF(AND(F37&gt;='Datos '!C$16),'Datos '!B$16)))))</f>
        <v>1</v>
      </c>
      <c r="H37" s="21">
        <f>VLOOKUP(B37,'Cultivos '!B34:J43,9,FALSE)</f>
        <v>0</v>
      </c>
      <c r="I37" s="38">
        <f>IF(AND(H37&gt;='Datos '!G$12,H37&lt;='Datos '!H$12),'Datos '!F$12,IF(AND(H37&gt;='Datos '!G$13,H37&lt;='Datos '!H$13),'Datos '!F$13,IF(AND(H37&gt;='Datos '!G$14,H37&lt;='Datos '!H$14),'Datos '!F$14,IF(AND(H37&gt;='Datos '!G$15,H37&lt;='Datos '!H$15),'Datos '!F$15,IF(AND(H37&gt;='Datos '!G$16),'Datos '!F$16)))))</f>
        <v>1</v>
      </c>
      <c r="J37" s="30">
        <f>VLOOKUP(B37,'Cultivos '!$O$63:$X$96,10,FALSE)</f>
        <v>6077</v>
      </c>
      <c r="K37" s="41">
        <f>IF(AND(J37&gt;='Datos '!G$38,J37&lt;='Datos '!H$38),'Datos '!F$38,IF(AND(J37&gt;='Datos '!G$39,J37&lt;='Datos '!H$39),'Datos '!F$39,IF(AND(J37&gt;='Datos '!G$40,J37&lt;='Datos '!H$40),'Datos '!F$40,IF(AND(J37&gt;='Datos '!G$41,J37&lt;='Datos '!H$41),'Datos '!F$41,IF(AND(J37&gt;='Datos '!G$42),'Datos '!F$42)))))</f>
        <v>1</v>
      </c>
      <c r="L37" s="30">
        <f>VLOOKUP(B37,'Cultivos '!$B$63:$F$95,5,FALSE)</f>
        <v>9415</v>
      </c>
      <c r="M37" s="41">
        <f>IF(AND(L37&gt;='Datos '!K$38,L37&lt;='Datos '!L$38),'Datos '!F$38,IF(AND(L37&gt;='Datos '!K$39,L37&lt;='Datos '!L$39),'Datos '!F$39,IF(AND(L37&gt;='Datos '!K$40,L37&lt;='Datos '!L$40),'Datos '!F$40,IF(AND(L37&gt;='Datos '!K$41,L37&lt;='Datos '!L$41),'Datos '!F$41,IF(AND(L37&gt;='Datos '!K$42),'Datos '!F$42)))))</f>
        <v>1</v>
      </c>
      <c r="N37" s="198">
        <v>2098</v>
      </c>
      <c r="O37" s="15">
        <v>1416124</v>
      </c>
      <c r="P37" s="196">
        <f t="shared" si="6"/>
        <v>1.4815086814431505E-3</v>
      </c>
      <c r="Q37" s="41">
        <f>IF(AND(P37&gt;='[1]Datos '!O$12,P37&lt;='[1]Datos '!P$12),'[1]Datos '!N$12,IF(AND(P37&gt;='[1]Datos '!O$13,P37&lt;='[1]Datos '!P$13),'[1]Datos '!N$13,IF(AND(P37&gt;='[1]Datos '!O$14,P37&lt;='[1]Datos '!P$14),'[1]Datos '!N$14,IF(AND(P37&gt;='[1]Datos '!O$15,P37&lt;='[1]Datos '!P$15),'[1]Datos '!N$15,IF(AND(P37&gt;='[1]Datos '!O$16),'[1]Datos '!N$16)))))</f>
        <v>1</v>
      </c>
      <c r="R37" s="31">
        <v>0</v>
      </c>
      <c r="S37" s="42">
        <f>IF(AND(R37&gt;='Datos '!C$25,R37&lt;='Datos '!D$25),'Datos '!B$25,IF(AND(R37&gt;='Datos '!C$26,R37&lt;='Datos '!D$26),'Datos '!B$26,IF(AND(R37&gt;='Datos '!C$27,R37&lt;='Datos '!D$27),'Datos '!B$27,IF(AND(R37&gt;='Datos '!C$28,R37&lt;='Datos '!D$28),'Datos '!B$28,IF(AND(R37&gt;='Datos '!C$29),'Datos '!B$29)))))</f>
        <v>1</v>
      </c>
      <c r="T37" s="31">
        <v>170</v>
      </c>
      <c r="U37" s="42">
        <f>IF(AND(T37&gt;='Datos '!G$25,T37&lt;='Datos '!H$25),'Datos '!F$25,IF(AND(T37&gt;='Datos '!G$26,T37&lt;='Datos '!H$26),'Datos '!F$26,IF(AND(T37&gt;='Datos '!G$27,T37&lt;='Datos '!H$27),'Datos '!F$27,IF(AND(T37&gt;='Datos '!G$28,T37&lt;='Datos '!H$28),'Datos '!F$28,IF(AND(T37&gt;='Datos '!G$29),'Datos '!F$29)))))</f>
        <v>1</v>
      </c>
      <c r="V37" s="224">
        <v>0.27</v>
      </c>
      <c r="W37" s="74">
        <f>IF(AND(V37&gt;='Datos '!K$25,V37&lt;='Datos '!L$25),'Datos '!J$25,IF(AND(V37&gt;='Datos '!K$26,V37&lt;='Datos '!L$26),'Datos '!J$26,IF(AND(V37&gt;='Datos '!K$27,V37&lt;='Datos '!L$27),'Datos '!J$27,IF(AND(V37&gt;='Datos '!K$28,V37&lt;='Datos '!L$28),'Datos '!J$28,IF(AND(V37&gt;='Datos '!K$29),'Datos '!J$29)))))</f>
        <v>4</v>
      </c>
      <c r="X37" s="216">
        <v>0.68</v>
      </c>
      <c r="Y37" s="74">
        <f>IF(AND(X37&gt;='Datos '!O$25,X37&lt;='Datos '!P$25),'Datos '!N$25,IF(AND(X37&gt;='Datos '!O$26,X37&lt;='Datos '!P$26),'Datos '!N$26,IF(AND(X37&gt;='Datos '!O$27,X37&lt;='Datos '!P$27),'Datos '!N$27,IF(AND(X37&gt;='Datos '!O$28,X37&lt;='Datos '!P$28),'Datos '!N$28,IF(AND(X37&gt;='Datos '!O$29),'Datos '!N$29)))))</f>
        <v>4</v>
      </c>
      <c r="Z37" s="215">
        <v>0.04</v>
      </c>
      <c r="AA37" s="234">
        <f>IF(AND(Z37&gt;='Datos '!W$12,Z37&lt;='Datos '!X$12),'Datos '!V$12,IF(AND(Z37&gt;='Datos '!W$13,Z37&lt;='Datos '!X$13),'Datos '!V$13,IF(AND(Z37&gt;='Datos '!W$14,Z37&lt;='Datos '!X$14),'Datos '!V$14,IF(AND(Z37&gt;='Datos '!W$15,Z37&lt;='Datos '!X$15),'Datos '!V$15,IF(AND(Z37&gt;='Datos '!W$16),'Datos '!V$16)))))</f>
        <v>1</v>
      </c>
      <c r="AB37" s="215">
        <v>0.06</v>
      </c>
      <c r="AC37" s="234">
        <f>IF(AND(AB37&gt;='Datos '!W$25,AB37&lt;='Datos '!X$25),'Datos '!V$25,IF(AND(AB37&gt;='Datos '!W$26,AB37&lt;='Datos '!X$26),'Datos '!V$26,IF(AND(AB37&gt;='Datos '!W$27,AB37&lt;='Datos '!X$27),'Datos '!V$27,IF(AND(AB37&gt;='Datos '!W$28,AB37&lt;='Datos '!X$28),'Datos '!V$28,IF(AND(AB37&gt;='Datos '!W$29),'Datos '!V$29)))))</f>
        <v>1</v>
      </c>
      <c r="AD37" s="235">
        <v>0.13</v>
      </c>
      <c r="AE37" s="233">
        <f>IF(AND(AD37&gt;='Datos '!W$38,AD37&lt;='Datos '!X$38),'Datos '!V$38,IF(AND(AD37&gt;='Datos '!W$39,AD37&lt;='Datos '!X$39),'Datos '!V$39,IF(AND(AD37&gt;='Datos '!W$40,AD37&lt;='Datos '!X$40),'Datos '!V$40,IF(AND(AD37&gt;='Datos '!W$41,AD37&lt;='Datos '!X$41),'Datos '!V$41,IF(AND(AD37&gt;='Datos '!W$42),'Datos '!V$42)))))</f>
        <v>2</v>
      </c>
      <c r="AF37" s="235">
        <v>0</v>
      </c>
      <c r="AG37" s="233">
        <f>IF(AND(AF37&gt;='Datos '!AA$12,AF37&lt;='Datos '!AB$12),'Datos '!Z$12,IF(AND(AF37&gt;='Datos '!AA$13,AF37&lt;='Datos '!AB$13),'Datos '!Z$13,IF(AND(AF37&gt;='Datos '!AA$14,AD37&lt;='Datos '!AB$14),'Datos '!Z$14,IF(AND(AF37&gt;='Datos '!AA$15,AF37&lt;='Datos '!AB$15),'Datos '!Z$15,IF(AND(AF37&gt;='Datos '!AB$16),'Datos '!Z$16)))))</f>
        <v>1</v>
      </c>
      <c r="AH37" s="235">
        <v>0.27</v>
      </c>
      <c r="AI37" s="233">
        <f>IF(AND(AH37&gt;='Datos '!AA$25,AH37&lt;='Datos '!AB$25),'Datos '!Z$25,IF(AND(AH37&gt;='Datos '!AA$26,AH37&lt;='Datos '!AB$26),'Datos '!Z$26,IF(AND(AH37&gt;='Datos '!AA$27,AH37&lt;='Datos '!AB$27),'Datos '!Z$27,IF(AND(AH37&gt;='Datos '!AA$28,AH37&lt;='Datos '!AB$28),'Datos '!Z$28,IF(AND(AH37&gt;='Datos '!AB$29),'Datos '!Z$29)))))</f>
        <v>1</v>
      </c>
      <c r="AJ37" s="13">
        <v>1</v>
      </c>
      <c r="AK37" s="236">
        <f>IF(AND(AJ37&gt;='Datos '!S$25,AJ37&lt;='Datos '!T$25),'Datos '!R$25,IF(AND(AJ37&gt;='Datos '!S$26,AJ37&lt;='Datos '!T$26),'Datos '!R$26,IF(AND(AJ37&gt;='Datos '!S$27,AJ37&lt;='Datos '!T$27),'Datos '!R$27,IF(AND(AJ37&gt;='Datos '!S$28,AJ37&lt;='Datos '!T$28),'Datos '!R$28,IF(AND(AJ37&gt;='Datos '!S$29),'Datos '!R$29)))))</f>
        <v>1</v>
      </c>
      <c r="AL37" s="240">
        <v>0.21</v>
      </c>
      <c r="AM37" s="233">
        <f>IF(AND(AL37&gt;='Datos '!C$51,AL37&lt;='Datos '!D$51),'Datos '!B$51,IF(AND(AL37&gt;='Datos '!C$52,AL37&lt;='Datos '!D$52),'Datos '!B$52,IF(AND(AL37&gt;='Datos '!C$53,AL37&lt;='Datos '!D$53),'Datos '!B$53,IF(AND(AL37&gt;='Datos '!C$54,AL37&lt;='Datos '!D$54),'Datos '!B$54,IF(AND(AL37&gt;='Datos '!C$55),'Datos '!B$55)))))</f>
        <v>5</v>
      </c>
      <c r="AN37" s="240">
        <v>0.23</v>
      </c>
      <c r="AO37" s="292">
        <f>IF(AND(AN37&gt;='Datos '!G$51,AN37&lt;='Datos '!H$51),'Datos '!F$51,IF(AND(AN37&gt;='Datos '!G$52,AN37&lt;='Datos '!H$52),'Datos '!F$52,IF(AND(AN37&gt;='Datos '!G$53,AN37&lt;='Datos '!H$53),'Datos '!F$53,IF(AND(AN37&gt;='Datos '!G$54,AN37&lt;='Datos '!H$54),'Datos '!F$54,IF(AND(AN37&gt;='Datos '!G$55),'Datos '!F$55)))))</f>
        <v>2</v>
      </c>
      <c r="AP37" s="240">
        <v>0.26</v>
      </c>
      <c r="AQ37" s="233">
        <f>IF(AND(AP37&gt;='Datos '!K$51,AP37&lt;='Datos '!L$51),'Datos '!J$51,IF(AND(AP37&gt;='Datos '!K$52,AP37&lt;='Datos '!L$52),'Datos '!J$52,IF(AND(AP37&gt;='Datos '!K$53,AP37&lt;='Datos '!L$53),'Datos '!J$53,IF(AND(AP37&gt;='Datos '!K$54,AP37&lt;='Datos '!L$54),'Datos '!J$54,IF(AND(AP37&gt;='Datos '!K$55),'Datos '!J$55)))))</f>
        <v>3</v>
      </c>
      <c r="AR37" s="240">
        <v>0.21</v>
      </c>
      <c r="AS37" s="233">
        <f>IF(AND(AR37&gt;='Datos '!O$51,AR37&lt;='Datos '!P$51),'Datos '!N$51,IF(AND(AR37&gt;='Datos '!O$52,AR37&lt;='Datos '!P$52),'Datos '!N$52,IF(AND(AR37&gt;='Datos '!O$53,AR37&lt;='Datos '!P$53),'Datos '!N$53,IF(AND(AR37&gt;='Datos '!O$54,AR37&lt;='Datos '!P$54),'Datos '!N$54,IF(AND(AR37&gt;='Datos '!O$55),'Datos '!N$55)))))</f>
        <v>1</v>
      </c>
      <c r="AT37" s="240">
        <v>0.13</v>
      </c>
      <c r="AU37" s="233">
        <f>IF(AND(AT37&gt;='Datos '!S$51,AT37&lt;='Datos '!T$51),'Datos '!R$51,IF(AND(AT37&gt;='Datos '!S$52,AT37&lt;='Datos '!T$52),'Datos '!R$52,IF(AND(AT37&gt;='Datos '!S$53,AT37&lt;='Datos '!T$53),'Datos '!R$53,IF(AND(AT37&gt;='Datos '!S$54,AT37&lt;='Datos '!T$54),'Datos '!R$54,IF(AND(AT37&gt;='Datos '!S$55),'Datos '!R$55)))))</f>
        <v>1</v>
      </c>
      <c r="AV37" s="240">
        <v>0.18</v>
      </c>
      <c r="AW37" s="233">
        <f>IF(AND(AV37&gt;='Datos '!W$51,AV37&lt;='Datos '!X$51),'Datos '!V$51,IF(AND(AV37&gt;='Datos '!W$52,AV37&lt;='Datos '!X$52),'Datos '!V$52,IF(AND(AV37&gt;='Datos '!W$53,AV37&lt;='Datos '!X$53),'Datos '!V$53,IF(AND(AV37&gt;='Datos '!W$54,AV37&lt;='Datos '!X$54),'Datos '!V$54,IF(AND(AV37&gt;='Datos '!W$55),'Datos '!V$55)))))</f>
        <v>1</v>
      </c>
      <c r="AX37" s="240">
        <v>0.43</v>
      </c>
      <c r="AY37" s="233">
        <f>IF(AND(AX37&gt;='Datos '!AA$51,AX37&lt;='Datos '!AB$51),'Datos '!Z$51,IF(AND(AX37&gt;='Datos '!AA$52,AX37&lt;='Datos '!AB$52),'Datos '!Z$52,IF(AND(AX37&gt;='Datos '!AA$53,AX37&lt;='Datos '!AB$53),'Datos '!Z$53,IF(AND(AX37&gt;='Datos '!AA$54,AX37&lt;='Datos '!AB$54),'Datos '!Z$54,IF(AND(AX37&gt;='Datos '!AA$55),'Datos '!Z$55)))))</f>
        <v>4</v>
      </c>
      <c r="AZ37" s="240">
        <v>0.3</v>
      </c>
      <c r="BA37" s="233">
        <f>IF(AND(AZ37&gt;='Datos '!AA$38,AZ37&lt;='Datos '!AB$38),'Datos '!Z$38,IF(AND(AZ37&gt;='Datos '!AA$39,AZ37&lt;='Datos '!AB$39),'Datos '!Z$39,IF(AND(AZ37&gt;='Datos '!AA$40,AZ37&lt;='Datos '!AB$40),'Datos '!Z$40,IF(AND(AZ37&gt;='Datos '!AA$41,AZ37&lt;='Datos '!AB$41),'Datos '!Z$41,IF(AND(AZ37&gt;='Datos '!AB$42),'Datos '!Z$42)))))</f>
        <v>4</v>
      </c>
      <c r="BB37" s="241">
        <f t="shared" si="5"/>
        <v>21</v>
      </c>
      <c r="BC37" s="236">
        <f>IF(AND(BB37&gt;='Datos '!AE$12,BB37&lt;='Datos '!AF$12),'Datos '!AD$12,IF(AND(BB37&gt;='Datos '!AE$13,BB37&lt;='Datos '!AF$13),'Datos '!AD$13,IF(AND(BB37&gt;='Datos '!AE$14,BB37&lt;='Datos '!AF$14),'Datos '!AD$14,IF(AND(BB37&gt;='Datos '!AE$15,BB37&lt;='Datos '!AF$15),'Datos '!AD$15,IF(AND(BB37&gt;='Datos '!AE$16),'Datos '!AD$16)))))</f>
        <v>2</v>
      </c>
      <c r="BD37" s="75">
        <v>0</v>
      </c>
      <c r="BE37" s="12">
        <v>0</v>
      </c>
      <c r="BF37" s="12">
        <v>0</v>
      </c>
      <c r="BG37" s="12">
        <v>5</v>
      </c>
      <c r="BH37" s="12">
        <v>1</v>
      </c>
      <c r="BI37" s="12">
        <v>3</v>
      </c>
      <c r="BJ37" s="12">
        <v>3</v>
      </c>
      <c r="BK37" s="12">
        <v>2</v>
      </c>
      <c r="BL37" s="12">
        <v>1</v>
      </c>
      <c r="BM37" s="12">
        <v>0</v>
      </c>
      <c r="BN37" s="12">
        <v>0</v>
      </c>
      <c r="BO37" s="12">
        <v>0</v>
      </c>
      <c r="BP37" s="14">
        <v>15</v>
      </c>
      <c r="BQ37" s="74">
        <f>IF(AND(BP37&gt;='Datos '!K$12,BP37&lt;='Datos '!L$12),'Datos '!J$12,IF(AND(BP37&gt;='Datos '!K$13,BP37&lt;='Datos '!L$13),'Datos '!J$13,IF(AND(BP37&gt;='Datos '!K$14,BP37&lt;='Datos '!L$14),'Datos '!J$14,IF(AND(BP37&gt;='Datos '!K$15,BP37&lt;='Datos '!L$15),'Datos '!J$15,IF(AND(BP37&gt;='Datos '!K$16),'Datos '!J$16)))))</f>
        <v>2</v>
      </c>
      <c r="BR37" s="75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0</v>
      </c>
      <c r="BY37" s="12">
        <v>0</v>
      </c>
      <c r="BZ37" s="12">
        <v>0</v>
      </c>
      <c r="CA37" s="12">
        <v>1</v>
      </c>
      <c r="CB37" s="12">
        <v>0</v>
      </c>
      <c r="CC37" s="12">
        <v>0</v>
      </c>
      <c r="CD37" s="12">
        <v>1</v>
      </c>
      <c r="CE37" s="12">
        <v>0</v>
      </c>
      <c r="CF37" s="12">
        <v>0</v>
      </c>
      <c r="CG37" s="12">
        <v>2</v>
      </c>
      <c r="CH37" s="12">
        <v>0</v>
      </c>
      <c r="CI37" s="12">
        <v>0</v>
      </c>
      <c r="CJ37" s="12">
        <v>0</v>
      </c>
      <c r="CK37" s="12">
        <v>2</v>
      </c>
      <c r="CL37" s="12">
        <v>0</v>
      </c>
      <c r="CM37" s="12">
        <v>0</v>
      </c>
      <c r="CN37" s="12">
        <v>1</v>
      </c>
      <c r="CO37" s="12">
        <v>0</v>
      </c>
      <c r="CP37" s="12">
        <v>0</v>
      </c>
      <c r="CQ37" s="12">
        <v>0</v>
      </c>
      <c r="CR37" s="12">
        <v>0</v>
      </c>
      <c r="CS37" s="12">
        <v>0</v>
      </c>
      <c r="CT37" s="12">
        <v>0</v>
      </c>
      <c r="CU37" s="12">
        <v>1</v>
      </c>
      <c r="CV37" s="12">
        <v>2</v>
      </c>
      <c r="CW37" s="12">
        <v>0</v>
      </c>
      <c r="CX37" s="12">
        <v>0</v>
      </c>
      <c r="CY37" s="12">
        <v>0</v>
      </c>
      <c r="CZ37" s="12">
        <v>0</v>
      </c>
      <c r="DA37" s="12">
        <v>3</v>
      </c>
      <c r="DB37" s="12">
        <v>0</v>
      </c>
      <c r="DC37" s="12">
        <v>0</v>
      </c>
      <c r="DD37" s="12">
        <v>0</v>
      </c>
      <c r="DE37" s="14">
        <f t="shared" si="3"/>
        <v>13</v>
      </c>
      <c r="DF37" s="74">
        <f>IF(AND(DE37&gt;='Datos '!S$12,DE37&lt;='Datos '!T$12),'Datos '!R$12,IF(AND(DE37&gt;='Datos '!S$13,DE37&lt;='Datos '!T$13),'Datos '!R$13,IF(AND(DE37&gt;='Datos '!S$14,DE37&lt;='Datos '!T$14),'Datos '!R$14,IF(AND(DE37&gt;='Datos '!S$15,DE37&lt;='Datos '!T$15),'Datos '!R$15,IF(AND(DE37&gt;='Datos '!S$16),'Datos '!R$16)))))</f>
        <v>3</v>
      </c>
      <c r="DG37" s="75">
        <v>0</v>
      </c>
      <c r="DH37" s="12">
        <v>0</v>
      </c>
      <c r="DI37" s="12">
        <v>0</v>
      </c>
      <c r="DJ37" s="12">
        <v>0</v>
      </c>
      <c r="DK37" s="12">
        <v>3</v>
      </c>
      <c r="DL37" s="12">
        <v>0</v>
      </c>
      <c r="DM37" s="12">
        <v>3</v>
      </c>
      <c r="DN37" s="12">
        <v>0</v>
      </c>
      <c r="DO37" s="12">
        <v>0</v>
      </c>
      <c r="DP37" s="12">
        <v>0</v>
      </c>
      <c r="DQ37" s="12">
        <v>0</v>
      </c>
      <c r="DR37" s="12">
        <v>1</v>
      </c>
      <c r="DS37" s="12">
        <v>0</v>
      </c>
      <c r="DT37" s="12">
        <v>0</v>
      </c>
      <c r="DU37" s="12">
        <v>0</v>
      </c>
      <c r="DV37" s="12">
        <v>3</v>
      </c>
      <c r="DW37" s="12">
        <v>1</v>
      </c>
      <c r="DX37" s="22">
        <f t="shared" si="4"/>
        <v>11</v>
      </c>
      <c r="DY37" s="74">
        <f>IF(AND(DX37&gt;='Datos '!C$38,DX37&lt;='Datos '!D$38),'Datos '!B$38,IF(AND(DX37&gt;='Datos '!C$39,DX37&lt;='Datos '!D$39),'Datos '!B$39,IF(AND(DX37&gt;='Datos '!C$40,DX37&lt;='Datos '!D$40),'Datos '!B$40,IF(AND(DX37&gt;='Datos '!C$41,DX37&lt;='Datos '!D$41),'Datos '!B$41,IF(AND(DX37&gt;='Datos '!C$42),'Datos '!B$42)))))</f>
        <v>1</v>
      </c>
      <c r="EA37"/>
    </row>
    <row r="38" spans="2:162" x14ac:dyDescent="0.25">
      <c r="B38" s="164" t="s">
        <v>403</v>
      </c>
      <c r="C38" s="39">
        <v>1</v>
      </c>
      <c r="D38" s="39">
        <v>1</v>
      </c>
      <c r="E38" s="39">
        <v>1</v>
      </c>
      <c r="F38" s="14">
        <f t="shared" si="0"/>
        <v>3</v>
      </c>
      <c r="G38" s="74">
        <f>IF(AND(F38&gt;='Datos '!C$12,F38&lt;='Datos '!D$12),'Datos '!B$12,IF(AND(F38&gt;='Datos '!C$13,F38&lt;='Datos '!D$13),'Datos '!B$13,IF(AND(F38&gt;='Datos '!C$14,F38&lt;='Datos '!D$14),'Datos '!B$14,IF(AND(F38&gt;='Datos '!C$15,F38&lt;='Datos '!D$15),'Datos '!B$15,IF(AND(F38&gt;='Datos '!C$16),'Datos '!B$16)))))</f>
        <v>2</v>
      </c>
      <c r="H38" s="21">
        <f>VLOOKUP(B38,'Cultivos '!B35:J43,9,FALSE)</f>
        <v>1261</v>
      </c>
      <c r="I38" s="38">
        <f>IF(AND(H38&gt;='Datos '!G$12,H38&lt;='Datos '!H$12),'Datos '!F$12,IF(AND(H38&gt;='Datos '!G$13,H38&lt;='Datos '!H$13),'Datos '!F$13,IF(AND(H38&gt;='Datos '!G$14,H38&lt;='Datos '!H$14),'Datos '!F$14,IF(AND(H38&gt;='Datos '!G$15,H38&lt;='Datos '!H$15),'Datos '!F$15,IF(AND(H38&gt;='Datos '!G$16),'Datos '!F$16)))))</f>
        <v>1</v>
      </c>
      <c r="J38" s="30">
        <f>VLOOKUP(B38,'Cultivos '!$O$63:$X$96,10,FALSE)</f>
        <v>43463</v>
      </c>
      <c r="K38" s="41">
        <f>IF(AND(J38&gt;='Datos '!G$38,J38&lt;='Datos '!H$38),'Datos '!F$38,IF(AND(J38&gt;='Datos '!G$39,J38&lt;='Datos '!H$39),'Datos '!F$39,IF(AND(J38&gt;='Datos '!G$40,J38&lt;='Datos '!H$40),'Datos '!F$40,IF(AND(J38&gt;='Datos '!G$41,J38&lt;='Datos '!H$41),'Datos '!F$41,IF(AND(J38&gt;='Datos '!G$42),'Datos '!F$42)))))</f>
        <v>4</v>
      </c>
      <c r="L38" s="30">
        <f>VLOOKUP(B38,'Cultivos '!$B$63:$F$95,5,FALSE)</f>
        <v>41096</v>
      </c>
      <c r="M38" s="41">
        <f>IF(AND(L38&gt;='Datos '!K$38,L38&lt;='Datos '!L$38),'Datos '!F$38,IF(AND(L38&gt;='Datos '!K$39,L38&lt;='Datos '!L$39),'Datos '!F$39,IF(AND(L38&gt;='Datos '!K$40,L38&lt;='Datos '!L$40),'Datos '!F$40,IF(AND(L38&gt;='Datos '!K$41,L38&lt;='Datos '!L$41),'Datos '!F$41,IF(AND(L38&gt;='Datos '!K$42),'Datos '!F$42)))))</f>
        <v>1</v>
      </c>
      <c r="N38" s="198">
        <v>7821</v>
      </c>
      <c r="O38" s="15">
        <v>4708262</v>
      </c>
      <c r="P38" s="196">
        <f t="shared" si="6"/>
        <v>1.6611225118738082E-3</v>
      </c>
      <c r="Q38" s="41">
        <f>IF(AND(P38&gt;='[1]Datos '!O$12,P38&lt;='[1]Datos '!P$12),'[1]Datos '!N$12,IF(AND(P38&gt;='[1]Datos '!O$13,P38&lt;='[1]Datos '!P$13),'[1]Datos '!N$13,IF(AND(P38&gt;='[1]Datos '!O$14,P38&lt;='[1]Datos '!P$14),'[1]Datos '!N$14,IF(AND(P38&gt;='[1]Datos '!O$15,P38&lt;='[1]Datos '!P$15),'[1]Datos '!N$15,IF(AND(P38&gt;='[1]Datos '!O$16),'[1]Datos '!N$16)))))</f>
        <v>1</v>
      </c>
      <c r="R38" s="31">
        <v>5</v>
      </c>
      <c r="S38" s="42">
        <f>IF(AND(R38&gt;='Datos '!C$25,R38&lt;='Datos '!D$25),'Datos '!B$25,IF(AND(R38&gt;='Datos '!C$26,R38&lt;='Datos '!D$26),'Datos '!B$26,IF(AND(R38&gt;='Datos '!C$27,R38&lt;='Datos '!D$27),'Datos '!B$27,IF(AND(R38&gt;='Datos '!C$28,R38&lt;='Datos '!D$28),'Datos '!B$28,IF(AND(R38&gt;='Datos '!C$29),'Datos '!B$29)))))</f>
        <v>2</v>
      </c>
      <c r="T38" s="31">
        <v>571</v>
      </c>
      <c r="U38" s="42">
        <f>IF(AND(T38&gt;='Datos '!G$25,T38&lt;='Datos '!H$25),'Datos '!F$25,IF(AND(T38&gt;='Datos '!G$26,T38&lt;='Datos '!H$26),'Datos '!F$26,IF(AND(T38&gt;='Datos '!G$27,T38&lt;='Datos '!H$27),'Datos '!F$27,IF(AND(T38&gt;='Datos '!G$28,T38&lt;='Datos '!H$28),'Datos '!F$28,IF(AND(T38&gt;='Datos '!G$29),'Datos '!F$29)))))</f>
        <v>4</v>
      </c>
      <c r="V38" s="224">
        <v>0.28999999999999998</v>
      </c>
      <c r="W38" s="74">
        <f>IF(AND(V38&gt;='Datos '!K$25,V38&lt;='Datos '!L$25),'Datos '!J$25,IF(AND(V38&gt;='Datos '!K$26,V38&lt;='Datos '!L$26),'Datos '!J$26,IF(AND(V38&gt;='Datos '!K$27,V38&lt;='Datos '!L$27),'Datos '!J$27,IF(AND(V38&gt;='Datos '!K$28,V38&lt;='Datos '!L$28),'Datos '!J$28,IF(AND(V38&gt;='Datos '!K$29),'Datos '!J$29)))))</f>
        <v>4</v>
      </c>
      <c r="X38" s="216">
        <v>0.67</v>
      </c>
      <c r="Y38" s="74">
        <f>IF(AND(X38&gt;='Datos '!O$25,X38&lt;='Datos '!P$25),'Datos '!N$25,IF(AND(X38&gt;='Datos '!O$26,X38&lt;='Datos '!P$26),'Datos '!N$26,IF(AND(X38&gt;='Datos '!O$27,X38&lt;='Datos '!P$27),'Datos '!N$27,IF(AND(X38&gt;='Datos '!O$28,X38&lt;='Datos '!P$28),'Datos '!N$28,IF(AND(X38&gt;='Datos '!O$29),'Datos '!N$29)))))</f>
        <v>3</v>
      </c>
      <c r="Z38" s="215">
        <v>0.11</v>
      </c>
      <c r="AA38" s="234">
        <f>IF(AND(Z38&gt;='Datos '!W$12,Z38&lt;='Datos '!X$12),'Datos '!V$12,IF(AND(Z38&gt;='Datos '!W$13,Z38&lt;='Datos '!X$13),'Datos '!V$13,IF(AND(Z38&gt;='Datos '!W$14,Z38&lt;='Datos '!X$14),'Datos '!V$14,IF(AND(Z38&gt;='Datos '!W$15,Z38&lt;='Datos '!X$15),'Datos '!V$15,IF(AND(Z38&gt;='Datos '!W$16),'Datos '!V$16)))))</f>
        <v>5</v>
      </c>
      <c r="AB38" s="215">
        <v>0.13</v>
      </c>
      <c r="AC38" s="234">
        <f>IF(AND(AB38&gt;='Datos '!W$25,AB38&lt;='Datos '!X$25),'Datos '!V$25,IF(AND(AB38&gt;='Datos '!W$26,AB38&lt;='Datos '!X$26),'Datos '!V$26,IF(AND(AB38&gt;='Datos '!W$27,AB38&lt;='Datos '!X$27),'Datos '!V$27,IF(AND(AB38&gt;='Datos '!W$28,AB38&lt;='Datos '!X$28),'Datos '!V$28,IF(AND(AB38&gt;='Datos '!W$29),'Datos '!V$29)))))</f>
        <v>3</v>
      </c>
      <c r="AD38" s="235">
        <v>0.19</v>
      </c>
      <c r="AE38" s="233">
        <f>IF(AND(AD38&gt;='Datos '!W$38,AD38&lt;='Datos '!X$38),'Datos '!V$38,IF(AND(AD38&gt;='Datos '!W$39,AD38&lt;='Datos '!X$39),'Datos '!V$39,IF(AND(AD38&gt;='Datos '!W$40,AD38&lt;='Datos '!X$40),'Datos '!V$40,IF(AND(AD38&gt;='Datos '!W$41,AD38&lt;='Datos '!X$41),'Datos '!V$41,IF(AND(AD38&gt;='Datos '!W$42),'Datos '!V$42)))))</f>
        <v>5</v>
      </c>
      <c r="AF38" s="235">
        <v>0.08</v>
      </c>
      <c r="AG38" s="233">
        <f>IF(AND(AF38&gt;='Datos '!AA$12,AF38&lt;='Datos '!AB$12),'Datos '!Z$12,IF(AND(AF38&gt;='Datos '!AA$13,AF38&lt;='Datos '!AB$13),'Datos '!Z$13,IF(AND(AF38&gt;='Datos '!AA$14,AD38&lt;='Datos '!AB$14),'Datos '!Z$14,IF(AND(AF38&gt;='Datos '!AA$15,AF38&lt;='Datos '!AB$15),'Datos '!Z$15,IF(AND(AF38&gt;='Datos '!AB$16),'Datos '!Z$16)))))</f>
        <v>5</v>
      </c>
      <c r="AH38" s="235">
        <v>0.28999999999999998</v>
      </c>
      <c r="AI38" s="233">
        <f>IF(AND(AH38&gt;='Datos '!AA$25,AH38&lt;='Datos '!AB$25),'Datos '!Z$25,IF(AND(AH38&gt;='Datos '!AA$26,AH38&lt;='Datos '!AB$26),'Datos '!Z$26,IF(AND(AH38&gt;='Datos '!AA$27,AH38&lt;='Datos '!AB$27),'Datos '!Z$27,IF(AND(AH38&gt;='Datos '!AA$28,AH38&lt;='Datos '!AB$28),'Datos '!Z$28,IF(AND(AH38&gt;='Datos '!AB$29),'Datos '!Z$29)))))</f>
        <v>1</v>
      </c>
      <c r="AJ38" s="13">
        <v>2</v>
      </c>
      <c r="AK38" s="236">
        <f>IF(AND(AJ38&gt;='Datos '!S$25,AJ38&lt;='Datos '!T$25),'Datos '!R$25,IF(AND(AJ38&gt;='Datos '!S$26,AJ38&lt;='Datos '!T$26),'Datos '!R$26,IF(AND(AJ38&gt;='Datos '!S$27,AJ38&lt;='Datos '!T$27),'Datos '!R$27,IF(AND(AJ38&gt;='Datos '!S$28,AJ38&lt;='Datos '!T$28),'Datos '!R$28,IF(AND(AJ38&gt;='Datos '!S$29),'Datos '!R$29)))))</f>
        <v>1</v>
      </c>
      <c r="AL38" s="240">
        <v>0.16</v>
      </c>
      <c r="AM38" s="233">
        <f>IF(AND(AL38&gt;='Datos '!C$51,AL38&lt;='Datos '!D$51),'Datos '!B$51,IF(AND(AL38&gt;='Datos '!C$52,AL38&lt;='Datos '!D$52),'Datos '!B$52,IF(AND(AL38&gt;='Datos '!C$53,AL38&lt;='Datos '!D$53),'Datos '!B$53,IF(AND(AL38&gt;='Datos '!C$54,AL38&lt;='Datos '!D$54),'Datos '!B$54,IF(AND(AL38&gt;='Datos '!C$55),'Datos '!B$55)))))</f>
        <v>4</v>
      </c>
      <c r="AN38" s="240">
        <v>0.31</v>
      </c>
      <c r="AO38" s="292">
        <f>IF(AND(AN38&gt;='Datos '!G$51,AN38&lt;='Datos '!H$51),'Datos '!F$51,IF(AND(AN38&gt;='Datos '!G$52,AN38&lt;='Datos '!H$52),'Datos '!F$52,IF(AND(AN38&gt;='Datos '!G$53,AN38&lt;='Datos '!H$53),'Datos '!F$53,IF(AND(AN38&gt;='Datos '!G$54,AN38&lt;='Datos '!H$54),'Datos '!F$54,IF(AND(AN38&gt;='Datos '!G$55),'Datos '!F$55)))))</f>
        <v>4</v>
      </c>
      <c r="AP38" s="240">
        <v>0.24</v>
      </c>
      <c r="AQ38" s="233">
        <f>IF(AND(AP38&gt;='Datos '!K$51,AP38&lt;='Datos '!L$51),'Datos '!J$51,IF(AND(AP38&gt;='Datos '!K$52,AP38&lt;='Datos '!L$52),'Datos '!J$52,IF(AND(AP38&gt;='Datos '!K$53,AP38&lt;='Datos '!L$53),'Datos '!J$53,IF(AND(AP38&gt;='Datos '!K$54,AP38&lt;='Datos '!L$54),'Datos '!J$54,IF(AND(AP38&gt;='Datos '!K$55),'Datos '!J$55)))))</f>
        <v>2</v>
      </c>
      <c r="AR38" s="240">
        <v>0.34</v>
      </c>
      <c r="AS38" s="233">
        <f>IF(AND(AR38&gt;='Datos '!O$51,AR38&lt;='Datos '!P$51),'Datos '!N$51,IF(AND(AR38&gt;='Datos '!O$52,AR38&lt;='Datos '!P$52),'Datos '!N$52,IF(AND(AR38&gt;='Datos '!O$53,AR38&lt;='Datos '!P$53),'Datos '!N$53,IF(AND(AR38&gt;='Datos '!O$54,AR38&lt;='Datos '!P$54),'Datos '!N$54,IF(AND(AR38&gt;='Datos '!O$55),'Datos '!N$55)))))</f>
        <v>4</v>
      </c>
      <c r="AT38" s="240">
        <v>0.26</v>
      </c>
      <c r="AU38" s="233">
        <f>IF(AND(AT38&gt;='Datos '!S$51,AT38&lt;='Datos '!T$51),'Datos '!R$51,IF(AND(AT38&gt;='Datos '!S$52,AT38&lt;='Datos '!T$52),'Datos '!R$52,IF(AND(AT38&gt;='Datos '!S$53,AT38&lt;='Datos '!T$53),'Datos '!R$53,IF(AND(AT38&gt;='Datos '!S$54,AT38&lt;='Datos '!T$54),'Datos '!R$54,IF(AND(AT38&gt;='Datos '!S$55),'Datos '!R$55)))))</f>
        <v>4</v>
      </c>
      <c r="AV38" s="240">
        <v>0.26</v>
      </c>
      <c r="AW38" s="233">
        <f>IF(AND(AV38&gt;='Datos '!W$51,AV38&lt;='Datos '!X$51),'Datos '!V$51,IF(AND(AV38&gt;='Datos '!W$52,AV38&lt;='Datos '!X$52),'Datos '!V$52,IF(AND(AV38&gt;='Datos '!W$53,AV38&lt;='Datos '!X$53),'Datos '!V$53,IF(AND(AV38&gt;='Datos '!W$54,AV38&lt;='Datos '!X$54),'Datos '!V$54,IF(AND(AV38&gt;='Datos '!W$55),'Datos '!V$55)))))</f>
        <v>3</v>
      </c>
      <c r="AX38" s="240">
        <v>0.42</v>
      </c>
      <c r="AY38" s="233">
        <f>IF(AND(AX38&gt;='Datos '!AA$51,AX38&lt;='Datos '!AB$51),'Datos '!Z$51,IF(AND(AX38&gt;='Datos '!AA$52,AX38&lt;='Datos '!AB$52),'Datos '!Z$52,IF(AND(AX38&gt;='Datos '!AA$53,AX38&lt;='Datos '!AB$53),'Datos '!Z$53,IF(AND(AX38&gt;='Datos '!AA$54,AX38&lt;='Datos '!AB$54),'Datos '!Z$54,IF(AND(AX38&gt;='Datos '!AA$55),'Datos '!Z$55)))))</f>
        <v>4</v>
      </c>
      <c r="AZ38" s="240">
        <v>0.27</v>
      </c>
      <c r="BA38" s="233">
        <f>IF(AND(AZ38&gt;='Datos '!AA$38,AZ38&lt;='Datos '!AB$38),'Datos '!Z$38,IF(AND(AZ38&gt;='Datos '!AA$39,AZ38&lt;='Datos '!AB$39),'Datos '!Z$39,IF(AND(AZ38&gt;='Datos '!AA$40,AZ38&lt;='Datos '!AB$40),'Datos '!Z$40,IF(AND(AZ38&gt;='Datos '!AA$41,AZ38&lt;='Datos '!AB$41),'Datos '!Z$41,IF(AND(AZ38&gt;='Datos '!AB$42),'Datos '!Z$42)))))</f>
        <v>4</v>
      </c>
      <c r="BB38" s="241">
        <f t="shared" si="5"/>
        <v>29</v>
      </c>
      <c r="BC38" s="236">
        <f>IF(AND(BB38&gt;='Datos '!AE$12,BB38&lt;='Datos '!AF$12),'Datos '!AD$12,IF(AND(BB38&gt;='Datos '!AE$13,BB38&lt;='Datos '!AF$13),'Datos '!AD$13,IF(AND(BB38&gt;='Datos '!AE$14,BB38&lt;='Datos '!AF$14),'Datos '!AD$14,IF(AND(BB38&gt;='Datos '!AE$15,BB38&lt;='Datos '!AF$15),'Datos '!AD$15,IF(AND(BB38&gt;='Datos '!AE$16),'Datos '!AD$16)))))</f>
        <v>4</v>
      </c>
      <c r="BD38" s="75">
        <v>0</v>
      </c>
      <c r="BE38" s="12">
        <v>0</v>
      </c>
      <c r="BF38" s="12">
        <v>0</v>
      </c>
      <c r="BG38" s="12">
        <v>4</v>
      </c>
      <c r="BH38" s="12">
        <v>2</v>
      </c>
      <c r="BI38" s="12">
        <v>5</v>
      </c>
      <c r="BJ38" s="12">
        <v>5</v>
      </c>
      <c r="BK38" s="12">
        <v>5</v>
      </c>
      <c r="BL38" s="12">
        <v>2</v>
      </c>
      <c r="BM38" s="12">
        <v>2</v>
      </c>
      <c r="BN38" s="12">
        <v>0</v>
      </c>
      <c r="BO38" s="12">
        <v>5</v>
      </c>
      <c r="BP38" s="14">
        <v>30</v>
      </c>
      <c r="BQ38" s="74">
        <f>IF(AND(BP38&gt;='Datos '!K$12,BP38&lt;='Datos '!L$12),'Datos '!J$12,IF(AND(BP38&gt;='Datos '!K$13,BP38&lt;='Datos '!L$13),'Datos '!J$13,IF(AND(BP38&gt;='Datos '!K$14,BP38&lt;='Datos '!L$14),'Datos '!J$14,IF(AND(BP38&gt;='Datos '!K$15,BP38&lt;='Datos '!L$15),'Datos '!J$15,IF(AND(BP38&gt;='Datos '!K$16),'Datos '!J$16)))))</f>
        <v>5</v>
      </c>
      <c r="BR38" s="75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2</v>
      </c>
      <c r="CH38" s="12">
        <v>0</v>
      </c>
      <c r="CI38" s="12">
        <v>3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1</v>
      </c>
      <c r="CV38" s="12">
        <v>2</v>
      </c>
      <c r="CW38" s="12">
        <v>0</v>
      </c>
      <c r="CX38" s="12">
        <v>0</v>
      </c>
      <c r="CY38" s="12">
        <v>0</v>
      </c>
      <c r="CZ38" s="12">
        <v>1</v>
      </c>
      <c r="DA38" s="12">
        <v>0</v>
      </c>
      <c r="DB38" s="12">
        <v>0</v>
      </c>
      <c r="DC38" s="12">
        <v>0</v>
      </c>
      <c r="DD38" s="12">
        <v>5</v>
      </c>
      <c r="DE38" s="14">
        <f t="shared" si="3"/>
        <v>14</v>
      </c>
      <c r="DF38" s="74">
        <f>IF(AND(DE38&gt;='Datos '!S$12,DE38&lt;='Datos '!T$12),'Datos '!R$12,IF(AND(DE38&gt;='Datos '!S$13,DE38&lt;='Datos '!T$13),'Datos '!R$13,IF(AND(DE38&gt;='Datos '!S$14,DE38&lt;='Datos '!T$14),'Datos '!R$14,IF(AND(DE38&gt;='Datos '!S$15,DE38&lt;='Datos '!T$15),'Datos '!R$15,IF(AND(DE38&gt;='Datos '!S$16),'Datos '!R$16)))))</f>
        <v>3</v>
      </c>
      <c r="DG38" s="75">
        <v>0</v>
      </c>
      <c r="DH38" s="12">
        <v>5</v>
      </c>
      <c r="DI38" s="12">
        <v>2</v>
      </c>
      <c r="DJ38" s="12">
        <v>0</v>
      </c>
      <c r="DK38" s="12">
        <v>3</v>
      </c>
      <c r="DL38" s="12">
        <v>2</v>
      </c>
      <c r="DM38" s="12">
        <v>3</v>
      </c>
      <c r="DN38" s="12">
        <v>0</v>
      </c>
      <c r="DO38" s="12">
        <v>0</v>
      </c>
      <c r="DP38" s="12">
        <v>0</v>
      </c>
      <c r="DQ38" s="12">
        <v>0</v>
      </c>
      <c r="DR38" s="12">
        <v>1</v>
      </c>
      <c r="DS38" s="12">
        <v>0</v>
      </c>
      <c r="DT38" s="12">
        <v>2</v>
      </c>
      <c r="DU38" s="12">
        <v>0</v>
      </c>
      <c r="DV38" s="12">
        <v>3</v>
      </c>
      <c r="DW38" s="12">
        <v>1</v>
      </c>
      <c r="DX38" s="22">
        <f t="shared" si="4"/>
        <v>22</v>
      </c>
      <c r="DY38" s="74">
        <f>IF(AND(DX38&gt;='Datos '!C$38,DX38&lt;='Datos '!D$38),'Datos '!B$38,IF(AND(DX38&gt;='Datos '!C$39,DX38&lt;='Datos '!D$39),'Datos '!B$39,IF(AND(DX38&gt;='Datos '!C$40,DX38&lt;='Datos '!D$40),'Datos '!B$40,IF(AND(DX38&gt;='Datos '!C$41,DX38&lt;='Datos '!D$41),'Datos '!B$41,IF(AND(DX38&gt;='Datos '!C$42),'Datos '!B$42)))))</f>
        <v>3</v>
      </c>
      <c r="EA38"/>
    </row>
    <row r="39" spans="2:162" ht="15" customHeight="1" x14ac:dyDescent="0.25">
      <c r="B39" s="164" t="s">
        <v>414</v>
      </c>
      <c r="C39" s="39">
        <v>1</v>
      </c>
      <c r="D39" s="39">
        <v>0</v>
      </c>
      <c r="E39" s="39">
        <v>0</v>
      </c>
      <c r="F39" s="14">
        <f t="shared" si="0"/>
        <v>1</v>
      </c>
      <c r="G39" s="74">
        <f>IF(AND(F39&gt;='Datos '!C$12,F39&lt;='Datos '!D$12),'Datos '!B$12,IF(AND(F39&gt;='Datos '!C$13,F39&lt;='Datos '!D$13),'Datos '!B$13,IF(AND(F39&gt;='Datos '!C$14,F39&lt;='Datos '!D$14),'Datos '!B$14,IF(AND(F39&gt;='Datos '!C$15,F39&lt;='Datos '!D$15),'Datos '!B$15,IF(AND(F39&gt;='Datos '!C$16),'Datos '!B$16)))))</f>
        <v>1</v>
      </c>
      <c r="H39" s="21">
        <f>VLOOKUP(B39,'Cultivos '!B36:J43,9,FALSE)</f>
        <v>105</v>
      </c>
      <c r="I39" s="38">
        <f>IF(AND(H39&gt;='Datos '!G$12,H39&lt;='Datos '!H$12),'Datos '!F$12,IF(AND(H39&gt;='Datos '!G$13,H39&lt;='Datos '!H$13),'Datos '!F$13,IF(AND(H39&gt;='Datos '!G$14,H39&lt;='Datos '!H$14),'Datos '!F$14,IF(AND(H39&gt;='Datos '!G$15,H39&lt;='Datos '!H$15),'Datos '!F$15,IF(AND(H39&gt;='Datos '!G$16),'Datos '!F$16)))))</f>
        <v>1</v>
      </c>
      <c r="J39" s="30">
        <f>VLOOKUP(B39,'Cultivos '!$O$63:$X$96,10,FALSE)</f>
        <v>4</v>
      </c>
      <c r="K39" s="41">
        <f>IF(AND(J39&gt;='Datos '!G$38,J39&lt;='Datos '!H$38),'Datos '!F$38,IF(AND(J39&gt;='Datos '!G$39,J39&lt;='Datos '!H$39),'Datos '!F$39,IF(AND(J39&gt;='Datos '!G$40,J39&lt;='Datos '!H$40),'Datos '!F$40,IF(AND(J39&gt;='Datos '!G$41,J39&lt;='Datos '!H$41),'Datos '!F$41,IF(AND(J39&gt;='Datos '!G$42),'Datos '!F$42)))))</f>
        <v>1</v>
      </c>
      <c r="L39" s="30">
        <f>VLOOKUP(B39,'Cultivos '!$B$63:$F$95,5,FALSE)</f>
        <v>0</v>
      </c>
      <c r="M39" s="41">
        <f>IF(AND(L39&gt;='Datos '!K$38,L39&lt;='Datos '!L$38),'Datos '!F$38,IF(AND(L39&gt;='Datos '!K$39,L39&lt;='Datos '!L$39),'Datos '!F$39,IF(AND(L39&gt;='Datos '!K$40,L39&lt;='Datos '!L$40),'Datos '!F$40,IF(AND(L39&gt;='Datos '!K$41,L39&lt;='Datos '!L$41),'Datos '!F$41,IF(AND(L39&gt;='Datos '!K$42),'Datos '!F$42)))))</f>
        <v>1</v>
      </c>
      <c r="N39" s="198">
        <v>91</v>
      </c>
      <c r="O39" s="15">
        <v>44500</v>
      </c>
      <c r="P39" s="196">
        <f t="shared" si="6"/>
        <v>2.0449438202247189E-3</v>
      </c>
      <c r="Q39" s="41">
        <f>IF(AND(P39&gt;='[1]Datos '!O$12,P39&lt;='[1]Datos '!P$12),'[1]Datos '!N$12,IF(AND(P39&gt;='[1]Datos '!O$13,P39&lt;='[1]Datos '!P$13),'[1]Datos '!N$13,IF(AND(P39&gt;='[1]Datos '!O$14,P39&lt;='[1]Datos '!P$14),'[1]Datos '!N$14,IF(AND(P39&gt;='[1]Datos '!O$15,P39&lt;='[1]Datos '!P$15),'[1]Datos '!N$15,IF(AND(P39&gt;='[1]Datos '!O$16),'[1]Datos '!N$16)))))</f>
        <v>1</v>
      </c>
      <c r="R39" s="31">
        <v>1</v>
      </c>
      <c r="S39" s="42">
        <f>IF(AND(R39&gt;='Datos '!C$25,R39&lt;='Datos '!D$25),'Datos '!B$25,IF(AND(R39&gt;='Datos '!C$26,R39&lt;='Datos '!D$26),'Datos '!B$26,IF(AND(R39&gt;='Datos '!C$27,R39&lt;='Datos '!D$27),'Datos '!B$27,IF(AND(R39&gt;='Datos '!C$28,R39&lt;='Datos '!D$28),'Datos '!B$28,IF(AND(R39&gt;='Datos '!C$29),'Datos '!B$29)))))</f>
        <v>1</v>
      </c>
      <c r="T39" s="31">
        <v>0</v>
      </c>
      <c r="U39" s="42">
        <f>IF(AND(T39&gt;='Datos '!G$25,T39&lt;='Datos '!H$25),'Datos '!F$25,IF(AND(T39&gt;='Datos '!G$26,T39&lt;='Datos '!H$26),'Datos '!F$26,IF(AND(T39&gt;='Datos '!G$27,T39&lt;='Datos '!H$27),'Datos '!F$27,IF(AND(T39&gt;='Datos '!G$28,T39&lt;='Datos '!H$28),'Datos '!F$28,IF(AND(T39&gt;='Datos '!G$29),'Datos '!F$29)))))</f>
        <v>1</v>
      </c>
      <c r="V39" s="224">
        <v>0.08</v>
      </c>
      <c r="W39" s="74">
        <f>IF(AND(V39&gt;='Datos '!K$25,V39&lt;='Datos '!L$25),'Datos '!J$25,IF(AND(V39&gt;='Datos '!K$26,V39&lt;='Datos '!L$26),'Datos '!J$26,IF(AND(V39&gt;='Datos '!K$27,V39&lt;='Datos '!L$27),'Datos '!J$27,IF(AND(V39&gt;='Datos '!K$28,V39&lt;='Datos '!L$28),'Datos '!J$28,IF(AND(V39&gt;='Datos '!K$29),'Datos '!J$29)))))</f>
        <v>1</v>
      </c>
      <c r="X39" s="216">
        <v>0.71</v>
      </c>
      <c r="Y39" s="74">
        <f>IF(AND(X39&gt;='Datos '!O$25,X39&lt;='Datos '!P$25),'Datos '!N$25,IF(AND(X39&gt;='Datos '!O$26,X39&lt;='Datos '!P$26),'Datos '!N$26,IF(AND(X39&gt;='Datos '!O$27,X39&lt;='Datos '!P$27),'Datos '!N$27,IF(AND(X39&gt;='Datos '!O$28,X39&lt;='Datos '!P$28),'Datos '!N$28,IF(AND(X39&gt;='Datos '!O$29),'Datos '!N$29)))))</f>
        <v>5</v>
      </c>
      <c r="Z39" s="215">
        <v>0.03</v>
      </c>
      <c r="AA39" s="234">
        <f>IF(AND(Z39&gt;='Datos '!W$12,Z39&lt;='Datos '!X$12),'Datos '!V$12,IF(AND(Z39&gt;='Datos '!W$13,Z39&lt;='Datos '!X$13),'Datos '!V$13,IF(AND(Z39&gt;='Datos '!W$14,Z39&lt;='Datos '!X$14),'Datos '!V$14,IF(AND(Z39&gt;='Datos '!W$15,Z39&lt;='Datos '!X$15),'Datos '!V$15,IF(AND(Z39&gt;='Datos '!W$16),'Datos '!V$16)))))</f>
        <v>1</v>
      </c>
      <c r="AB39" s="215">
        <v>0.05</v>
      </c>
      <c r="AC39" s="234">
        <f>IF(AND(AB39&gt;='Datos '!W$25,AB39&lt;='Datos '!X$25),'Datos '!V$25,IF(AND(AB39&gt;='Datos '!W$26,AB39&lt;='Datos '!X$26),'Datos '!V$26,IF(AND(AB39&gt;='Datos '!W$27,AB39&lt;='Datos '!X$27),'Datos '!V$27,IF(AND(AB39&gt;='Datos '!W$28,AB39&lt;='Datos '!X$28),'Datos '!V$28,IF(AND(AB39&gt;='Datos '!W$29),'Datos '!V$29)))))</f>
        <v>1</v>
      </c>
      <c r="AD39" s="235">
        <v>0.15</v>
      </c>
      <c r="AE39" s="233">
        <f>IF(AND(AD39&gt;='Datos '!W$38,AD39&lt;='Datos '!X$38),'Datos '!V$38,IF(AND(AD39&gt;='Datos '!W$39,AD39&lt;='Datos '!X$39),'Datos '!V$39,IF(AND(AD39&gt;='Datos '!W$40,AD39&lt;='Datos '!X$40),'Datos '!V$40,IF(AND(AD39&gt;='Datos '!W$41,AD39&lt;='Datos '!X$41),'Datos '!V$41,IF(AND(AD39&gt;='Datos '!W$42),'Datos '!V$42)))))</f>
        <v>3</v>
      </c>
      <c r="AF39" s="235">
        <v>0.04</v>
      </c>
      <c r="AG39" s="233">
        <f>IF(AND(AF39&gt;='Datos '!AA$12,AF39&lt;='Datos '!AB$12),'Datos '!Z$12,IF(AND(AF39&gt;='Datos '!AA$13,AF39&lt;='Datos '!AB$13),'Datos '!Z$13,IF(AND(AF39&gt;='Datos '!AA$14,AD39&lt;='Datos '!AB$14),'Datos '!Z$14,IF(AND(AF39&gt;='Datos '!AA$15,AF39&lt;='Datos '!AB$15),'Datos '!Z$15,IF(AND(AF39&gt;='Datos '!AB$16),'Datos '!Z$16)))))</f>
        <v>2</v>
      </c>
      <c r="AH39" s="235">
        <v>0.25</v>
      </c>
      <c r="AI39" s="233">
        <f>IF(AND(AH39&gt;='Datos '!AA$25,AH39&lt;='Datos '!AB$25),'Datos '!Z$25,IF(AND(AH39&gt;='Datos '!AA$26,AH39&lt;='Datos '!AB$26),'Datos '!Z$26,IF(AND(AH39&gt;='Datos '!AA$27,AH39&lt;='Datos '!AB$27),'Datos '!Z$27,IF(AND(AH39&gt;='Datos '!AA$28,AH39&lt;='Datos '!AB$28),'Datos '!Z$28,IF(AND(AH39&gt;='Datos '!AB$29),'Datos '!Z$29)))))</f>
        <v>1</v>
      </c>
      <c r="AJ39" s="13">
        <v>0</v>
      </c>
      <c r="AK39" s="236">
        <f>IF(AND(AJ39&gt;='Datos '!S$25,AJ39&lt;='Datos '!T$25),'Datos '!R$25,IF(AND(AJ39&gt;='Datos '!S$26,AJ39&lt;='Datos '!T$26),'Datos '!R$26,IF(AND(AJ39&gt;='Datos '!S$27,AJ39&lt;='Datos '!T$27),'Datos '!R$27,IF(AND(AJ39&gt;='Datos '!S$28,AJ39&lt;='Datos '!T$28),'Datos '!R$28,IF(AND(AJ39&gt;='Datos '!S$29),'Datos '!R$29)))))</f>
        <v>1</v>
      </c>
      <c r="AL39" s="240">
        <v>0.19</v>
      </c>
      <c r="AM39" s="233">
        <f>IF(AND(AL39&gt;='Datos '!C$51,AL39&lt;='Datos '!D$51),'Datos '!B$51,IF(AND(AL39&gt;='Datos '!C$52,AL39&lt;='Datos '!D$52),'Datos '!B$52,IF(AND(AL39&gt;='Datos '!C$53,AL39&lt;='Datos '!D$53),'Datos '!B$53,IF(AND(AL39&gt;='Datos '!C$54,AL39&lt;='Datos '!D$54),'Datos '!B$54,IF(AND(AL39&gt;='Datos '!C$55),'Datos '!B$55)))))</f>
        <v>5</v>
      </c>
      <c r="AN39" s="240">
        <v>0.1</v>
      </c>
      <c r="AO39" s="292">
        <f>IF(AND(AN39&gt;='Datos '!G$51,AN39&lt;='Datos '!H$51),'Datos '!F$51,IF(AND(AN39&gt;='Datos '!G$52,AN39&lt;='Datos '!H$52),'Datos '!F$52,IF(AND(AN39&gt;='Datos '!G$53,AN39&lt;='Datos '!H$53),'Datos '!F$53,IF(AND(AN39&gt;='Datos '!G$54,AN39&lt;='Datos '!H$54),'Datos '!F$54,IF(AND(AN39&gt;='Datos '!G$55),'Datos '!F$55)))))</f>
        <v>1</v>
      </c>
      <c r="AP39" s="240">
        <v>0.49</v>
      </c>
      <c r="AQ39" s="233">
        <f>IF(AND(AP39&gt;='Datos '!K$51,AP39&lt;='Datos '!L$51),'Datos '!J$51,IF(AND(AP39&gt;='Datos '!K$52,AP39&lt;='Datos '!L$52),'Datos '!J$52,IF(AND(AP39&gt;='Datos '!K$53,AP39&lt;='Datos '!L$53),'Datos '!J$53,IF(AND(AP39&gt;='Datos '!K$54,AP39&lt;='Datos '!L$54),'Datos '!J$54,IF(AND(AP39&gt;='Datos '!K$55),'Datos '!J$55)))))</f>
        <v>5</v>
      </c>
      <c r="AR39" s="240">
        <v>0.19</v>
      </c>
      <c r="AS39" s="233">
        <f>IF(AND(AR39&gt;='Datos '!O$51,AR39&lt;='Datos '!P$51),'Datos '!N$51,IF(AND(AR39&gt;='Datos '!O$52,AR39&lt;='Datos '!P$52),'Datos '!N$52,IF(AND(AR39&gt;='Datos '!O$53,AR39&lt;='Datos '!P$53),'Datos '!N$53,IF(AND(AR39&gt;='Datos '!O$54,AR39&lt;='Datos '!P$54),'Datos '!N$54,IF(AND(AR39&gt;='Datos '!O$55),'Datos '!N$55)))))</f>
        <v>1</v>
      </c>
      <c r="AT39" s="240">
        <v>0.13</v>
      </c>
      <c r="AU39" s="233">
        <f>IF(AND(AT39&gt;='Datos '!S$51,AT39&lt;='Datos '!T$51),'Datos '!R$51,IF(AND(AT39&gt;='Datos '!S$52,AT39&lt;='Datos '!T$52),'Datos '!R$52,IF(AND(AT39&gt;='Datos '!S$53,AT39&lt;='Datos '!T$53),'Datos '!R$53,IF(AND(AT39&gt;='Datos '!S$54,AT39&lt;='Datos '!T$54),'Datos '!R$54,IF(AND(AT39&gt;='Datos '!S$55),'Datos '!R$55)))))</f>
        <v>1</v>
      </c>
      <c r="AV39" s="240">
        <v>0.22</v>
      </c>
      <c r="AW39" s="233">
        <f>IF(AND(AV39&gt;='Datos '!W$51,AV39&lt;='Datos '!X$51),'Datos '!V$51,IF(AND(AV39&gt;='Datos '!W$52,AV39&lt;='Datos '!X$52),'Datos '!V$52,IF(AND(AV39&gt;='Datos '!W$53,AV39&lt;='Datos '!X$53),'Datos '!V$53,IF(AND(AV39&gt;='Datos '!W$54,AV39&lt;='Datos '!X$54),'Datos '!V$54,IF(AND(AV39&gt;='Datos '!W$55),'Datos '!V$55)))))</f>
        <v>2</v>
      </c>
      <c r="AX39" s="240">
        <v>0.28000000000000003</v>
      </c>
      <c r="AY39" s="233">
        <f>IF(AND(AX39&gt;='Datos '!AA$51,AX39&lt;='Datos '!AB$51),'Datos '!Z$51,IF(AND(AX39&gt;='Datos '!AA$52,AX39&lt;='Datos '!AB$52),'Datos '!Z$52,IF(AND(AX39&gt;='Datos '!AA$53,AX39&lt;='Datos '!AB$53),'Datos '!Z$53,IF(AND(AX39&gt;='Datos '!AA$54,AX39&lt;='Datos '!AB$54),'Datos '!Z$54,IF(AND(AX39&gt;='Datos '!AA$55),'Datos '!Z$55)))))</f>
        <v>1</v>
      </c>
      <c r="AZ39" s="240">
        <v>0.32</v>
      </c>
      <c r="BA39" s="233">
        <f>IF(AND(AZ39&gt;='Datos '!AA$38,AZ39&lt;='Datos '!AB$38),'Datos '!Z$38,IF(AND(AZ39&gt;='Datos '!AA$39,AZ39&lt;='Datos '!AB$39),'Datos '!Z$39,IF(AND(AZ39&gt;='Datos '!AA$40,AZ39&lt;='Datos '!AB$40),'Datos '!Z$40,IF(AND(AZ39&gt;='Datos '!AA$41,AZ39&lt;='Datos '!AB$41),'Datos '!Z$41,IF(AND(AZ39&gt;='Datos '!AB$42),'Datos '!Z$42)))))</f>
        <v>5</v>
      </c>
      <c r="BB39" s="241">
        <f t="shared" si="5"/>
        <v>21</v>
      </c>
      <c r="BC39" s="236">
        <f>IF(AND(BB39&gt;='Datos '!AE$12,BB39&lt;='Datos '!AF$12),'Datos '!AD$12,IF(AND(BB39&gt;='Datos '!AE$13,BB39&lt;='Datos '!AF$13),'Datos '!AD$13,IF(AND(BB39&gt;='Datos '!AE$14,BB39&lt;='Datos '!AF$14),'Datos '!AD$14,IF(AND(BB39&gt;='Datos '!AE$15,BB39&lt;='Datos '!AF$15),'Datos '!AD$15,IF(AND(BB39&gt;='Datos '!AE$16),'Datos '!AD$16)))))</f>
        <v>2</v>
      </c>
      <c r="BD39" s="75">
        <v>1</v>
      </c>
      <c r="BE39" s="12">
        <v>0</v>
      </c>
      <c r="BF39" s="12">
        <v>0</v>
      </c>
      <c r="BG39" s="12">
        <v>3</v>
      </c>
      <c r="BH39" s="12">
        <v>0</v>
      </c>
      <c r="BI39" s="12">
        <v>0</v>
      </c>
      <c r="BJ39" s="12">
        <v>0</v>
      </c>
      <c r="BK39" s="12">
        <v>1</v>
      </c>
      <c r="BL39" s="12">
        <v>3</v>
      </c>
      <c r="BM39" s="12">
        <v>3</v>
      </c>
      <c r="BN39" s="12">
        <v>0</v>
      </c>
      <c r="BO39" s="12">
        <v>0</v>
      </c>
      <c r="BP39" s="14">
        <v>11</v>
      </c>
      <c r="BQ39" s="74">
        <f>IF(AND(BP39&gt;='Datos '!K$12,BP39&lt;='Datos '!L$12),'Datos '!J$12,IF(AND(BP39&gt;='Datos '!K$13,BP39&lt;='Datos '!L$13),'Datos '!J$13,IF(AND(BP39&gt;='Datos '!K$14,BP39&lt;='Datos '!L$14),'Datos '!J$14,IF(AND(BP39&gt;='Datos '!K$15,BP39&lt;='Datos '!L$15),'Datos '!J$15,IF(AND(BP39&gt;='Datos '!K$16),'Datos '!J$16)))))</f>
        <v>1</v>
      </c>
      <c r="BR39" s="75">
        <v>0</v>
      </c>
      <c r="BS39" s="12">
        <v>0</v>
      </c>
      <c r="BT39" s="12">
        <v>5</v>
      </c>
      <c r="BU39" s="12">
        <v>0</v>
      </c>
      <c r="BV39" s="12">
        <v>0</v>
      </c>
      <c r="BW39" s="12">
        <v>3</v>
      </c>
      <c r="BX39" s="12">
        <v>0</v>
      </c>
      <c r="BY39" s="12">
        <v>0</v>
      </c>
      <c r="BZ39" s="12">
        <v>0</v>
      </c>
      <c r="CA39" s="12">
        <v>0</v>
      </c>
      <c r="CB39" s="12">
        <v>0</v>
      </c>
      <c r="CC39" s="12">
        <v>0</v>
      </c>
      <c r="CD39" s="12">
        <v>0</v>
      </c>
      <c r="CE39" s="12">
        <v>2</v>
      </c>
      <c r="CF39" s="12">
        <v>0</v>
      </c>
      <c r="CG39" s="12">
        <v>0</v>
      </c>
      <c r="CH39" s="12">
        <v>0</v>
      </c>
      <c r="CI39" s="12">
        <v>0</v>
      </c>
      <c r="CJ39" s="12">
        <v>0</v>
      </c>
      <c r="CK39" s="12">
        <v>0</v>
      </c>
      <c r="CL39" s="12">
        <v>3</v>
      </c>
      <c r="CM39" s="12">
        <v>2</v>
      </c>
      <c r="CN39" s="12">
        <v>0</v>
      </c>
      <c r="CO39" s="12">
        <v>0</v>
      </c>
      <c r="CP39" s="12">
        <v>0</v>
      </c>
      <c r="CQ39" s="12">
        <v>0</v>
      </c>
      <c r="CR39" s="12">
        <v>0</v>
      </c>
      <c r="CS39" s="12">
        <v>0</v>
      </c>
      <c r="CT39" s="12">
        <v>0</v>
      </c>
      <c r="CU39" s="12">
        <v>0</v>
      </c>
      <c r="CV39" s="12">
        <v>0</v>
      </c>
      <c r="CW39" s="12">
        <v>0</v>
      </c>
      <c r="CX39" s="12">
        <v>0</v>
      </c>
      <c r="CY39" s="12">
        <v>0</v>
      </c>
      <c r="CZ39" s="12">
        <v>0</v>
      </c>
      <c r="DA39" s="12">
        <v>0</v>
      </c>
      <c r="DB39" s="12">
        <v>0</v>
      </c>
      <c r="DC39" s="12">
        <v>0</v>
      </c>
      <c r="DD39" s="12">
        <v>0</v>
      </c>
      <c r="DE39" s="14">
        <f t="shared" si="3"/>
        <v>15</v>
      </c>
      <c r="DF39" s="74">
        <f>IF(AND(DE39&gt;='Datos '!S$12,DE39&lt;='Datos '!T$12),'Datos '!R$12,IF(AND(DE39&gt;='Datos '!S$13,DE39&lt;='Datos '!T$13),'Datos '!R$13,IF(AND(DE39&gt;='Datos '!S$14,DE39&lt;='Datos '!T$14),'Datos '!R$14,IF(AND(DE39&gt;='Datos '!S$15,DE39&lt;='Datos '!T$15),'Datos '!R$15,IF(AND(DE39&gt;='Datos '!S$16),'Datos '!R$16)))))</f>
        <v>3</v>
      </c>
      <c r="DG39" s="75">
        <v>0</v>
      </c>
      <c r="DH39" s="12">
        <v>0</v>
      </c>
      <c r="DI39" s="12">
        <v>0</v>
      </c>
      <c r="DJ39" s="12">
        <v>0</v>
      </c>
      <c r="DK39" s="12">
        <v>3</v>
      </c>
      <c r="DL39" s="12">
        <v>0</v>
      </c>
      <c r="DM39" s="12">
        <v>3</v>
      </c>
      <c r="DN39" s="12">
        <v>0</v>
      </c>
      <c r="DO39" s="12">
        <v>0</v>
      </c>
      <c r="DP39" s="12">
        <v>0</v>
      </c>
      <c r="DQ39" s="12">
        <v>0</v>
      </c>
      <c r="DR39" s="12">
        <v>1</v>
      </c>
      <c r="DS39" s="12">
        <v>0</v>
      </c>
      <c r="DT39" s="12">
        <v>0</v>
      </c>
      <c r="DU39" s="12">
        <v>3</v>
      </c>
      <c r="DV39" s="12">
        <v>3</v>
      </c>
      <c r="DW39" s="12">
        <v>1</v>
      </c>
      <c r="DX39" s="22">
        <f t="shared" si="4"/>
        <v>14</v>
      </c>
      <c r="DY39" s="74">
        <f>IF(AND(DX39&gt;='Datos '!C$38,DX39&lt;='Datos '!D$38),'Datos '!B$38,IF(AND(DX39&gt;='Datos '!C$39,DX39&lt;='Datos '!D$39),'Datos '!B$39,IF(AND(DX39&gt;='Datos '!C$40,DX39&lt;='Datos '!D$40),'Datos '!B$40,IF(AND(DX39&gt;='Datos '!C$41,DX39&lt;='Datos '!D$41),'Datos '!B$41,IF(AND(DX39&gt;='Datos '!C$42),'Datos '!B$42)))))</f>
        <v>1</v>
      </c>
      <c r="EA39"/>
    </row>
    <row r="40" spans="2:162" ht="15.75" thickBot="1" x14ac:dyDescent="0.3">
      <c r="B40" s="244" t="s">
        <v>404</v>
      </c>
      <c r="C40" s="92">
        <v>0</v>
      </c>
      <c r="D40" s="92">
        <v>2</v>
      </c>
      <c r="E40" s="92">
        <v>1</v>
      </c>
      <c r="F40" s="264">
        <f t="shared" si="0"/>
        <v>3</v>
      </c>
      <c r="G40" s="265">
        <f>IF(AND(F40&gt;='Datos '!C$12,F40&lt;='Datos '!D$12),'Datos '!B$12,IF(AND(F40&gt;='Datos '!C$13,F40&lt;='Datos '!D$13),'Datos '!B$13,IF(AND(F40&gt;='Datos '!C$14,F40&lt;='Datos '!D$14),'Datos '!B$14,IF(AND(F40&gt;='Datos '!C$15,F40&lt;='Datos '!D$15),'Datos '!B$15,IF(AND(F40&gt;='Datos '!C$16),'Datos '!B$16)))))</f>
        <v>2</v>
      </c>
      <c r="H40" s="53">
        <f>VLOOKUP(B40,'Cultivos '!B37:J43,9,FALSE)</f>
        <v>653</v>
      </c>
      <c r="I40" s="97">
        <f>IF(AND(H40&gt;='Datos '!G$12,H40&lt;='Datos '!H$12),'Datos '!F$12,IF(AND(H40&gt;='Datos '!G$13,H40&lt;='Datos '!H$13),'Datos '!F$13,IF(AND(H40&gt;='Datos '!G$14,H40&lt;='Datos '!H$14),'Datos '!F$14,IF(AND(H40&gt;='Datos '!G$15,H40&lt;='Datos '!H$15),'Datos '!F$15,IF(AND(H40&gt;='Datos '!G$16),'Datos '!F$16)))))</f>
        <v>1</v>
      </c>
      <c r="J40" s="266">
        <f>VLOOKUP(B40,'Cultivos '!$O$63:$X$96,10,FALSE)</f>
        <v>1109</v>
      </c>
      <c r="K40" s="267">
        <f>IF(AND(J40&gt;='Datos '!G$38,J40&lt;='Datos '!H$38),'Datos '!F$38,IF(AND(J40&gt;='Datos '!G$39,J40&lt;='Datos '!H$39),'Datos '!F$39,IF(AND(J40&gt;='Datos '!G$40,J40&lt;='Datos '!H$40),'Datos '!F$40,IF(AND(J40&gt;='Datos '!G$41,J40&lt;='Datos '!H$41),'Datos '!F$41,IF(AND(J40&gt;='Datos '!G$42),'Datos '!F$42)))))</f>
        <v>1</v>
      </c>
      <c r="L40" s="266">
        <f>VLOOKUP(B40,'Cultivos '!$B$63:$F$95,5,FALSE)</f>
        <v>72406</v>
      </c>
      <c r="M40" s="267">
        <f>IF(AND(L40&gt;='Datos '!K$38,L40&lt;='Datos '!L$38),'Datos '!F$38,IF(AND(L40&gt;='Datos '!K$39,L40&lt;='Datos '!L$39),'Datos '!F$39,IF(AND(L40&gt;='Datos '!K$40,L40&lt;='Datos '!L$40),'Datos '!F$40,IF(AND(L40&gt;='Datos '!K$41,L40&lt;='Datos '!L$41),'Datos '!F$41,IF(AND(L40&gt;='Datos '!K$42),'Datos '!F$42)))))</f>
        <v>2</v>
      </c>
      <c r="N40" s="198">
        <v>288</v>
      </c>
      <c r="O40" s="19">
        <v>75468</v>
      </c>
      <c r="P40" s="196">
        <f t="shared" si="6"/>
        <v>3.816186993162665E-3</v>
      </c>
      <c r="Q40" s="41">
        <f>IF(AND(P40&gt;='[1]Datos '!O$12,P40&lt;='[1]Datos '!P$12),'[1]Datos '!N$12,IF(AND(P40&gt;='[1]Datos '!O$13,P40&lt;='[1]Datos '!P$13),'[1]Datos '!N$13,IF(AND(P40&gt;='[1]Datos '!O$14,P40&lt;='[1]Datos '!P$14),'[1]Datos '!N$14,IF(AND(P40&gt;='[1]Datos '!O$15,P40&lt;='[1]Datos '!P$15),'[1]Datos '!N$15,IF(AND(P40&gt;='[1]Datos '!O$16),'[1]Datos '!N$16)))))</f>
        <v>1</v>
      </c>
      <c r="R40" s="268">
        <v>3</v>
      </c>
      <c r="S40" s="269">
        <f>IF(AND(R40&gt;='Datos '!C$25,R40&lt;='Datos '!D$25),'Datos '!B$25,IF(AND(R40&gt;='Datos '!C$26,R40&lt;='Datos '!D$26),'Datos '!B$26,IF(AND(R40&gt;='Datos '!C$27,R40&lt;='Datos '!D$27),'Datos '!B$27,IF(AND(R40&gt;='Datos '!C$28,R40&lt;='Datos '!D$28),'Datos '!B$28,IF(AND(R40&gt;='Datos '!C$29),'Datos '!B$29)))))</f>
        <v>1</v>
      </c>
      <c r="T40" s="268">
        <v>8</v>
      </c>
      <c r="U40" s="269">
        <f>IF(AND(T40&gt;='Datos '!G$25,T40&lt;='Datos '!H$25),'Datos '!F$25,IF(AND(T40&gt;='Datos '!G$26,T40&lt;='Datos '!H$26),'Datos '!F$26,IF(AND(T40&gt;='Datos '!G$27,T40&lt;='Datos '!H$27),'Datos '!F$27,IF(AND(T40&gt;='Datos '!G$28,T40&lt;='Datos '!H$28),'Datos '!F$28,IF(AND(T40&gt;='Datos '!G$29),'Datos '!F$29)))))</f>
        <v>1</v>
      </c>
      <c r="V40" s="270">
        <v>0.08</v>
      </c>
      <c r="W40" s="265">
        <f>IF(AND(V40&gt;='Datos '!K$25,V40&lt;='Datos '!L$25),'Datos '!J$25,IF(AND(V40&gt;='Datos '!K$26,V40&lt;='Datos '!L$26),'Datos '!J$26,IF(AND(V40&gt;='Datos '!K$27,V40&lt;='Datos '!L$27),'Datos '!J$27,IF(AND(V40&gt;='Datos '!K$28,V40&lt;='Datos '!L$28),'Datos '!J$28,IF(AND(V40&gt;='Datos '!K$29),'Datos '!J$29)))))</f>
        <v>1</v>
      </c>
      <c r="X40" s="271">
        <v>0.71</v>
      </c>
      <c r="Y40" s="265">
        <f>IF(AND(X40&gt;='Datos '!O$25,X40&lt;='Datos '!P$25),'Datos '!N$25,IF(AND(X40&gt;='Datos '!O$26,X40&lt;='Datos '!P$26),'Datos '!N$26,IF(AND(X40&gt;='Datos '!O$27,X40&lt;='Datos '!P$27),'Datos '!N$27,IF(AND(X40&gt;='Datos '!O$28,X40&lt;='Datos '!P$28),'Datos '!N$28,IF(AND(X40&gt;='Datos '!O$29),'Datos '!N$29)))))</f>
        <v>5</v>
      </c>
      <c r="Z40" s="232">
        <v>0.03</v>
      </c>
      <c r="AA40" s="272">
        <f>IF(AND(Z40&gt;='Datos '!W$12,Z40&lt;='Datos '!X$12),'Datos '!V$12,IF(AND(Z40&gt;='Datos '!W$13,Z40&lt;='Datos '!X$13),'Datos '!V$13,IF(AND(Z40&gt;='Datos '!W$14,Z40&lt;='Datos '!X$14),'Datos '!V$14,IF(AND(Z40&gt;='Datos '!W$15,Z40&lt;='Datos '!X$15),'Datos '!V$15,IF(AND(Z40&gt;='Datos '!W$16),'Datos '!V$16)))))</f>
        <v>1</v>
      </c>
      <c r="AB40" s="232">
        <v>0.05</v>
      </c>
      <c r="AC40" s="272">
        <f>IF(AND(AB40&gt;='Datos '!W$25,AB40&lt;='Datos '!X$25),'Datos '!V$25,IF(AND(AB40&gt;='Datos '!W$26,AB40&lt;='Datos '!X$26),'Datos '!V$26,IF(AND(AB40&gt;='Datos '!W$27,AB40&lt;='Datos '!X$27),'Datos '!V$27,IF(AND(AB40&gt;='Datos '!W$28,AB40&lt;='Datos '!X$28),'Datos '!V$28,IF(AND(AB40&gt;='Datos '!W$29),'Datos '!V$29)))))</f>
        <v>1</v>
      </c>
      <c r="AD40" s="273">
        <v>0.15</v>
      </c>
      <c r="AE40" s="274">
        <f>IF(AND(AD40&gt;='Datos '!W$38,AD40&lt;='Datos '!X$38),'Datos '!V$38,IF(AND(AD40&gt;='Datos '!W$39,AD40&lt;='Datos '!X$39),'Datos '!V$39,IF(AND(AD40&gt;='Datos '!W$40,AD40&lt;='Datos '!X$40),'Datos '!V$40,IF(AND(AD40&gt;='Datos '!W$41,AD40&lt;='Datos '!X$41),'Datos '!V$41,IF(AND(AD40&gt;='Datos '!W$42),'Datos '!V$42)))))</f>
        <v>3</v>
      </c>
      <c r="AF40" s="273">
        <v>0.04</v>
      </c>
      <c r="AG40" s="233">
        <f>IF(AND(AF40&gt;='Datos '!AA$12,AF40&lt;='Datos '!AB$12),'Datos '!Z$12,IF(AND(AF40&gt;='Datos '!AA$13,AF40&lt;='Datos '!AB$13),'Datos '!Z$13,IF(AND(AF40&gt;='Datos '!AA$14,AD40&lt;='Datos '!AB$14),'Datos '!Z$14,IF(AND(AF40&gt;='Datos '!AA$15,AF40&lt;='Datos '!AB$15),'Datos '!Z$15,IF(AND(AF40&gt;='Datos '!AB$16),'Datos '!Z$16)))))</f>
        <v>2</v>
      </c>
      <c r="AH40" s="273">
        <v>0.25</v>
      </c>
      <c r="AI40" s="233">
        <f>IF(AND(AH40&gt;='Datos '!AA$25,AH40&lt;='Datos '!AB$25),'Datos '!Z$25,IF(AND(AH40&gt;='Datos '!AA$26,AH40&lt;='Datos '!AB$26),'Datos '!Z$26,IF(AND(AH40&gt;='Datos '!AA$27,AH40&lt;='Datos '!AB$27),'Datos '!Z$27,IF(AND(AH40&gt;='Datos '!AA$28,AH40&lt;='Datos '!AB$28),'Datos '!Z$28,IF(AND(AH40&gt;='Datos '!AB$29),'Datos '!Z$29)))))</f>
        <v>1</v>
      </c>
      <c r="AJ40" s="275">
        <v>0</v>
      </c>
      <c r="AK40" s="276">
        <f>IF(AND(AJ40&gt;='Datos '!S$25,AJ40&lt;='Datos '!T$25),'Datos '!R$25,IF(AND(AJ40&gt;='Datos '!S$26,AJ40&lt;='Datos '!T$26),'Datos '!R$26,IF(AND(AJ40&gt;='Datos '!S$27,AJ40&lt;='Datos '!T$27),'Datos '!R$27,IF(AND(AJ40&gt;='Datos '!S$28,AJ40&lt;='Datos '!T$28),'Datos '!R$28,IF(AND(AJ40&gt;='Datos '!S$29),'Datos '!R$29)))))</f>
        <v>1</v>
      </c>
      <c r="AL40" s="277">
        <v>0.19</v>
      </c>
      <c r="AM40" s="233">
        <f>IF(AND(AL40&gt;='Datos '!C$51,AL40&lt;='Datos '!D$51),'Datos '!B$51,IF(AND(AL40&gt;='Datos '!C$52,AL40&lt;='Datos '!D$52),'Datos '!B$52,IF(AND(AL40&gt;='Datos '!C$53,AL40&lt;='Datos '!D$53),'Datos '!B$53,IF(AND(AL40&gt;='Datos '!C$54,AL40&lt;='Datos '!D$54),'Datos '!B$54,IF(AND(AL40&gt;='Datos '!C$55),'Datos '!B$55)))))</f>
        <v>5</v>
      </c>
      <c r="AN40" s="277">
        <v>0.1</v>
      </c>
      <c r="AO40" s="292">
        <f>IF(AND(AN40&gt;='Datos '!G$51,AN40&lt;='Datos '!H$51),'Datos '!F$51,IF(AND(AN40&gt;='Datos '!G$52,AN40&lt;='Datos '!H$52),'Datos '!F$52,IF(AND(AN40&gt;='Datos '!G$53,AN40&lt;='Datos '!H$53),'Datos '!F$53,IF(AND(AN40&gt;='Datos '!G$54,AN40&lt;='Datos '!H$54),'Datos '!F$54,IF(AND(AN40&gt;='Datos '!G$55),'Datos '!F$55)))))</f>
        <v>1</v>
      </c>
      <c r="AP40" s="277">
        <v>0.49</v>
      </c>
      <c r="AQ40" s="233">
        <f>IF(AND(AP40&gt;='Datos '!K$51,AP40&lt;='Datos '!L$51),'Datos '!J$51,IF(AND(AP40&gt;='Datos '!K$52,AP40&lt;='Datos '!L$52),'Datos '!J$52,IF(AND(AP40&gt;='Datos '!K$53,AP40&lt;='Datos '!L$53),'Datos '!J$53,IF(AND(AP40&gt;='Datos '!K$54,AP40&lt;='Datos '!L$54),'Datos '!J$54,IF(AND(AP40&gt;='Datos '!K$55),'Datos '!J$55)))))</f>
        <v>5</v>
      </c>
      <c r="AR40" s="277">
        <v>0.19</v>
      </c>
      <c r="AS40" s="233">
        <f>IF(AND(AR40&gt;='Datos '!O$51,AR40&lt;='Datos '!P$51),'Datos '!N$51,IF(AND(AR40&gt;='Datos '!O$52,AR40&lt;='Datos '!P$52),'Datos '!N$52,IF(AND(AR40&gt;='Datos '!O$53,AR40&lt;='Datos '!P$53),'Datos '!N$53,IF(AND(AR40&gt;='Datos '!O$54,AR40&lt;='Datos '!P$54),'Datos '!N$54,IF(AND(AR40&gt;='Datos '!O$55),'Datos '!N$55)))))</f>
        <v>1</v>
      </c>
      <c r="AT40" s="277">
        <v>0.13</v>
      </c>
      <c r="AU40" s="233">
        <f>IF(AND(AT40&gt;='Datos '!S$51,AT40&lt;='Datos '!T$51),'Datos '!R$51,IF(AND(AT40&gt;='Datos '!S$52,AT40&lt;='Datos '!T$52),'Datos '!R$52,IF(AND(AT40&gt;='Datos '!S$53,AT40&lt;='Datos '!T$53),'Datos '!R$53,IF(AND(AT40&gt;='Datos '!S$54,AT40&lt;='Datos '!T$54),'Datos '!R$54,IF(AND(AT40&gt;='Datos '!S$55),'Datos '!R$55)))))</f>
        <v>1</v>
      </c>
      <c r="AV40" s="277">
        <v>0.22</v>
      </c>
      <c r="AW40" s="233">
        <f>IF(AND(AV40&gt;='Datos '!W$51,AV40&lt;='Datos '!X$51),'Datos '!V$51,IF(AND(AV40&gt;='Datos '!W$52,AV40&lt;='Datos '!X$52),'Datos '!V$52,IF(AND(AV40&gt;='Datos '!W$53,AV40&lt;='Datos '!X$53),'Datos '!V$53,IF(AND(AV40&gt;='Datos '!W$54,AV40&lt;='Datos '!X$54),'Datos '!V$54,IF(AND(AV40&gt;='Datos '!W$55),'Datos '!V$55)))))</f>
        <v>2</v>
      </c>
      <c r="AX40" s="277">
        <v>0.28000000000000003</v>
      </c>
      <c r="AY40" s="233">
        <f>IF(AND(AX40&gt;='Datos '!AA$51,AX40&lt;='Datos '!AB$51),'Datos '!Z$51,IF(AND(AX40&gt;='Datos '!AA$52,AX40&lt;='Datos '!AB$52),'Datos '!Z$52,IF(AND(AX40&gt;='Datos '!AA$53,AX40&lt;='Datos '!AB$53),'Datos '!Z$53,IF(AND(AX40&gt;='Datos '!AA$54,AX40&lt;='Datos '!AB$54),'Datos '!Z$54,IF(AND(AX40&gt;='Datos '!AA$55),'Datos '!Z$55)))))</f>
        <v>1</v>
      </c>
      <c r="AZ40" s="277">
        <v>0.32</v>
      </c>
      <c r="BA40" s="233">
        <f>IF(AND(AZ40&gt;='Datos '!AA$38,AZ40&lt;='Datos '!AB$38),'Datos '!Z$38,IF(AND(AZ40&gt;='Datos '!AA$39,AZ40&lt;='Datos '!AB$39),'Datos '!Z$39,IF(AND(AZ40&gt;='Datos '!AA$40,AZ40&lt;='Datos '!AB$40),'Datos '!Z$40,IF(AND(AZ40&gt;='Datos '!AA$41,AZ40&lt;='Datos '!AB$41),'Datos '!Z$41,IF(AND(AZ40&gt;='Datos '!AB$42),'Datos '!Z$42)))))</f>
        <v>5</v>
      </c>
      <c r="BB40" s="278">
        <f t="shared" si="5"/>
        <v>21</v>
      </c>
      <c r="BC40" s="236">
        <f>IF(AND(BB40&gt;='Datos '!AE$12,BB40&lt;='Datos '!AF$12),'Datos '!AD$12,IF(AND(BB40&gt;='Datos '!AE$13,BB40&lt;='Datos '!AF$13),'Datos '!AD$13,IF(AND(BB40&gt;='Datos '!AE$14,BB40&lt;='Datos '!AF$14),'Datos '!AD$14,IF(AND(BB40&gt;='Datos '!AE$15,BB40&lt;='Datos '!AF$15),'Datos '!AD$15,IF(AND(BB40&gt;='Datos '!AE$16),'Datos '!AD$16)))))</f>
        <v>2</v>
      </c>
      <c r="BD40" s="279">
        <v>0</v>
      </c>
      <c r="BE40" s="280">
        <v>0</v>
      </c>
      <c r="BF40" s="280">
        <v>0</v>
      </c>
      <c r="BG40" s="280">
        <v>3</v>
      </c>
      <c r="BH40" s="280">
        <v>0</v>
      </c>
      <c r="BI40" s="280">
        <v>0</v>
      </c>
      <c r="BJ40" s="280">
        <v>0</v>
      </c>
      <c r="BK40" s="280">
        <v>3</v>
      </c>
      <c r="BL40" s="280">
        <v>3</v>
      </c>
      <c r="BM40" s="280">
        <v>0</v>
      </c>
      <c r="BN40" s="280">
        <v>0</v>
      </c>
      <c r="BO40" s="280">
        <v>0</v>
      </c>
      <c r="BP40" s="264">
        <v>9</v>
      </c>
      <c r="BQ40" s="265">
        <f>IF(AND(BP40&gt;='Datos '!K$12,BP40&lt;='Datos '!L$12),'Datos '!J$12,IF(AND(BP40&gt;='Datos '!K$13,BP40&lt;='Datos '!L$13),'Datos '!J$13,IF(AND(BP40&gt;='Datos '!K$14,BP40&lt;='Datos '!L$14),'Datos '!J$14,IF(AND(BP40&gt;='Datos '!K$15,BP40&lt;='Datos '!L$15),'Datos '!J$15,IF(AND(BP40&gt;='Datos '!K$16),'Datos '!J$16)))))</f>
        <v>1</v>
      </c>
      <c r="BR40" s="279">
        <v>0</v>
      </c>
      <c r="BS40" s="280">
        <v>0</v>
      </c>
      <c r="BT40" s="280">
        <v>0</v>
      </c>
      <c r="BU40" s="280">
        <v>5</v>
      </c>
      <c r="BV40" s="280">
        <v>0</v>
      </c>
      <c r="BW40" s="280">
        <v>0</v>
      </c>
      <c r="BX40" s="280">
        <v>0</v>
      </c>
      <c r="BY40" s="280">
        <v>3</v>
      </c>
      <c r="BZ40" s="280">
        <v>0</v>
      </c>
      <c r="CA40" s="280">
        <v>0</v>
      </c>
      <c r="CB40" s="280">
        <v>0</v>
      </c>
      <c r="CC40" s="280">
        <v>0</v>
      </c>
      <c r="CD40" s="280">
        <v>0</v>
      </c>
      <c r="CE40" s="280">
        <v>0</v>
      </c>
      <c r="CF40" s="280">
        <v>2</v>
      </c>
      <c r="CG40" s="280">
        <v>0</v>
      </c>
      <c r="CH40" s="280">
        <v>0</v>
      </c>
      <c r="CI40" s="280">
        <v>0</v>
      </c>
      <c r="CJ40" s="280">
        <v>0</v>
      </c>
      <c r="CK40" s="280">
        <v>0</v>
      </c>
      <c r="CL40" s="280">
        <v>3</v>
      </c>
      <c r="CM40" s="280">
        <v>0</v>
      </c>
      <c r="CN40" s="280">
        <v>0</v>
      </c>
      <c r="CO40" s="280">
        <v>0</v>
      </c>
      <c r="CP40" s="280">
        <v>0</v>
      </c>
      <c r="CQ40" s="280">
        <v>2</v>
      </c>
      <c r="CR40" s="280">
        <v>0</v>
      </c>
      <c r="CS40" s="280">
        <v>0</v>
      </c>
      <c r="CT40" s="280">
        <v>0</v>
      </c>
      <c r="CU40" s="280">
        <v>0</v>
      </c>
      <c r="CV40" s="280">
        <v>0</v>
      </c>
      <c r="CW40" s="280">
        <v>0</v>
      </c>
      <c r="CX40" s="280">
        <v>0</v>
      </c>
      <c r="CY40" s="280">
        <v>0</v>
      </c>
      <c r="CZ40" s="280">
        <v>0</v>
      </c>
      <c r="DA40" s="280">
        <v>0</v>
      </c>
      <c r="DB40" s="280">
        <v>0</v>
      </c>
      <c r="DC40" s="280">
        <v>0</v>
      </c>
      <c r="DD40" s="280">
        <v>0</v>
      </c>
      <c r="DE40" s="264">
        <f t="shared" si="3"/>
        <v>15</v>
      </c>
      <c r="DF40" s="265">
        <f>IF(AND(DE40&gt;='Datos '!S$12,DE40&lt;='Datos '!T$12),'Datos '!R$12,IF(AND(DE40&gt;='Datos '!S$13,DE40&lt;='Datos '!T$13),'Datos '!R$13,IF(AND(DE40&gt;='Datos '!S$14,DE40&lt;='Datos '!T$14),'Datos '!R$14,IF(AND(DE40&gt;='Datos '!S$15,DE40&lt;='Datos '!T$15),'Datos '!R$15,IF(AND(DE40&gt;='Datos '!S$16),'Datos '!R$16)))))</f>
        <v>3</v>
      </c>
      <c r="DG40" s="279">
        <v>5</v>
      </c>
      <c r="DH40" s="280">
        <v>0</v>
      </c>
      <c r="DI40" s="280">
        <v>0</v>
      </c>
      <c r="DJ40" s="280">
        <v>0</v>
      </c>
      <c r="DK40" s="280">
        <v>3</v>
      </c>
      <c r="DL40" s="280">
        <v>0</v>
      </c>
      <c r="DM40" s="280">
        <v>3</v>
      </c>
      <c r="DN40" s="280">
        <v>0</v>
      </c>
      <c r="DO40" s="280">
        <v>0</v>
      </c>
      <c r="DP40" s="280">
        <v>3</v>
      </c>
      <c r="DQ40" s="280">
        <v>0</v>
      </c>
      <c r="DR40" s="280">
        <v>1</v>
      </c>
      <c r="DS40" s="280">
        <v>2</v>
      </c>
      <c r="DT40" s="280">
        <v>0</v>
      </c>
      <c r="DU40" s="280">
        <v>3</v>
      </c>
      <c r="DV40" s="280">
        <v>3</v>
      </c>
      <c r="DW40" s="280">
        <v>1</v>
      </c>
      <c r="DX40" s="281">
        <f t="shared" si="4"/>
        <v>24</v>
      </c>
      <c r="DY40" s="265">
        <f>IF(AND(DX40&gt;='Datos '!C$38,DX40&lt;='Datos '!D$38),'Datos '!B$38,IF(AND(DX40&gt;='Datos '!C$39,DX40&lt;='Datos '!D$39),'Datos '!B$39,IF(AND(DX40&gt;='Datos '!C$40,DX40&lt;='Datos '!D$40),'Datos '!B$40,IF(AND(DX40&gt;='Datos '!C$41,DX40&lt;='Datos '!D$41),'Datos '!B$41,IF(AND(DX40&gt;='Datos '!C$42),'Datos '!B$42)))))</f>
        <v>4</v>
      </c>
      <c r="EA40"/>
    </row>
    <row r="41" spans="2:162" s="263" customFormat="1" x14ac:dyDescent="0.25">
      <c r="B41" s="262" t="s">
        <v>642</v>
      </c>
      <c r="C41" s="282"/>
      <c r="D41" s="282"/>
      <c r="E41" s="282"/>
      <c r="F41" s="282">
        <f t="shared" ref="F41:L41" si="7">MAX(F8:F40)</f>
        <v>11</v>
      </c>
      <c r="G41" s="282"/>
      <c r="H41" s="282">
        <f>MAX(H8:H40)</f>
        <v>45735</v>
      </c>
      <c r="I41" s="282">
        <f t="shared" si="7"/>
        <v>5</v>
      </c>
      <c r="J41" s="282">
        <f t="shared" si="7"/>
        <v>58615</v>
      </c>
      <c r="K41" s="282">
        <f t="shared" si="7"/>
        <v>5</v>
      </c>
      <c r="L41" s="282">
        <f t="shared" si="7"/>
        <v>310211</v>
      </c>
      <c r="M41" s="282"/>
      <c r="N41" s="282"/>
      <c r="O41" s="282"/>
      <c r="P41" s="284">
        <v>2.8199999999999999E-2</v>
      </c>
      <c r="Q41" s="282"/>
      <c r="R41" s="282"/>
      <c r="S41" s="282"/>
      <c r="T41" s="282">
        <f>MAX(T8:T40)</f>
        <v>885</v>
      </c>
      <c r="U41" s="282"/>
      <c r="V41" s="283">
        <f>MAX(V8:V40)</f>
        <v>0.39</v>
      </c>
      <c r="W41" s="282"/>
      <c r="X41" s="284">
        <f>MAX(X8:X40)</f>
        <v>0.74</v>
      </c>
      <c r="Y41" s="283"/>
      <c r="Z41" s="283">
        <f>MAX(Z8:Z40)</f>
        <v>0.14000000000000001</v>
      </c>
      <c r="AA41" s="283"/>
      <c r="AB41" s="283">
        <f>MAX(AB8:AB40)</f>
        <v>0.19</v>
      </c>
      <c r="AC41" s="283"/>
      <c r="AD41" s="283">
        <f>MAX(AD8:AD40)</f>
        <v>0.2</v>
      </c>
      <c r="AE41" s="283"/>
      <c r="AF41" s="283">
        <f>MAX(AF8:AF40)</f>
        <v>0.13</v>
      </c>
      <c r="AG41" s="283"/>
      <c r="AH41" s="283">
        <f>MAX(AH8:AH40)</f>
        <v>0.53</v>
      </c>
      <c r="AI41" s="285"/>
      <c r="AJ41" s="282">
        <f>MAX(AJ8:AJ40)</f>
        <v>15</v>
      </c>
      <c r="AK41" s="282"/>
      <c r="AL41" s="283">
        <f>MAX(AL8:AL40)</f>
        <v>0.21</v>
      </c>
      <c r="AM41" s="282"/>
      <c r="AN41" s="283">
        <f>MAX(AN8:AN40)</f>
        <v>0.43</v>
      </c>
      <c r="AO41" s="282"/>
      <c r="AP41" s="283">
        <f>MAX(AP8:AP40)</f>
        <v>0.49</v>
      </c>
      <c r="AQ41" s="282"/>
      <c r="AR41" s="283">
        <f>MAX(AR8:AR40)</f>
        <v>0.42</v>
      </c>
      <c r="AS41" s="282"/>
      <c r="AT41" s="283">
        <f>MAX(AT8:AT40)</f>
        <v>0.33</v>
      </c>
      <c r="AU41" s="282"/>
      <c r="AV41" s="283">
        <f>MAX(AV8:AV40)</f>
        <v>0.31</v>
      </c>
      <c r="AW41" s="282"/>
      <c r="AX41" s="283">
        <f>MAX(AX8:AX40)</f>
        <v>0.5</v>
      </c>
      <c r="AY41" s="282"/>
      <c r="AZ41" s="283">
        <f>MAX(AZ8:AZ40)</f>
        <v>0.36</v>
      </c>
      <c r="BA41" s="282"/>
      <c r="BB41" s="286">
        <f>MAX(BB8:BB40)</f>
        <v>37</v>
      </c>
      <c r="BC41" s="282"/>
      <c r="BD41" s="282"/>
      <c r="BE41" s="282"/>
      <c r="BF41" s="282"/>
      <c r="BG41" s="282"/>
      <c r="BH41" s="282"/>
      <c r="BI41" s="282"/>
      <c r="BJ41" s="282"/>
      <c r="BK41" s="282"/>
      <c r="BL41" s="282"/>
      <c r="BM41" s="282"/>
      <c r="BN41" s="282"/>
      <c r="BO41" s="282"/>
      <c r="BP41" s="282">
        <f>MAX(BP8:BP40)</f>
        <v>30</v>
      </c>
      <c r="BQ41" s="282"/>
      <c r="BR41" s="282"/>
      <c r="BS41" s="282"/>
      <c r="BT41" s="282"/>
      <c r="BU41" s="282"/>
      <c r="BV41" s="282"/>
      <c r="BW41" s="282"/>
      <c r="BX41" s="282"/>
      <c r="BY41" s="282"/>
      <c r="BZ41" s="282"/>
      <c r="CA41" s="282"/>
      <c r="CB41" s="282"/>
      <c r="CC41" s="282"/>
      <c r="CD41" s="282"/>
      <c r="CE41" s="282"/>
      <c r="CF41" s="282"/>
      <c r="CG41" s="282"/>
      <c r="CH41" s="282"/>
      <c r="CI41" s="282"/>
      <c r="CJ41" s="282"/>
      <c r="CK41" s="282"/>
      <c r="CL41" s="282"/>
      <c r="CM41" s="282"/>
      <c r="CN41" s="282"/>
      <c r="CO41" s="282"/>
      <c r="CP41" s="282"/>
      <c r="CQ41" s="282"/>
      <c r="CR41" s="282"/>
      <c r="CS41" s="282"/>
      <c r="CT41" s="282"/>
      <c r="CU41" s="282"/>
      <c r="CV41" s="282"/>
      <c r="CW41" s="282"/>
      <c r="CX41" s="282"/>
      <c r="CY41" s="282"/>
      <c r="CZ41" s="282"/>
      <c r="DA41" s="282"/>
      <c r="DB41" s="282"/>
      <c r="DC41" s="282"/>
      <c r="DD41" s="282"/>
      <c r="DE41" s="282"/>
      <c r="DF41" s="282"/>
      <c r="DG41" s="282"/>
      <c r="DH41" s="282"/>
      <c r="DI41" s="282"/>
      <c r="DJ41" s="282"/>
      <c r="DK41" s="282"/>
      <c r="DL41" s="282"/>
      <c r="DM41" s="282"/>
      <c r="DN41" s="282"/>
      <c r="DO41" s="282"/>
      <c r="DP41" s="282"/>
      <c r="DQ41" s="282"/>
      <c r="DR41" s="282"/>
      <c r="DS41" s="282"/>
      <c r="DT41" s="282"/>
      <c r="DU41" s="282"/>
      <c r="DV41" s="282"/>
      <c r="DW41" s="282"/>
      <c r="DX41" s="282">
        <f>MAX(DX8:DX40)</f>
        <v>33</v>
      </c>
      <c r="DY41" s="282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</row>
    <row r="42" spans="2:162" s="263" customFormat="1" x14ac:dyDescent="0.25">
      <c r="B42" s="262" t="s">
        <v>643</v>
      </c>
      <c r="C42" s="282"/>
      <c r="D42" s="282"/>
      <c r="E42" s="282"/>
      <c r="F42" s="282">
        <f t="shared" ref="F42:L42" si="8">MIN(F8:F40)</f>
        <v>1</v>
      </c>
      <c r="G42" s="282"/>
      <c r="H42" s="282">
        <f>MIN(H8:H40)</f>
        <v>0</v>
      </c>
      <c r="I42" s="282">
        <f t="shared" si="8"/>
        <v>1</v>
      </c>
      <c r="J42" s="282">
        <f t="shared" si="8"/>
        <v>4</v>
      </c>
      <c r="K42" s="282">
        <f t="shared" si="8"/>
        <v>1</v>
      </c>
      <c r="L42" s="282">
        <f t="shared" si="8"/>
        <v>0</v>
      </c>
      <c r="M42" s="282"/>
      <c r="N42" s="282"/>
      <c r="O42" s="282"/>
      <c r="P42" s="284">
        <f>MIN(P8:P40)</f>
        <v>0</v>
      </c>
      <c r="Q42" s="282"/>
      <c r="R42" s="282"/>
      <c r="S42" s="282"/>
      <c r="T42" s="282">
        <f>MIN(T8:T40)</f>
        <v>0</v>
      </c>
      <c r="U42" s="282"/>
      <c r="V42" s="283">
        <f>MIN(V8:V40)</f>
        <v>0.06</v>
      </c>
      <c r="W42" s="282"/>
      <c r="X42" s="284">
        <f>MIN(X8:X40)</f>
        <v>0.62</v>
      </c>
      <c r="Y42" s="283"/>
      <c r="Z42" s="283">
        <f>MIN(Z8:Z40)</f>
        <v>0.03</v>
      </c>
      <c r="AA42" s="283"/>
      <c r="AB42" s="283">
        <f>MIN(AB8:AB40)</f>
        <v>0.05</v>
      </c>
      <c r="AC42" s="283"/>
      <c r="AD42" s="283">
        <f>MIN(AD8:AD40)</f>
        <v>0.1</v>
      </c>
      <c r="AE42" s="283"/>
      <c r="AF42" s="283">
        <f>MIN(AF8:AF40)</f>
        <v>0</v>
      </c>
      <c r="AG42" s="283"/>
      <c r="AH42" s="283">
        <f>MIN(AH8:AH40)</f>
        <v>0.25</v>
      </c>
      <c r="AI42" s="285"/>
      <c r="AJ42" s="282">
        <f>MIN(AJ8:AJ40)</f>
        <v>0</v>
      </c>
      <c r="AK42" s="282"/>
      <c r="AL42" s="283">
        <f>MIN(AL8:AL40)</f>
        <v>0.06</v>
      </c>
      <c r="AM42" s="282"/>
      <c r="AN42" s="283">
        <f>MIN(AN8:AN40)</f>
        <v>0.1</v>
      </c>
      <c r="AO42" s="282"/>
      <c r="AP42" s="283">
        <f>MIN(AP8:AP40)</f>
        <v>0.12</v>
      </c>
      <c r="AQ42" s="282"/>
      <c r="AR42" s="283">
        <f>MIN(AR8:AR40)</f>
        <v>0.19</v>
      </c>
      <c r="AS42" s="282"/>
      <c r="AT42" s="283">
        <f>MIN(AT8:AT40)</f>
        <v>0.13</v>
      </c>
      <c r="AU42" s="282"/>
      <c r="AV42" s="283">
        <f>MIN(AV8:AV40)</f>
        <v>0.18</v>
      </c>
      <c r="AW42" s="282"/>
      <c r="AX42" s="283">
        <f>MIN(AX8:AX40)</f>
        <v>0.28000000000000003</v>
      </c>
      <c r="AY42" s="282"/>
      <c r="AZ42" s="283">
        <f>MIN(AZ8:AZ40)</f>
        <v>0.08</v>
      </c>
      <c r="BA42" s="282"/>
      <c r="BB42" s="286">
        <f>MIN(BB8:BB40)</f>
        <v>17</v>
      </c>
      <c r="BC42" s="282"/>
      <c r="BD42" s="282"/>
      <c r="BE42" s="282"/>
      <c r="BF42" s="282"/>
      <c r="BG42" s="282"/>
      <c r="BH42" s="282"/>
      <c r="BI42" s="282"/>
      <c r="BJ42" s="282"/>
      <c r="BK42" s="282"/>
      <c r="BL42" s="282"/>
      <c r="BM42" s="282"/>
      <c r="BN42" s="282"/>
      <c r="BO42" s="282"/>
      <c r="BP42" s="282">
        <f>MIN(BP8:BP40)</f>
        <v>8</v>
      </c>
      <c r="BQ42" s="282"/>
      <c r="BR42" s="282"/>
      <c r="BS42" s="282"/>
      <c r="BT42" s="282"/>
      <c r="BU42" s="282"/>
      <c r="BV42" s="282"/>
      <c r="BW42" s="282"/>
      <c r="BX42" s="282"/>
      <c r="BY42" s="282"/>
      <c r="BZ42" s="282"/>
      <c r="CA42" s="282"/>
      <c r="CB42" s="282"/>
      <c r="CC42" s="282"/>
      <c r="CD42" s="282"/>
      <c r="CE42" s="282"/>
      <c r="CF42" s="282"/>
      <c r="CG42" s="282"/>
      <c r="CH42" s="282"/>
      <c r="CI42" s="282"/>
      <c r="CJ42" s="282"/>
      <c r="CK42" s="282"/>
      <c r="CL42" s="282"/>
      <c r="CM42" s="282"/>
      <c r="CN42" s="282"/>
      <c r="CO42" s="282"/>
      <c r="CP42" s="282"/>
      <c r="CQ42" s="282"/>
      <c r="CR42" s="282"/>
      <c r="CS42" s="282"/>
      <c r="CT42" s="282"/>
      <c r="CU42" s="282"/>
      <c r="CV42" s="282"/>
      <c r="CW42" s="282"/>
      <c r="CX42" s="282"/>
      <c r="CY42" s="282"/>
      <c r="CZ42" s="282"/>
      <c r="DA42" s="282"/>
      <c r="DB42" s="282"/>
      <c r="DC42" s="282"/>
      <c r="DD42" s="282"/>
      <c r="DE42" s="282"/>
      <c r="DF42" s="282"/>
      <c r="DG42" s="282"/>
      <c r="DH42" s="282"/>
      <c r="DI42" s="282"/>
      <c r="DJ42" s="282"/>
      <c r="DK42" s="282"/>
      <c r="DL42" s="282"/>
      <c r="DM42" s="282"/>
      <c r="DN42" s="282"/>
      <c r="DO42" s="282"/>
      <c r="DP42" s="282"/>
      <c r="DQ42" s="282"/>
      <c r="DR42" s="282"/>
      <c r="DS42" s="282"/>
      <c r="DT42" s="282"/>
      <c r="DU42" s="282"/>
      <c r="DV42" s="282"/>
      <c r="DW42" s="282"/>
      <c r="DX42" s="282">
        <f>MIN(DX8:DX40)</f>
        <v>11</v>
      </c>
      <c r="DY42" s="28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</row>
    <row r="43" spans="2:162" x14ac:dyDescent="0.25">
      <c r="Y43" s="4"/>
      <c r="Z43" s="4"/>
      <c r="AA43" s="4"/>
      <c r="AB43" s="4"/>
      <c r="AC43" s="4"/>
      <c r="AD43" s="4"/>
      <c r="AE43" s="4"/>
      <c r="AF43" s="4"/>
      <c r="AG43" s="4"/>
      <c r="AH43" s="4"/>
      <c r="EA43"/>
    </row>
    <row r="44" spans="2:162" x14ac:dyDescent="0.25">
      <c r="EA44"/>
    </row>
    <row r="45" spans="2:162" x14ac:dyDescent="0.25">
      <c r="EA45"/>
    </row>
    <row r="46" spans="2:162" x14ac:dyDescent="0.25">
      <c r="EA46"/>
    </row>
    <row r="47" spans="2:162" x14ac:dyDescent="0.25">
      <c r="EA47"/>
    </row>
    <row r="48" spans="2:162" x14ac:dyDescent="0.25">
      <c r="EA48"/>
    </row>
    <row r="49" spans="131:131" x14ac:dyDescent="0.25">
      <c r="EA49"/>
    </row>
    <row r="50" spans="131:131" x14ac:dyDescent="0.25">
      <c r="EA50"/>
    </row>
    <row r="51" spans="131:131" x14ac:dyDescent="0.25">
      <c r="EA51"/>
    </row>
    <row r="52" spans="131:131" x14ac:dyDescent="0.25">
      <c r="EA52"/>
    </row>
    <row r="53" spans="131:131" x14ac:dyDescent="0.25">
      <c r="EA53"/>
    </row>
    <row r="54" spans="131:131" x14ac:dyDescent="0.25">
      <c r="EA54"/>
    </row>
    <row r="55" spans="131:131" x14ac:dyDescent="0.25">
      <c r="EA55"/>
    </row>
    <row r="56" spans="131:131" x14ac:dyDescent="0.25">
      <c r="EA56"/>
    </row>
    <row r="57" spans="131:131" x14ac:dyDescent="0.25">
      <c r="EA57"/>
    </row>
    <row r="58" spans="131:131" x14ac:dyDescent="0.25">
      <c r="EA58"/>
    </row>
    <row r="59" spans="131:131" x14ac:dyDescent="0.25">
      <c r="EA59"/>
    </row>
    <row r="60" spans="131:131" x14ac:dyDescent="0.25">
      <c r="EA60"/>
    </row>
    <row r="61" spans="131:131" x14ac:dyDescent="0.25">
      <c r="EA61"/>
    </row>
    <row r="62" spans="131:131" x14ac:dyDescent="0.25">
      <c r="EA62"/>
    </row>
    <row r="63" spans="131:131" x14ac:dyDescent="0.25">
      <c r="EA63"/>
    </row>
    <row r="64" spans="131:131" x14ac:dyDescent="0.25">
      <c r="EA64"/>
    </row>
    <row r="65" spans="131:131" x14ac:dyDescent="0.25">
      <c r="EA65"/>
    </row>
    <row r="66" spans="131:131" x14ac:dyDescent="0.25">
      <c r="EA66"/>
    </row>
  </sheetData>
  <mergeCells count="152">
    <mergeCell ref="DG6:DG7"/>
    <mergeCell ref="DH6:DH7"/>
    <mergeCell ref="BF6:BF7"/>
    <mergeCell ref="BG6:BG7"/>
    <mergeCell ref="BH6:BH7"/>
    <mergeCell ref="BI6:BI7"/>
    <mergeCell ref="CM6:CM7"/>
    <mergeCell ref="CD6:CD7"/>
    <mergeCell ref="CE6:CE7"/>
    <mergeCell ref="CL6:CL7"/>
    <mergeCell ref="CK6:CK7"/>
    <mergeCell ref="CJ6:CJ7"/>
    <mergeCell ref="CG6:CG7"/>
    <mergeCell ref="BK6:BK7"/>
    <mergeCell ref="BY6:BY7"/>
    <mergeCell ref="BX6:BX7"/>
    <mergeCell ref="CI6:CI7"/>
    <mergeCell ref="CH6:CH7"/>
    <mergeCell ref="CV6:CV7"/>
    <mergeCell ref="CU6:CU7"/>
    <mergeCell ref="CT6:CT7"/>
    <mergeCell ref="DC6:DC7"/>
    <mergeCell ref="CF6:CF7"/>
    <mergeCell ref="CQ6:CQ7"/>
    <mergeCell ref="B5:B7"/>
    <mergeCell ref="J6:J7"/>
    <mergeCell ref="K6:K7"/>
    <mergeCell ref="L6:L7"/>
    <mergeCell ref="M6:M7"/>
    <mergeCell ref="N6:N7"/>
    <mergeCell ref="V6:V7"/>
    <mergeCell ref="W6:W7"/>
    <mergeCell ref="X6:X7"/>
    <mergeCell ref="X5:Y5"/>
    <mergeCell ref="C5:G5"/>
    <mergeCell ref="V5:W5"/>
    <mergeCell ref="Y6:Y7"/>
    <mergeCell ref="T6:T7"/>
    <mergeCell ref="U6:U7"/>
    <mergeCell ref="C6:C7"/>
    <mergeCell ref="D6:D7"/>
    <mergeCell ref="E6:E7"/>
    <mergeCell ref="F6:F7"/>
    <mergeCell ref="G6:G7"/>
    <mergeCell ref="H6:H7"/>
    <mergeCell ref="I6:I7"/>
    <mergeCell ref="AR5:AS5"/>
    <mergeCell ref="AT6:AT7"/>
    <mergeCell ref="AU6:AU7"/>
    <mergeCell ref="AT5:AU5"/>
    <mergeCell ref="DG5:DY5"/>
    <mergeCell ref="R5:S5"/>
    <mergeCell ref="T5:U5"/>
    <mergeCell ref="O6:O7"/>
    <mergeCell ref="P6:P7"/>
    <mergeCell ref="Q6:Q7"/>
    <mergeCell ref="R6:R7"/>
    <mergeCell ref="S6:S7"/>
    <mergeCell ref="AJ5:AK5"/>
    <mergeCell ref="N5:Q5"/>
    <mergeCell ref="DA6:DA7"/>
    <mergeCell ref="Z5:AA5"/>
    <mergeCell ref="Z6:Z7"/>
    <mergeCell ref="AA6:AA7"/>
    <mergeCell ref="AB5:AC5"/>
    <mergeCell ref="AB6:AB7"/>
    <mergeCell ref="AC6:AC7"/>
    <mergeCell ref="AD6:AD7"/>
    <mergeCell ref="AE6:AE7"/>
    <mergeCell ref="AF6:AF7"/>
    <mergeCell ref="H5:I5"/>
    <mergeCell ref="J5:K5"/>
    <mergeCell ref="L5:M5"/>
    <mergeCell ref="AH6:AH7"/>
    <mergeCell ref="AI6:AI7"/>
    <mergeCell ref="AL6:AL7"/>
    <mergeCell ref="AM6:AM7"/>
    <mergeCell ref="AL5:AM5"/>
    <mergeCell ref="AJ6:AJ7"/>
    <mergeCell ref="AG6:AG7"/>
    <mergeCell ref="AD5:AE5"/>
    <mergeCell ref="AF5:AG5"/>
    <mergeCell ref="AH5:AI5"/>
    <mergeCell ref="DI6:DI7"/>
    <mergeCell ref="DJ6:DJ7"/>
    <mergeCell ref="DY6:DY7"/>
    <mergeCell ref="DU6:DU7"/>
    <mergeCell ref="DT6:DT7"/>
    <mergeCell ref="DS6:DS7"/>
    <mergeCell ref="DR6:DR7"/>
    <mergeCell ref="DW6:DW7"/>
    <mergeCell ref="DX6:DX7"/>
    <mergeCell ref="DV6:DV7"/>
    <mergeCell ref="DQ6:DQ7"/>
    <mergeCell ref="DP6:DP7"/>
    <mergeCell ref="DM6:DM7"/>
    <mergeCell ref="DN6:DN7"/>
    <mergeCell ref="DO6:DO7"/>
    <mergeCell ref="DL6:DL7"/>
    <mergeCell ref="DK6:DK7"/>
    <mergeCell ref="BV6:BV7"/>
    <mergeCell ref="BZ6:BZ7"/>
    <mergeCell ref="CA6:CA7"/>
    <mergeCell ref="CB6:CB7"/>
    <mergeCell ref="CC6:CC7"/>
    <mergeCell ref="AX5:AY5"/>
    <mergeCell ref="AO6:AO7"/>
    <mergeCell ref="AN5:AO5"/>
    <mergeCell ref="AN6:AN7"/>
    <mergeCell ref="AP6:AP7"/>
    <mergeCell ref="AQ6:AQ7"/>
    <mergeCell ref="AP5:AQ5"/>
    <mergeCell ref="AS6:AS7"/>
    <mergeCell ref="AR6:AR7"/>
    <mergeCell ref="BD5:BQ5"/>
    <mergeCell ref="BR5:DF5"/>
    <mergeCell ref="AZ6:AZ7"/>
    <mergeCell ref="BA6:BA7"/>
    <mergeCell ref="AZ5:BA5"/>
    <mergeCell ref="AW6:AW7"/>
    <mergeCell ref="AV5:AW5"/>
    <mergeCell ref="AX6:AX7"/>
    <mergeCell ref="BP6:BP7"/>
    <mergeCell ref="BO6:BO7"/>
    <mergeCell ref="BM6:BM7"/>
    <mergeCell ref="AV6:AV7"/>
    <mergeCell ref="BB6:BB7"/>
    <mergeCell ref="BC6:BC7"/>
    <mergeCell ref="BJ6:BJ7"/>
    <mergeCell ref="BD6:BD7"/>
    <mergeCell ref="BE6:BE7"/>
    <mergeCell ref="BL6:BL7"/>
    <mergeCell ref="BU6:BU7"/>
    <mergeCell ref="BT6:BT7"/>
    <mergeCell ref="BS6:BS7"/>
    <mergeCell ref="BR6:BR7"/>
    <mergeCell ref="BQ6:BQ7"/>
    <mergeCell ref="BN6:BN7"/>
    <mergeCell ref="CO6:CO7"/>
    <mergeCell ref="CN6:CN7"/>
    <mergeCell ref="BW6:BW7"/>
    <mergeCell ref="CZ6:CZ7"/>
    <mergeCell ref="CY6:CY7"/>
    <mergeCell ref="CP6:CP7"/>
    <mergeCell ref="DB6:DB7"/>
    <mergeCell ref="DE6:DE7"/>
    <mergeCell ref="DF6:DF7"/>
    <mergeCell ref="CX6:CX7"/>
    <mergeCell ref="CW6:CW7"/>
    <mergeCell ref="CS6:CS7"/>
    <mergeCell ref="CR6:CR7"/>
    <mergeCell ref="DD6:DD7"/>
  </mergeCells>
  <pageMargins left="0.7" right="0.7" top="0.75" bottom="0.75" header="0.3" footer="0.3"/>
  <pageSetup orientation="portrait" horizontalDpi="300" verticalDpi="300" r:id="rId1"/>
  <ignoredErrors>
    <ignoredError sqref="DE8:DE40" formulaRange="1"/>
    <ignoredError sqref="L8 L9:L40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58"/>
  <sheetViews>
    <sheetView showGridLines="0" workbookViewId="0"/>
  </sheetViews>
  <sheetFormatPr baseColWidth="10" defaultRowHeight="15" x14ac:dyDescent="0.25"/>
  <cols>
    <col min="1" max="1" width="24.42578125" customWidth="1"/>
    <col min="3" max="3" width="12.85546875" customWidth="1"/>
    <col min="6" max="6" width="13.28515625" customWidth="1"/>
    <col min="7" max="7" width="11.85546875" bestFit="1" customWidth="1"/>
    <col min="8" max="8" width="12.5703125" bestFit="1" customWidth="1"/>
    <col min="10" max="10" width="16.28515625" customWidth="1"/>
    <col min="15" max="15" width="12.5703125" customWidth="1"/>
    <col min="16" max="16" width="11" customWidth="1"/>
    <col min="19" max="19" width="16.28515625" customWidth="1"/>
    <col min="20" max="20" width="10.140625" customWidth="1"/>
  </cols>
  <sheetData>
    <row r="2" spans="2:32" x14ac:dyDescent="0.25">
      <c r="E2" s="412" t="s">
        <v>89</v>
      </c>
      <c r="F2" s="412"/>
      <c r="G2" s="412"/>
      <c r="H2" s="412"/>
      <c r="I2" s="412"/>
      <c r="J2" s="412"/>
      <c r="K2" s="412"/>
      <c r="L2" s="412"/>
      <c r="M2" s="412"/>
      <c r="N2" s="412"/>
    </row>
    <row r="3" spans="2:32" x14ac:dyDescent="0.25">
      <c r="C3" s="206"/>
      <c r="E3" s="412"/>
      <c r="F3" s="412"/>
      <c r="G3" s="412"/>
      <c r="H3" s="412"/>
      <c r="I3" s="412"/>
      <c r="J3" s="412"/>
      <c r="K3" s="412"/>
      <c r="L3" s="412"/>
      <c r="M3" s="412"/>
      <c r="N3" s="412"/>
    </row>
    <row r="5" spans="2:32" ht="15.75" thickBot="1" x14ac:dyDescent="0.3"/>
    <row r="6" spans="2:32" ht="15.75" thickBot="1" x14ac:dyDescent="0.3">
      <c r="B6" s="413" t="s">
        <v>90</v>
      </c>
      <c r="C6" s="414"/>
      <c r="D6" s="415"/>
      <c r="F6" s="413" t="s">
        <v>92</v>
      </c>
      <c r="G6" s="414"/>
      <c r="H6" s="415"/>
      <c r="J6" s="413" t="s">
        <v>91</v>
      </c>
      <c r="K6" s="414"/>
      <c r="L6" s="415"/>
      <c r="N6" s="413" t="s">
        <v>93</v>
      </c>
      <c r="O6" s="414"/>
      <c r="P6" s="415"/>
      <c r="R6" s="413" t="s">
        <v>94</v>
      </c>
      <c r="S6" s="414"/>
      <c r="T6" s="415"/>
      <c r="V6" s="404" t="s">
        <v>624</v>
      </c>
      <c r="W6" s="405"/>
      <c r="X6" s="406"/>
      <c r="Z6" s="404" t="s">
        <v>640</v>
      </c>
      <c r="AA6" s="405"/>
      <c r="AB6" s="406"/>
      <c r="AD6" s="404" t="s">
        <v>644</v>
      </c>
      <c r="AE6" s="405"/>
      <c r="AF6" s="406"/>
    </row>
    <row r="7" spans="2:32" x14ac:dyDescent="0.25">
      <c r="B7" s="62" t="s">
        <v>97</v>
      </c>
      <c r="C7" s="39">
        <f>+Factores!F41</f>
        <v>11</v>
      </c>
      <c r="D7" s="32"/>
      <c r="F7" s="62" t="s">
        <v>359</v>
      </c>
      <c r="G7" s="14">
        <f>+Factores!H41</f>
        <v>45735</v>
      </c>
      <c r="H7" s="149"/>
      <c r="J7" s="62" t="s">
        <v>97</v>
      </c>
      <c r="K7" s="14">
        <f>+Factores!BP41</f>
        <v>30</v>
      </c>
      <c r="L7" s="149"/>
      <c r="N7" s="62" t="s">
        <v>99</v>
      </c>
      <c r="O7" s="156">
        <v>2.8199999999999999E-2</v>
      </c>
      <c r="P7" s="149"/>
      <c r="R7" s="158" t="s">
        <v>98</v>
      </c>
      <c r="S7" s="149">
        <v>25</v>
      </c>
      <c r="T7" s="121"/>
      <c r="V7" s="61" t="s">
        <v>97</v>
      </c>
      <c r="W7" s="219">
        <f>+Factores!Z41</f>
        <v>0.14000000000000001</v>
      </c>
      <c r="X7" s="220"/>
      <c r="Z7" s="61" t="s">
        <v>97</v>
      </c>
      <c r="AA7" s="219">
        <f>+Factores!AF41</f>
        <v>0.13</v>
      </c>
      <c r="AB7" s="220"/>
      <c r="AD7" s="61" t="s">
        <v>97</v>
      </c>
      <c r="AE7" s="289">
        <f>+Factores!BB41</f>
        <v>37</v>
      </c>
      <c r="AF7" s="220"/>
    </row>
    <row r="8" spans="2:32" x14ac:dyDescent="0.25">
      <c r="B8" s="62" t="s">
        <v>95</v>
      </c>
      <c r="C8" s="39">
        <f>+Factores!F42</f>
        <v>1</v>
      </c>
      <c r="D8" s="32"/>
      <c r="F8" s="62" t="s">
        <v>95</v>
      </c>
      <c r="G8" s="11">
        <f>+Factores!H42</f>
        <v>0</v>
      </c>
      <c r="H8" s="35"/>
      <c r="J8" s="62" t="s">
        <v>95</v>
      </c>
      <c r="K8" s="14">
        <f>+Factores!BP42</f>
        <v>8</v>
      </c>
      <c r="L8" s="35"/>
      <c r="N8" s="62" t="s">
        <v>96</v>
      </c>
      <c r="O8" s="156">
        <v>0</v>
      </c>
      <c r="P8" s="153"/>
      <c r="R8" s="158" t="s">
        <v>96</v>
      </c>
      <c r="S8" s="35">
        <v>5</v>
      </c>
      <c r="T8" s="121"/>
      <c r="V8" s="59" t="s">
        <v>95</v>
      </c>
      <c r="W8" s="221">
        <f>+Factores!Z42</f>
        <v>0.03</v>
      </c>
      <c r="X8" s="122"/>
      <c r="Z8" s="59" t="s">
        <v>95</v>
      </c>
      <c r="AA8" s="221">
        <f>+Factores!AF42</f>
        <v>0</v>
      </c>
      <c r="AB8" s="122"/>
      <c r="AD8" s="59" t="s">
        <v>95</v>
      </c>
      <c r="AE8" s="290">
        <f>+Factores!BB42</f>
        <v>17</v>
      </c>
      <c r="AF8" s="122"/>
    </row>
    <row r="9" spans="2:32" ht="15.75" thickBot="1" x14ac:dyDescent="0.3">
      <c r="B9" s="64" t="s">
        <v>100</v>
      </c>
      <c r="C9" s="66">
        <f>C7-C8</f>
        <v>10</v>
      </c>
      <c r="D9" s="33">
        <f>C9/5</f>
        <v>2</v>
      </c>
      <c r="F9" s="64" t="s">
        <v>100</v>
      </c>
      <c r="G9" s="18">
        <f>G7-G8</f>
        <v>45735</v>
      </c>
      <c r="H9" s="36">
        <f>G9/5</f>
        <v>9147</v>
      </c>
      <c r="J9" s="64" t="s">
        <v>100</v>
      </c>
      <c r="K9" s="18">
        <f>K7-K8</f>
        <v>22</v>
      </c>
      <c r="L9" s="150">
        <f>K9/5</f>
        <v>4.4000000000000004</v>
      </c>
      <c r="N9" s="64" t="s">
        <v>100</v>
      </c>
      <c r="O9" s="157">
        <f>O7-O8</f>
        <v>2.8199999999999999E-2</v>
      </c>
      <c r="P9" s="154">
        <f>O9/5</f>
        <v>5.64E-3</v>
      </c>
      <c r="R9" s="159" t="s">
        <v>100</v>
      </c>
      <c r="S9" s="36">
        <f>S7-S8</f>
        <v>20</v>
      </c>
      <c r="T9" s="160">
        <f>S9/5</f>
        <v>4</v>
      </c>
      <c r="V9" s="60" t="s">
        <v>100</v>
      </c>
      <c r="W9" s="222">
        <f>W7-W8</f>
        <v>0.11000000000000001</v>
      </c>
      <c r="X9" s="218">
        <f>W9/5</f>
        <v>2.2000000000000002E-2</v>
      </c>
      <c r="Z9" s="60" t="s">
        <v>100</v>
      </c>
      <c r="AA9" s="222">
        <f>AA7-AA8</f>
        <v>0.13</v>
      </c>
      <c r="AB9" s="218">
        <f>AA9/5</f>
        <v>2.6000000000000002E-2</v>
      </c>
      <c r="AD9" s="60" t="s">
        <v>100</v>
      </c>
      <c r="AE9" s="291">
        <f>AE7-AE8</f>
        <v>20</v>
      </c>
      <c r="AF9" s="36">
        <f>AE9/5</f>
        <v>4</v>
      </c>
    </row>
    <row r="10" spans="2:32" ht="15.75" thickBot="1" x14ac:dyDescent="0.3"/>
    <row r="11" spans="2:32" ht="15.75" thickBot="1" x14ac:dyDescent="0.3">
      <c r="B11" s="46" t="s">
        <v>130</v>
      </c>
      <c r="C11" s="416" t="s">
        <v>131</v>
      </c>
      <c r="D11" s="417"/>
      <c r="F11" s="46" t="s">
        <v>130</v>
      </c>
      <c r="G11" s="416" t="s">
        <v>131</v>
      </c>
      <c r="H11" s="417"/>
      <c r="J11" s="48" t="s">
        <v>130</v>
      </c>
      <c r="K11" s="407" t="s">
        <v>131</v>
      </c>
      <c r="L11" s="408"/>
      <c r="N11" s="55" t="s">
        <v>130</v>
      </c>
      <c r="O11" s="414" t="s">
        <v>131</v>
      </c>
      <c r="P11" s="415"/>
      <c r="R11" s="46" t="s">
        <v>130</v>
      </c>
      <c r="S11" s="416" t="s">
        <v>131</v>
      </c>
      <c r="T11" s="417"/>
      <c r="V11" s="48" t="s">
        <v>130</v>
      </c>
      <c r="W11" s="407" t="s">
        <v>131</v>
      </c>
      <c r="X11" s="408"/>
      <c r="Z11" s="48" t="s">
        <v>130</v>
      </c>
      <c r="AA11" s="407" t="s">
        <v>131</v>
      </c>
      <c r="AB11" s="408"/>
      <c r="AD11" s="48" t="s">
        <v>130</v>
      </c>
      <c r="AE11" s="407"/>
      <c r="AF11" s="408"/>
    </row>
    <row r="12" spans="2:32" ht="15.75" thickBot="1" x14ac:dyDescent="0.3">
      <c r="B12" s="113">
        <v>1</v>
      </c>
      <c r="C12" s="111">
        <f>C8</f>
        <v>1</v>
      </c>
      <c r="D12" s="115">
        <v>2</v>
      </c>
      <c r="F12" s="77">
        <v>1</v>
      </c>
      <c r="G12" s="111">
        <f>+G8</f>
        <v>0</v>
      </c>
      <c r="H12" s="111">
        <f>+G12+H9</f>
        <v>9147</v>
      </c>
      <c r="J12" s="143">
        <v>1</v>
      </c>
      <c r="K12" s="111">
        <f>+K8</f>
        <v>8</v>
      </c>
      <c r="L12" s="245">
        <v>11</v>
      </c>
      <c r="N12" s="243">
        <v>1</v>
      </c>
      <c r="O12" s="148">
        <v>0</v>
      </c>
      <c r="P12" s="152">
        <v>5.4999999999999997E-3</v>
      </c>
      <c r="Q12" s="2"/>
      <c r="R12" s="38">
        <v>1</v>
      </c>
      <c r="S12" s="149">
        <v>5</v>
      </c>
      <c r="T12" s="161">
        <v>8</v>
      </c>
      <c r="V12" s="50">
        <v>1</v>
      </c>
      <c r="W12" s="219">
        <f>W8</f>
        <v>0.03</v>
      </c>
      <c r="X12" s="220">
        <v>0.04</v>
      </c>
      <c r="Z12" s="50">
        <v>1</v>
      </c>
      <c r="AA12" s="219">
        <f>+AA8</f>
        <v>0</v>
      </c>
      <c r="AB12" s="220">
        <v>0.02</v>
      </c>
      <c r="AD12" s="50">
        <v>1</v>
      </c>
      <c r="AE12" s="21">
        <v>17</v>
      </c>
      <c r="AF12" s="149">
        <v>20</v>
      </c>
    </row>
    <row r="13" spans="2:32" ht="15.75" thickBot="1" x14ac:dyDescent="0.3">
      <c r="B13" s="113">
        <v>2</v>
      </c>
      <c r="C13" s="111">
        <f>+D12+1</f>
        <v>3</v>
      </c>
      <c r="D13" s="115">
        <f>+(C13+D9)-1</f>
        <v>4</v>
      </c>
      <c r="F13" s="77">
        <v>2</v>
      </c>
      <c r="G13" s="110">
        <f>+H12+1</f>
        <v>9148</v>
      </c>
      <c r="H13" s="111">
        <f>+(G13+$H$9)-1</f>
        <v>18294</v>
      </c>
      <c r="J13" s="51">
        <v>2</v>
      </c>
      <c r="K13" s="251">
        <v>12</v>
      </c>
      <c r="L13" s="245">
        <v>15</v>
      </c>
      <c r="N13" s="44">
        <v>2</v>
      </c>
      <c r="O13" s="151">
        <v>5.5999999999999999E-3</v>
      </c>
      <c r="P13" s="153">
        <v>1.11E-2</v>
      </c>
      <c r="Q13" s="2"/>
      <c r="R13" s="44">
        <v>2</v>
      </c>
      <c r="S13" s="35">
        <v>9</v>
      </c>
      <c r="T13" s="121">
        <v>12</v>
      </c>
      <c r="V13" s="51">
        <v>2</v>
      </c>
      <c r="W13" s="219">
        <f>+X12+0.01</f>
        <v>0.05</v>
      </c>
      <c r="X13" s="220">
        <v>0.06</v>
      </c>
      <c r="Z13" s="51">
        <v>2</v>
      </c>
      <c r="AA13" s="221">
        <v>0.03</v>
      </c>
      <c r="AB13" s="122">
        <v>0.05</v>
      </c>
      <c r="AD13" s="51">
        <v>2</v>
      </c>
      <c r="AE13" s="13">
        <v>21</v>
      </c>
      <c r="AF13" s="35">
        <v>24</v>
      </c>
    </row>
    <row r="14" spans="2:32" ht="15.75" thickBot="1" x14ac:dyDescent="0.3">
      <c r="B14" s="114">
        <v>3</v>
      </c>
      <c r="C14" s="111">
        <f>+D13+1</f>
        <v>5</v>
      </c>
      <c r="D14" s="115">
        <f>+(C14+D9)-1</f>
        <v>6</v>
      </c>
      <c r="F14" s="77">
        <v>3</v>
      </c>
      <c r="G14" s="110">
        <f>+H13+1</f>
        <v>18295</v>
      </c>
      <c r="H14" s="111">
        <f>+(G14+$H$9)-1</f>
        <v>27441</v>
      </c>
      <c r="J14" s="51">
        <v>3</v>
      </c>
      <c r="K14" s="251">
        <f>L13+1</f>
        <v>16</v>
      </c>
      <c r="L14" s="245">
        <v>19</v>
      </c>
      <c r="N14" s="44">
        <v>3</v>
      </c>
      <c r="O14" s="151">
        <v>1.12E-2</v>
      </c>
      <c r="P14" s="153">
        <v>1.6799999999999999E-2</v>
      </c>
      <c r="Q14" s="2"/>
      <c r="R14" s="44">
        <v>3</v>
      </c>
      <c r="S14" s="35">
        <v>13</v>
      </c>
      <c r="T14" s="121">
        <v>16</v>
      </c>
      <c r="V14" s="51">
        <v>3</v>
      </c>
      <c r="W14" s="219">
        <f>+X13+0.01</f>
        <v>6.9999999999999993E-2</v>
      </c>
      <c r="X14" s="220">
        <v>0.08</v>
      </c>
      <c r="Z14" s="51">
        <v>3</v>
      </c>
      <c r="AA14" s="221">
        <v>0.06</v>
      </c>
      <c r="AB14" s="122">
        <v>0.08</v>
      </c>
      <c r="AD14" s="51">
        <v>3</v>
      </c>
      <c r="AE14" s="13">
        <v>25</v>
      </c>
      <c r="AF14" s="35">
        <v>28</v>
      </c>
    </row>
    <row r="15" spans="2:32" ht="15.75" thickBot="1" x14ac:dyDescent="0.3">
      <c r="B15" s="113">
        <v>4</v>
      </c>
      <c r="C15" s="111">
        <f>+D14+1</f>
        <v>7</v>
      </c>
      <c r="D15" s="115">
        <f>+(C15+D9)-1</f>
        <v>8</v>
      </c>
      <c r="F15" s="97">
        <v>4</v>
      </c>
      <c r="G15" s="110">
        <f>+H14+1</f>
        <v>27442</v>
      </c>
      <c r="H15" s="111">
        <f>+(G15+$H$9)-1</f>
        <v>36588</v>
      </c>
      <c r="J15" s="51">
        <v>4</v>
      </c>
      <c r="K15" s="251">
        <f>L14+1</f>
        <v>20</v>
      </c>
      <c r="L15" s="245">
        <v>23</v>
      </c>
      <c r="N15" s="44">
        <v>4</v>
      </c>
      <c r="O15" s="151">
        <v>1.6899999999999998E-2</v>
      </c>
      <c r="P15" s="153">
        <v>2.2499999999999999E-2</v>
      </c>
      <c r="Q15" s="2"/>
      <c r="R15" s="44">
        <v>4</v>
      </c>
      <c r="S15" s="35">
        <v>17</v>
      </c>
      <c r="T15" s="121">
        <v>20</v>
      </c>
      <c r="V15" s="51">
        <v>4</v>
      </c>
      <c r="W15" s="219">
        <v>0.09</v>
      </c>
      <c r="X15" s="220">
        <v>0.1</v>
      </c>
      <c r="Z15" s="51">
        <v>4</v>
      </c>
      <c r="AA15" s="221">
        <v>0.09</v>
      </c>
      <c r="AB15" s="122">
        <f>+(AA15+AB9)-1%</f>
        <v>0.106</v>
      </c>
      <c r="AD15" s="51">
        <v>4</v>
      </c>
      <c r="AE15" s="13">
        <v>29</v>
      </c>
      <c r="AF15" s="35">
        <v>32</v>
      </c>
    </row>
    <row r="16" spans="2:32" ht="15.75" thickBot="1" x14ac:dyDescent="0.3">
      <c r="B16" s="96">
        <v>5</v>
      </c>
      <c r="C16" s="111">
        <f>+D15+1</f>
        <v>9</v>
      </c>
      <c r="D16" s="115">
        <v>11</v>
      </c>
      <c r="F16" s="77">
        <v>5</v>
      </c>
      <c r="G16" s="110">
        <f>+H15+1</f>
        <v>36589</v>
      </c>
      <c r="H16" s="111">
        <f>+(G16+$H$9)-1</f>
        <v>45735</v>
      </c>
      <c r="J16" s="52">
        <v>5</v>
      </c>
      <c r="K16" s="251">
        <f>L15+1</f>
        <v>24</v>
      </c>
      <c r="L16" s="245">
        <v>30</v>
      </c>
      <c r="N16" s="44">
        <v>5</v>
      </c>
      <c r="O16" s="151">
        <v>2.2599999999999999E-2</v>
      </c>
      <c r="P16" s="154">
        <v>2.8199999999999999E-2</v>
      </c>
      <c r="Q16" s="2"/>
      <c r="R16" s="44">
        <v>5</v>
      </c>
      <c r="S16" s="36">
        <v>21</v>
      </c>
      <c r="T16" s="121">
        <v>25</v>
      </c>
      <c r="V16" s="52">
        <v>5</v>
      </c>
      <c r="W16" s="219">
        <v>0.11</v>
      </c>
      <c r="X16" s="220">
        <v>0.14000000000000001</v>
      </c>
      <c r="Z16" s="52">
        <v>5</v>
      </c>
      <c r="AA16" s="221">
        <v>0.12</v>
      </c>
      <c r="AB16" s="122"/>
      <c r="AD16" s="52">
        <v>5</v>
      </c>
      <c r="AE16" s="13">
        <v>33</v>
      </c>
      <c r="AF16" s="35">
        <v>37</v>
      </c>
    </row>
    <row r="17" spans="2:28" x14ac:dyDescent="0.25">
      <c r="G17" s="53"/>
      <c r="H17" s="53"/>
    </row>
    <row r="18" spans="2:28" ht="15.75" thickBot="1" x14ac:dyDescent="0.3">
      <c r="G18" s="11"/>
      <c r="P18" s="2"/>
    </row>
    <row r="19" spans="2:28" ht="15.75" thickBot="1" x14ac:dyDescent="0.3">
      <c r="B19" s="404" t="s">
        <v>101</v>
      </c>
      <c r="C19" s="405"/>
      <c r="D19" s="406"/>
      <c r="F19" s="404" t="s">
        <v>102</v>
      </c>
      <c r="G19" s="405"/>
      <c r="H19" s="406"/>
      <c r="J19" s="404" t="s">
        <v>103</v>
      </c>
      <c r="K19" s="405"/>
      <c r="L19" s="406"/>
      <c r="N19" s="404" t="s">
        <v>616</v>
      </c>
      <c r="O19" s="405"/>
      <c r="P19" s="406"/>
      <c r="R19" s="413" t="s">
        <v>104</v>
      </c>
      <c r="S19" s="414"/>
      <c r="T19" s="415"/>
      <c r="V19" s="404" t="s">
        <v>627</v>
      </c>
      <c r="W19" s="405"/>
      <c r="X19" s="406"/>
      <c r="Z19" s="404" t="s">
        <v>663</v>
      </c>
      <c r="AA19" s="405"/>
      <c r="AB19" s="406"/>
    </row>
    <row r="20" spans="2:28" x14ac:dyDescent="0.25">
      <c r="B20" s="61" t="s">
        <v>97</v>
      </c>
      <c r="C20" s="21">
        <v>22</v>
      </c>
      <c r="D20" s="149"/>
      <c r="F20" s="58" t="s">
        <v>98</v>
      </c>
      <c r="G20" s="21">
        <f>+Factores!T41</f>
        <v>885</v>
      </c>
      <c r="H20" s="149"/>
      <c r="J20" s="61" t="s">
        <v>97</v>
      </c>
      <c r="K20" s="219">
        <f>+Factores!V41</f>
        <v>0.39</v>
      </c>
      <c r="L20" s="220"/>
      <c r="N20" s="61" t="s">
        <v>105</v>
      </c>
      <c r="O20" s="215">
        <f>+Factores!X41</f>
        <v>0.74</v>
      </c>
      <c r="P20" s="155"/>
      <c r="R20" s="158" t="s">
        <v>98</v>
      </c>
      <c r="S20" s="149">
        <f>+Factores!AJ41</f>
        <v>15</v>
      </c>
      <c r="T20" s="121"/>
      <c r="V20" s="61" t="s">
        <v>97</v>
      </c>
      <c r="W20" s="219">
        <f>+Factores!AB41</f>
        <v>0.19</v>
      </c>
      <c r="X20" s="220"/>
      <c r="Z20" s="61" t="s">
        <v>97</v>
      </c>
      <c r="AA20" s="219">
        <f>+Factores!AH41</f>
        <v>0.53</v>
      </c>
      <c r="AB20" s="220"/>
    </row>
    <row r="21" spans="2:28" x14ac:dyDescent="0.25">
      <c r="B21" s="59" t="s">
        <v>95</v>
      </c>
      <c r="C21" s="13">
        <v>0</v>
      </c>
      <c r="D21" s="35"/>
      <c r="F21" s="59" t="s">
        <v>95</v>
      </c>
      <c r="G21" s="13">
        <f>+Factores!T42</f>
        <v>0</v>
      </c>
      <c r="H21" s="35"/>
      <c r="J21" s="59" t="s">
        <v>95</v>
      </c>
      <c r="K21" s="221">
        <f>+Factores!V42</f>
        <v>0.06</v>
      </c>
      <c r="L21" s="122"/>
      <c r="N21" s="59" t="s">
        <v>95</v>
      </c>
      <c r="O21" s="216">
        <f>+Factores!X42</f>
        <v>0.62</v>
      </c>
      <c r="P21" s="153"/>
      <c r="R21" s="158" t="s">
        <v>95</v>
      </c>
      <c r="S21" s="35">
        <f>+Factores!AJ42</f>
        <v>0</v>
      </c>
      <c r="T21" s="121"/>
      <c r="V21" s="59" t="s">
        <v>95</v>
      </c>
      <c r="W21" s="221">
        <f>+Factores!AB42</f>
        <v>0.05</v>
      </c>
      <c r="X21" s="122"/>
      <c r="Z21" s="59" t="s">
        <v>95</v>
      </c>
      <c r="AA21" s="221">
        <f>+Factores!AH42</f>
        <v>0.25</v>
      </c>
      <c r="AB21" s="122"/>
    </row>
    <row r="22" spans="2:28" ht="15.75" thickBot="1" x14ac:dyDescent="0.3">
      <c r="B22" s="60" t="s">
        <v>100</v>
      </c>
      <c r="C22" s="17">
        <f>C20-C21</f>
        <v>22</v>
      </c>
      <c r="D22" s="150">
        <f>C22/5</f>
        <v>4.4000000000000004</v>
      </c>
      <c r="F22" s="60" t="s">
        <v>100</v>
      </c>
      <c r="G22" s="17">
        <f>+G20-G21</f>
        <v>885</v>
      </c>
      <c r="H22" s="150">
        <f>G22/5</f>
        <v>177</v>
      </c>
      <c r="J22" s="60" t="s">
        <v>100</v>
      </c>
      <c r="K22" s="222">
        <f>K20-K21</f>
        <v>0.33</v>
      </c>
      <c r="L22" s="218">
        <f>K22/5</f>
        <v>6.6000000000000003E-2</v>
      </c>
      <c r="N22" s="60" t="s">
        <v>100</v>
      </c>
      <c r="O22" s="217">
        <f>O20-O21</f>
        <v>0.12</v>
      </c>
      <c r="P22" s="218">
        <f>O22/5</f>
        <v>2.4E-2</v>
      </c>
      <c r="R22" s="159" t="s">
        <v>100</v>
      </c>
      <c r="S22" s="36">
        <f>S20-S21</f>
        <v>15</v>
      </c>
      <c r="T22" s="162">
        <f>S22/5</f>
        <v>3</v>
      </c>
      <c r="V22" s="60" t="s">
        <v>100</v>
      </c>
      <c r="W22" s="222">
        <f>W20-W21</f>
        <v>0.14000000000000001</v>
      </c>
      <c r="X22" s="218">
        <f>W22/5</f>
        <v>2.8000000000000004E-2</v>
      </c>
      <c r="Z22" s="60" t="s">
        <v>100</v>
      </c>
      <c r="AA22" s="222">
        <f>AA20-AA21</f>
        <v>0.28000000000000003</v>
      </c>
      <c r="AB22" s="218">
        <f>AA22/5</f>
        <v>5.6000000000000008E-2</v>
      </c>
    </row>
    <row r="23" spans="2:28" ht="15.75" thickBot="1" x14ac:dyDescent="0.3">
      <c r="P23" s="2"/>
    </row>
    <row r="24" spans="2:28" ht="15.75" thickBot="1" x14ac:dyDescent="0.3">
      <c r="B24" s="48" t="s">
        <v>130</v>
      </c>
      <c r="C24" s="407" t="s">
        <v>131</v>
      </c>
      <c r="D24" s="408"/>
      <c r="F24" s="145" t="s">
        <v>130</v>
      </c>
      <c r="G24" s="418" t="s">
        <v>131</v>
      </c>
      <c r="H24" s="419"/>
      <c r="J24" s="48" t="s">
        <v>130</v>
      </c>
      <c r="K24" s="407" t="s">
        <v>131</v>
      </c>
      <c r="L24" s="408"/>
      <c r="M24" s="4"/>
      <c r="N24" s="48" t="s">
        <v>130</v>
      </c>
      <c r="O24" s="420" t="s">
        <v>131</v>
      </c>
      <c r="P24" s="419"/>
      <c r="R24" s="48" t="s">
        <v>130</v>
      </c>
      <c r="S24" s="407" t="s">
        <v>131</v>
      </c>
      <c r="T24" s="408"/>
      <c r="V24" s="48" t="s">
        <v>130</v>
      </c>
      <c r="W24" s="407" t="s">
        <v>131</v>
      </c>
      <c r="X24" s="408"/>
      <c r="Z24" s="48" t="s">
        <v>130</v>
      </c>
      <c r="AA24" s="407" t="s">
        <v>131</v>
      </c>
      <c r="AB24" s="408"/>
    </row>
    <row r="25" spans="2:28" ht="15.75" thickBot="1" x14ac:dyDescent="0.3">
      <c r="B25" s="50">
        <v>1</v>
      </c>
      <c r="C25" s="21">
        <v>0</v>
      </c>
      <c r="D25" s="149">
        <v>3</v>
      </c>
      <c r="F25" s="94">
        <v>1</v>
      </c>
      <c r="G25" s="144">
        <f>+G21</f>
        <v>0</v>
      </c>
      <c r="H25" s="245">
        <f>+G25+H22</f>
        <v>177</v>
      </c>
      <c r="J25" s="50">
        <v>1</v>
      </c>
      <c r="K25" s="219">
        <f>K21</f>
        <v>0.06</v>
      </c>
      <c r="L25" s="220">
        <v>0.12</v>
      </c>
      <c r="N25" s="253">
        <v>1</v>
      </c>
      <c r="O25" s="256">
        <v>0.62</v>
      </c>
      <c r="P25" s="257">
        <v>0.63</v>
      </c>
      <c r="R25" s="50">
        <v>1</v>
      </c>
      <c r="S25" s="149">
        <f>+S21</f>
        <v>0</v>
      </c>
      <c r="T25" s="161">
        <v>2</v>
      </c>
      <c r="V25" s="50">
        <v>1</v>
      </c>
      <c r="W25" s="219">
        <v>0.05</v>
      </c>
      <c r="X25" s="220">
        <v>7.0000000000000007E-2</v>
      </c>
      <c r="Z25" s="50">
        <v>1</v>
      </c>
      <c r="AA25" s="219">
        <f>+AA21</f>
        <v>0.25</v>
      </c>
      <c r="AB25" s="220">
        <v>0.3</v>
      </c>
    </row>
    <row r="26" spans="2:28" ht="15.75" thickBot="1" x14ac:dyDescent="0.3">
      <c r="B26" s="51">
        <v>2</v>
      </c>
      <c r="C26" s="13">
        <v>4</v>
      </c>
      <c r="D26" s="35">
        <v>7</v>
      </c>
      <c r="F26" s="147">
        <v>2</v>
      </c>
      <c r="G26" s="246">
        <f>H25+1</f>
        <v>178</v>
      </c>
      <c r="H26" s="247">
        <f>+(G26+H22)-1</f>
        <v>354</v>
      </c>
      <c r="J26" s="51">
        <v>2</v>
      </c>
      <c r="K26" s="221">
        <f>+L25+1%</f>
        <v>0.13</v>
      </c>
      <c r="L26" s="122">
        <v>0.19</v>
      </c>
      <c r="N26" s="254">
        <v>2</v>
      </c>
      <c r="O26" s="258">
        <v>0.64</v>
      </c>
      <c r="P26" s="259">
        <v>0.65</v>
      </c>
      <c r="R26" s="51">
        <v>2</v>
      </c>
      <c r="S26" s="35">
        <f>+T25+1</f>
        <v>3</v>
      </c>
      <c r="T26" s="35">
        <v>5</v>
      </c>
      <c r="V26" s="51">
        <v>2</v>
      </c>
      <c r="W26" s="252">
        <f>X25+1%</f>
        <v>0.08</v>
      </c>
      <c r="X26" s="122">
        <v>0.1</v>
      </c>
      <c r="Z26" s="51">
        <v>2</v>
      </c>
      <c r="AA26" s="221">
        <f>+AB25+1%</f>
        <v>0.31</v>
      </c>
      <c r="AB26" s="122">
        <v>0.36</v>
      </c>
    </row>
    <row r="27" spans="2:28" ht="15.75" thickBot="1" x14ac:dyDescent="0.3">
      <c r="B27" s="51">
        <v>3</v>
      </c>
      <c r="C27" s="13">
        <v>8</v>
      </c>
      <c r="D27" s="35">
        <v>11</v>
      </c>
      <c r="F27" s="94">
        <v>3</v>
      </c>
      <c r="G27" s="248">
        <f>+H26+1</f>
        <v>355</v>
      </c>
      <c r="H27" s="245">
        <f>+(G27+H22)-1</f>
        <v>531</v>
      </c>
      <c r="J27" s="51">
        <v>3</v>
      </c>
      <c r="K27" s="221">
        <f>+L26+1%</f>
        <v>0.2</v>
      </c>
      <c r="L27" s="122">
        <v>0.26</v>
      </c>
      <c r="M27" s="3"/>
      <c r="N27" s="254">
        <v>3</v>
      </c>
      <c r="O27" s="258">
        <v>0.66</v>
      </c>
      <c r="P27" s="259">
        <v>0.67</v>
      </c>
      <c r="R27" s="51">
        <v>3</v>
      </c>
      <c r="S27" s="35">
        <f>+T26+1</f>
        <v>6</v>
      </c>
      <c r="T27" s="35">
        <v>8</v>
      </c>
      <c r="V27" s="51">
        <v>3</v>
      </c>
      <c r="W27" s="252">
        <f>X26+1%</f>
        <v>0.11</v>
      </c>
      <c r="X27" s="122">
        <v>0.13</v>
      </c>
      <c r="Z27" s="51">
        <v>3</v>
      </c>
      <c r="AA27" s="221">
        <f>+AB26+1%</f>
        <v>0.37</v>
      </c>
      <c r="AB27" s="122">
        <v>0.42</v>
      </c>
    </row>
    <row r="28" spans="2:28" ht="15.75" thickBot="1" x14ac:dyDescent="0.3">
      <c r="B28" s="51">
        <v>4</v>
      </c>
      <c r="C28" s="13">
        <v>12</v>
      </c>
      <c r="D28" s="35">
        <v>15</v>
      </c>
      <c r="F28" s="146">
        <v>4</v>
      </c>
      <c r="G28" s="249">
        <f>+H27+1</f>
        <v>532</v>
      </c>
      <c r="H28" s="250">
        <f>+(G28+H22)-1</f>
        <v>708</v>
      </c>
      <c r="J28" s="51">
        <v>4</v>
      </c>
      <c r="K28" s="221">
        <f>+L27+1%</f>
        <v>0.27</v>
      </c>
      <c r="L28" s="122">
        <v>0.33</v>
      </c>
      <c r="M28" s="3"/>
      <c r="N28" s="254">
        <v>4</v>
      </c>
      <c r="O28" s="258">
        <v>0.68</v>
      </c>
      <c r="P28" s="259">
        <v>0.69</v>
      </c>
      <c r="R28" s="90">
        <v>4</v>
      </c>
      <c r="S28" s="35">
        <f>+T27+1</f>
        <v>9</v>
      </c>
      <c r="T28" s="35">
        <v>11</v>
      </c>
      <c r="V28" s="51">
        <v>4</v>
      </c>
      <c r="W28" s="252">
        <f>X27+1%</f>
        <v>0.14000000000000001</v>
      </c>
      <c r="X28" s="122">
        <v>0.16</v>
      </c>
      <c r="Z28" s="51">
        <v>4</v>
      </c>
      <c r="AA28" s="221">
        <f>+AB27+1%</f>
        <v>0.43</v>
      </c>
      <c r="AB28" s="122">
        <v>0.48</v>
      </c>
    </row>
    <row r="29" spans="2:28" ht="15.75" thickBot="1" x14ac:dyDescent="0.3">
      <c r="B29" s="51">
        <v>5</v>
      </c>
      <c r="C29" s="13">
        <v>16</v>
      </c>
      <c r="D29" s="36">
        <v>22</v>
      </c>
      <c r="F29" s="94">
        <v>5</v>
      </c>
      <c r="G29" s="248">
        <f>+H28+1</f>
        <v>709</v>
      </c>
      <c r="H29" s="245">
        <f>+(G29+H22)-1</f>
        <v>885</v>
      </c>
      <c r="J29" s="52">
        <v>5</v>
      </c>
      <c r="K29" s="221">
        <f>+L28+1%</f>
        <v>0.34</v>
      </c>
      <c r="L29" s="122">
        <v>0.39</v>
      </c>
      <c r="M29" s="3"/>
      <c r="N29" s="255">
        <v>5</v>
      </c>
      <c r="O29" s="260">
        <v>0.7</v>
      </c>
      <c r="P29" s="261">
        <v>0.74</v>
      </c>
      <c r="R29" s="94">
        <v>5</v>
      </c>
      <c r="S29" s="35">
        <f>+T28+1</f>
        <v>12</v>
      </c>
      <c r="T29" s="35">
        <v>15</v>
      </c>
      <c r="V29" s="52">
        <v>5</v>
      </c>
      <c r="W29" s="252">
        <f>X28+1%</f>
        <v>0.17</v>
      </c>
      <c r="X29" s="122">
        <v>0.19</v>
      </c>
      <c r="Z29" s="52">
        <v>5</v>
      </c>
      <c r="AA29" s="221">
        <f>+AB28+1%</f>
        <v>0.49</v>
      </c>
      <c r="AB29" s="122">
        <v>0.53</v>
      </c>
    </row>
    <row r="30" spans="2:28" x14ac:dyDescent="0.25">
      <c r="F30" s="142"/>
      <c r="G30" s="141"/>
      <c r="H30" s="53"/>
      <c r="J30" s="142">
        <v>5</v>
      </c>
      <c r="K30" s="53"/>
      <c r="L30" s="53"/>
      <c r="M30" s="3"/>
      <c r="N30" s="3"/>
      <c r="O30" s="3"/>
      <c r="P30" s="3"/>
      <c r="R30" s="142"/>
      <c r="S30" s="53"/>
      <c r="T30" s="53"/>
    </row>
    <row r="31" spans="2:28" ht="15.75" thickBot="1" x14ac:dyDescent="0.3">
      <c r="M31" s="3"/>
      <c r="N31" s="3"/>
      <c r="O31" s="3"/>
      <c r="P31" s="3"/>
      <c r="T31" s="4"/>
      <c r="AA31" s="304"/>
    </row>
    <row r="32" spans="2:28" ht="15.75" thickBot="1" x14ac:dyDescent="0.3">
      <c r="B32" s="413" t="s">
        <v>106</v>
      </c>
      <c r="C32" s="414"/>
      <c r="D32" s="415"/>
      <c r="F32" s="413" t="s">
        <v>107</v>
      </c>
      <c r="G32" s="414"/>
      <c r="H32" s="415"/>
      <c r="J32" s="413" t="s">
        <v>108</v>
      </c>
      <c r="K32" s="414"/>
      <c r="L32" s="415"/>
      <c r="N32" s="3"/>
      <c r="O32" s="3"/>
      <c r="P32" s="3"/>
      <c r="R32" s="409" t="s">
        <v>141</v>
      </c>
      <c r="S32" s="410"/>
      <c r="T32" s="411"/>
      <c r="V32" s="404" t="s">
        <v>641</v>
      </c>
      <c r="W32" s="405"/>
      <c r="X32" s="406"/>
      <c r="Z32" s="404" t="s">
        <v>652</v>
      </c>
      <c r="AA32" s="405"/>
      <c r="AB32" s="406"/>
    </row>
    <row r="33" spans="2:28" x14ac:dyDescent="0.25">
      <c r="B33" s="62" t="s">
        <v>97</v>
      </c>
      <c r="C33" s="39">
        <f>+Factores!DX41</f>
        <v>33</v>
      </c>
      <c r="D33" s="32"/>
      <c r="F33" s="62" t="s">
        <v>97</v>
      </c>
      <c r="G33" s="39">
        <f>+Factores!J41</f>
        <v>58615</v>
      </c>
      <c r="H33" s="32"/>
      <c r="J33" s="62" t="s">
        <v>97</v>
      </c>
      <c r="K33" s="39">
        <f>+Factores!L41</f>
        <v>310211</v>
      </c>
      <c r="L33" s="63"/>
      <c r="N33" s="3"/>
      <c r="O33" s="3"/>
      <c r="P33" s="3"/>
      <c r="R33" s="62" t="s">
        <v>97</v>
      </c>
      <c r="S33" s="11">
        <v>73</v>
      </c>
      <c r="T33" s="32"/>
      <c r="V33" s="61" t="s">
        <v>97</v>
      </c>
      <c r="W33" s="219">
        <v>0.2</v>
      </c>
      <c r="X33" s="220"/>
      <c r="Z33" s="61" t="s">
        <v>97</v>
      </c>
      <c r="AA33" s="219">
        <f>+Factores!AZ41</f>
        <v>0.36</v>
      </c>
      <c r="AB33" s="220"/>
    </row>
    <row r="34" spans="2:28" x14ac:dyDescent="0.25">
      <c r="B34" s="62" t="s">
        <v>95</v>
      </c>
      <c r="C34" s="39">
        <f>+Factores!DX42</f>
        <v>11</v>
      </c>
      <c r="D34" s="32"/>
      <c r="F34" s="62" t="s">
        <v>95</v>
      </c>
      <c r="G34" s="39">
        <f>+Factores!J42</f>
        <v>4</v>
      </c>
      <c r="H34" s="32"/>
      <c r="J34" s="62" t="s">
        <v>95</v>
      </c>
      <c r="K34" s="39">
        <f>+Factores!L42</f>
        <v>0</v>
      </c>
      <c r="L34" s="63"/>
      <c r="N34" s="3"/>
      <c r="O34" s="3"/>
      <c r="P34" s="3"/>
      <c r="R34" s="62" t="s">
        <v>95</v>
      </c>
      <c r="S34" s="39">
        <v>29</v>
      </c>
      <c r="T34" s="39"/>
      <c r="V34" s="59" t="s">
        <v>95</v>
      </c>
      <c r="W34" s="221">
        <v>0.1</v>
      </c>
      <c r="X34" s="122"/>
      <c r="Z34" s="59" t="s">
        <v>95</v>
      </c>
      <c r="AA34" s="221">
        <f>+Factores!AZ42</f>
        <v>0.08</v>
      </c>
      <c r="AB34" s="122"/>
    </row>
    <row r="35" spans="2:28" ht="15.75" thickBot="1" x14ac:dyDescent="0.3">
      <c r="B35" s="64" t="s">
        <v>100</v>
      </c>
      <c r="C35" s="20">
        <f>C33-C34</f>
        <v>22</v>
      </c>
      <c r="D35" s="57">
        <f>C35/5</f>
        <v>4.4000000000000004</v>
      </c>
      <c r="F35" s="64" t="s">
        <v>100</v>
      </c>
      <c r="G35" s="65">
        <f>G33-G34</f>
        <v>58611</v>
      </c>
      <c r="H35" s="57">
        <f>G35/5</f>
        <v>11722.2</v>
      </c>
      <c r="I35" s="53"/>
      <c r="J35" s="64" t="s">
        <v>100</v>
      </c>
      <c r="K35" s="20">
        <f>K33-K34</f>
        <v>310211</v>
      </c>
      <c r="L35" s="57">
        <f>K35/5</f>
        <v>62042.2</v>
      </c>
      <c r="N35" s="3"/>
      <c r="O35" s="3"/>
      <c r="P35" s="3"/>
      <c r="R35" s="64" t="s">
        <v>100</v>
      </c>
      <c r="S35" s="20">
        <f>S33-S34</f>
        <v>44</v>
      </c>
      <c r="T35" s="57">
        <f>S35/5</f>
        <v>8.8000000000000007</v>
      </c>
      <c r="V35" s="60" t="s">
        <v>100</v>
      </c>
      <c r="W35" s="222">
        <f>W33-W34</f>
        <v>0.1</v>
      </c>
      <c r="X35" s="218">
        <f>W35/5</f>
        <v>0.02</v>
      </c>
      <c r="Z35" s="60" t="s">
        <v>100</v>
      </c>
      <c r="AA35" s="222">
        <f>AA33-AA34</f>
        <v>0.27999999999999997</v>
      </c>
      <c r="AB35" s="218">
        <f>AA35/5</f>
        <v>5.5999999999999994E-2</v>
      </c>
    </row>
    <row r="36" spans="2:28" ht="15.75" thickBot="1" x14ac:dyDescent="0.3">
      <c r="N36" s="3"/>
      <c r="O36" s="3"/>
      <c r="P36" s="3"/>
      <c r="Q36" s="54"/>
    </row>
    <row r="37" spans="2:28" ht="15.75" thickBot="1" x14ac:dyDescent="0.3">
      <c r="B37" s="48" t="s">
        <v>130</v>
      </c>
      <c r="C37" s="407"/>
      <c r="D37" s="408"/>
      <c r="F37" s="48" t="s">
        <v>130</v>
      </c>
      <c r="G37" s="407" t="s">
        <v>131</v>
      </c>
      <c r="H37" s="408"/>
      <c r="J37" s="49" t="s">
        <v>130</v>
      </c>
      <c r="K37" s="407" t="s">
        <v>131</v>
      </c>
      <c r="L37" s="408"/>
      <c r="N37" s="3"/>
      <c r="O37" s="3"/>
      <c r="P37" s="3"/>
      <c r="R37" s="48" t="s">
        <v>130</v>
      </c>
      <c r="S37" s="407" t="s">
        <v>131</v>
      </c>
      <c r="T37" s="408"/>
      <c r="V37" s="48" t="s">
        <v>130</v>
      </c>
      <c r="W37" s="407" t="s">
        <v>131</v>
      </c>
      <c r="X37" s="408"/>
      <c r="Z37" s="48" t="s">
        <v>130</v>
      </c>
      <c r="AA37" s="407"/>
      <c r="AB37" s="408"/>
    </row>
    <row r="38" spans="2:28" ht="15.75" thickBot="1" x14ac:dyDescent="0.3">
      <c r="B38" s="51">
        <v>1</v>
      </c>
      <c r="C38" s="15">
        <f>+C34</f>
        <v>11</v>
      </c>
      <c r="D38" s="210">
        <v>14</v>
      </c>
      <c r="F38" s="51">
        <v>1</v>
      </c>
      <c r="G38" s="15">
        <f>G34</f>
        <v>4</v>
      </c>
      <c r="H38" s="210">
        <v>11725</v>
      </c>
      <c r="I38" s="3"/>
      <c r="J38" s="44">
        <v>1</v>
      </c>
      <c r="K38" s="15">
        <f>K34</f>
        <v>0</v>
      </c>
      <c r="L38" s="210">
        <f>K38+L35</f>
        <v>62042.2</v>
      </c>
      <c r="N38" s="3"/>
      <c r="O38" s="3"/>
      <c r="P38" s="3"/>
      <c r="Q38" s="3"/>
      <c r="R38" s="50">
        <v>1</v>
      </c>
      <c r="S38" s="27">
        <f>S34</f>
        <v>29</v>
      </c>
      <c r="T38" s="29">
        <v>37</v>
      </c>
      <c r="V38" s="50">
        <v>1</v>
      </c>
      <c r="W38" s="219">
        <f>W34</f>
        <v>0.1</v>
      </c>
      <c r="X38" s="220">
        <v>0.12</v>
      </c>
      <c r="Z38" s="50">
        <v>1</v>
      </c>
      <c r="AA38" s="219">
        <v>0.08</v>
      </c>
      <c r="AB38" s="220">
        <v>0.13</v>
      </c>
    </row>
    <row r="39" spans="2:28" ht="15.75" thickBot="1" x14ac:dyDescent="0.3">
      <c r="B39" s="51">
        <v>2</v>
      </c>
      <c r="C39" s="211">
        <f>+D38+1</f>
        <v>15</v>
      </c>
      <c r="D39" s="210">
        <f>+(C39+D35)-1</f>
        <v>18.399999999999999</v>
      </c>
      <c r="E39" s="3"/>
      <c r="F39" s="51">
        <v>2</v>
      </c>
      <c r="G39" s="211">
        <f>+H38+1</f>
        <v>11726</v>
      </c>
      <c r="H39" s="210">
        <f>+(G39+H35)-1</f>
        <v>23447.200000000001</v>
      </c>
      <c r="I39" s="3"/>
      <c r="J39" s="44">
        <v>2</v>
      </c>
      <c r="K39" s="211">
        <f>L38+1</f>
        <v>62043.199999999997</v>
      </c>
      <c r="L39" s="210">
        <f>+(K39+L35)-1</f>
        <v>124084.4</v>
      </c>
      <c r="N39" s="3"/>
      <c r="O39" s="3"/>
      <c r="P39" s="3"/>
      <c r="Q39" s="3"/>
      <c r="R39" s="51">
        <v>2</v>
      </c>
      <c r="S39" s="15">
        <v>38</v>
      </c>
      <c r="T39" s="32">
        <v>46</v>
      </c>
      <c r="V39" s="51">
        <v>2</v>
      </c>
      <c r="W39" s="221">
        <f>X38+1%</f>
        <v>0.13</v>
      </c>
      <c r="X39" s="122">
        <v>0.14000000000000001</v>
      </c>
      <c r="Z39" s="51">
        <v>2</v>
      </c>
      <c r="AA39" s="219">
        <v>0.14000000000000001</v>
      </c>
      <c r="AB39" s="220">
        <v>0.19</v>
      </c>
    </row>
    <row r="40" spans="2:28" ht="15.75" thickBot="1" x14ac:dyDescent="0.3">
      <c r="B40" s="51">
        <v>3</v>
      </c>
      <c r="C40" s="211">
        <v>19</v>
      </c>
      <c r="D40" s="210">
        <v>22</v>
      </c>
      <c r="E40" s="3"/>
      <c r="F40" s="51">
        <v>3</v>
      </c>
      <c r="G40" s="211">
        <f>+H39+1</f>
        <v>23448.2</v>
      </c>
      <c r="H40" s="210">
        <f>+(G40+H35)-1</f>
        <v>35169.4</v>
      </c>
      <c r="I40" s="3"/>
      <c r="J40" s="44">
        <v>3</v>
      </c>
      <c r="K40" s="211">
        <f>L39+1</f>
        <v>124085.4</v>
      </c>
      <c r="L40" s="210">
        <v>186126</v>
      </c>
      <c r="N40" s="3"/>
      <c r="O40" s="3"/>
      <c r="P40" s="3"/>
      <c r="Q40" s="3"/>
      <c r="R40" s="51">
        <v>3</v>
      </c>
      <c r="S40" s="15">
        <v>47</v>
      </c>
      <c r="T40" s="32">
        <v>55</v>
      </c>
      <c r="V40" s="51">
        <v>3</v>
      </c>
      <c r="W40" s="221">
        <f>X39+1%</f>
        <v>0.15000000000000002</v>
      </c>
      <c r="X40" s="122">
        <v>0.16</v>
      </c>
      <c r="Z40" s="51">
        <v>3</v>
      </c>
      <c r="AA40" s="219">
        <v>0.2</v>
      </c>
      <c r="AB40" s="220">
        <v>0.24</v>
      </c>
    </row>
    <row r="41" spans="2:28" ht="15.75" thickBot="1" x14ac:dyDescent="0.3">
      <c r="B41" s="51">
        <v>4</v>
      </c>
      <c r="C41" s="211">
        <f>+D40+1</f>
        <v>23</v>
      </c>
      <c r="D41" s="210">
        <f>+(C41+D35)-1</f>
        <v>26.4</v>
      </c>
      <c r="E41" s="3"/>
      <c r="F41" s="51">
        <v>4</v>
      </c>
      <c r="G41" s="211">
        <f>+H40+1</f>
        <v>35170.400000000001</v>
      </c>
      <c r="H41" s="210">
        <v>46891</v>
      </c>
      <c r="I41" s="3"/>
      <c r="J41" s="44">
        <v>4</v>
      </c>
      <c r="K41" s="211">
        <f>L40+1</f>
        <v>186127</v>
      </c>
      <c r="L41" s="210">
        <f>+(K41+L35)-1</f>
        <v>248168.2</v>
      </c>
      <c r="N41" s="3"/>
      <c r="O41" s="3"/>
      <c r="P41" s="3"/>
      <c r="Q41" s="3"/>
      <c r="R41" s="90">
        <v>4</v>
      </c>
      <c r="S41" s="91">
        <v>56</v>
      </c>
      <c r="T41" s="92">
        <v>64</v>
      </c>
      <c r="V41" s="51">
        <v>4</v>
      </c>
      <c r="W41" s="221">
        <f>X40+1%</f>
        <v>0.17</v>
      </c>
      <c r="X41" s="122">
        <v>0.18</v>
      </c>
      <c r="Z41" s="51">
        <v>4</v>
      </c>
      <c r="AA41" s="219">
        <v>0.25</v>
      </c>
      <c r="AB41" s="220">
        <v>0.3</v>
      </c>
    </row>
    <row r="42" spans="2:28" ht="15.75" thickBot="1" x14ac:dyDescent="0.3">
      <c r="B42" s="52">
        <v>5</v>
      </c>
      <c r="C42" s="212">
        <f>+D41+1</f>
        <v>27.4</v>
      </c>
      <c r="D42" s="57">
        <v>33</v>
      </c>
      <c r="F42" s="52">
        <v>5</v>
      </c>
      <c r="G42" s="211">
        <f>+H41+1</f>
        <v>46892</v>
      </c>
      <c r="H42" s="210">
        <v>58615</v>
      </c>
      <c r="I42" s="3"/>
      <c r="J42" s="47">
        <v>5</v>
      </c>
      <c r="K42" s="211">
        <f>L41+1</f>
        <v>248169.2</v>
      </c>
      <c r="L42" s="210">
        <v>310211</v>
      </c>
      <c r="N42" s="3"/>
      <c r="O42" s="3"/>
      <c r="P42" s="3"/>
      <c r="Q42" s="3"/>
      <c r="R42" s="94">
        <v>5</v>
      </c>
      <c r="S42" s="73">
        <v>65</v>
      </c>
      <c r="T42" s="95">
        <v>73</v>
      </c>
      <c r="V42" s="52">
        <v>5</v>
      </c>
      <c r="W42" s="221">
        <f>X41+1%</f>
        <v>0.19</v>
      </c>
      <c r="X42" s="122">
        <v>0.2</v>
      </c>
      <c r="Z42" s="52">
        <v>5</v>
      </c>
      <c r="AA42" s="219">
        <v>0.31</v>
      </c>
      <c r="AB42" s="220"/>
    </row>
    <row r="43" spans="2:28" x14ac:dyDescent="0.25">
      <c r="K43" s="3"/>
      <c r="N43" s="3"/>
      <c r="O43" s="3"/>
      <c r="P43" s="3"/>
      <c r="S43" s="53"/>
    </row>
    <row r="44" spans="2:28" ht="15.75" thickBot="1" x14ac:dyDescent="0.3">
      <c r="B44" s="421"/>
      <c r="C44" s="421"/>
      <c r="D44" s="421"/>
      <c r="F44" s="3"/>
      <c r="G44" s="141"/>
      <c r="H44" s="3"/>
      <c r="I44" s="3"/>
      <c r="K44" s="141"/>
      <c r="M44" s="3"/>
      <c r="AA44" s="2"/>
    </row>
    <row r="45" spans="2:28" ht="15.75" thickBot="1" x14ac:dyDescent="0.3">
      <c r="B45" s="404" t="s">
        <v>645</v>
      </c>
      <c r="C45" s="405"/>
      <c r="D45" s="406"/>
      <c r="F45" s="404" t="s">
        <v>646</v>
      </c>
      <c r="G45" s="405"/>
      <c r="H45" s="406"/>
      <c r="I45" s="3"/>
      <c r="J45" s="404" t="s">
        <v>647</v>
      </c>
      <c r="K45" s="405"/>
      <c r="L45" s="406"/>
      <c r="M45" s="3"/>
      <c r="N45" s="404" t="s">
        <v>648</v>
      </c>
      <c r="O45" s="405"/>
      <c r="P45" s="406"/>
      <c r="R45" s="404" t="s">
        <v>649</v>
      </c>
      <c r="S45" s="405"/>
      <c r="T45" s="406"/>
      <c r="V45" s="404" t="s">
        <v>650</v>
      </c>
      <c r="W45" s="405"/>
      <c r="X45" s="406"/>
      <c r="Z45" s="404" t="s">
        <v>651</v>
      </c>
      <c r="AA45" s="405"/>
      <c r="AB45" s="406"/>
    </row>
    <row r="46" spans="2:28" x14ac:dyDescent="0.25">
      <c r="B46" s="61" t="s">
        <v>97</v>
      </c>
      <c r="C46" s="219">
        <f>+Factores!AL41</f>
        <v>0.21</v>
      </c>
      <c r="D46" s="220"/>
      <c r="F46" s="61" t="s">
        <v>97</v>
      </c>
      <c r="G46" s="219">
        <f>+Factores!AN41</f>
        <v>0.43</v>
      </c>
      <c r="H46" s="220"/>
      <c r="I46" s="3"/>
      <c r="J46" s="61" t="s">
        <v>97</v>
      </c>
      <c r="K46" s="219">
        <f>+Factores!AP41</f>
        <v>0.49</v>
      </c>
      <c r="L46" s="220"/>
      <c r="M46" s="3"/>
      <c r="N46" s="61" t="s">
        <v>97</v>
      </c>
      <c r="O46" s="219">
        <f>+Factores!AR41</f>
        <v>0.42</v>
      </c>
      <c r="P46" s="220"/>
      <c r="R46" s="61" t="s">
        <v>97</v>
      </c>
      <c r="S46" s="219">
        <f>+Factores!AT41</f>
        <v>0.33</v>
      </c>
      <c r="T46" s="220"/>
      <c r="V46" s="61" t="s">
        <v>97</v>
      </c>
      <c r="W46" s="219">
        <f>+Factores!AV41</f>
        <v>0.31</v>
      </c>
      <c r="X46" s="220"/>
      <c r="Z46" s="61" t="s">
        <v>97</v>
      </c>
      <c r="AA46" s="219">
        <f>+Factores!AX41</f>
        <v>0.5</v>
      </c>
      <c r="AB46" s="220"/>
    </row>
    <row r="47" spans="2:28" x14ac:dyDescent="0.25">
      <c r="B47" s="59" t="s">
        <v>95</v>
      </c>
      <c r="C47" s="221">
        <f>+Factores!AL42</f>
        <v>0.06</v>
      </c>
      <c r="D47" s="122"/>
      <c r="F47" s="59" t="s">
        <v>95</v>
      </c>
      <c r="G47" s="221">
        <f>+Factores!AN42</f>
        <v>0.1</v>
      </c>
      <c r="H47" s="122"/>
      <c r="I47" s="3"/>
      <c r="J47" s="59" t="s">
        <v>95</v>
      </c>
      <c r="K47" s="221">
        <f>+Factores!AP42</f>
        <v>0.12</v>
      </c>
      <c r="L47" s="122"/>
      <c r="M47" s="3"/>
      <c r="N47" s="59" t="s">
        <v>95</v>
      </c>
      <c r="O47" s="221">
        <f>+Factores!AR42</f>
        <v>0.19</v>
      </c>
      <c r="P47" s="122"/>
      <c r="R47" s="59" t="s">
        <v>95</v>
      </c>
      <c r="S47" s="221">
        <f>+Factores!AT42</f>
        <v>0.13</v>
      </c>
      <c r="T47" s="122"/>
      <c r="V47" s="59" t="s">
        <v>95</v>
      </c>
      <c r="W47" s="221">
        <f>+Factores!AV42</f>
        <v>0.18</v>
      </c>
      <c r="X47" s="122"/>
      <c r="Z47" s="59" t="s">
        <v>95</v>
      </c>
      <c r="AA47" s="221">
        <f>+Factores!AX42</f>
        <v>0.28000000000000003</v>
      </c>
      <c r="AB47" s="122"/>
    </row>
    <row r="48" spans="2:28" ht="15.75" thickBot="1" x14ac:dyDescent="0.3">
      <c r="B48" s="60" t="s">
        <v>100</v>
      </c>
      <c r="C48" s="222">
        <f>(C46-C47)</f>
        <v>0.15</v>
      </c>
      <c r="D48" s="218">
        <f>(C48/5)</f>
        <v>0.03</v>
      </c>
      <c r="F48" s="60" t="s">
        <v>100</v>
      </c>
      <c r="G48" s="222">
        <f>(G46-G47)</f>
        <v>0.32999999999999996</v>
      </c>
      <c r="H48" s="218">
        <f>(G48/5)</f>
        <v>6.5999999999999989E-2</v>
      </c>
      <c r="I48" s="3"/>
      <c r="J48" s="60" t="s">
        <v>100</v>
      </c>
      <c r="K48" s="222">
        <f>(K46-K47)</f>
        <v>0.37</v>
      </c>
      <c r="L48" s="218">
        <f>(K48/5)</f>
        <v>7.3999999999999996E-2</v>
      </c>
      <c r="M48" s="3"/>
      <c r="N48" s="60" t="s">
        <v>100</v>
      </c>
      <c r="O48" s="222">
        <f>O46-O47</f>
        <v>0.22999999999999998</v>
      </c>
      <c r="P48" s="218">
        <f>O48/5</f>
        <v>4.5999999999999999E-2</v>
      </c>
      <c r="R48" s="60" t="s">
        <v>100</v>
      </c>
      <c r="S48" s="222">
        <f>+S46-S47</f>
        <v>0.2</v>
      </c>
      <c r="T48" s="218">
        <f>S48/5</f>
        <v>0.04</v>
      </c>
      <c r="U48" s="288"/>
      <c r="V48" s="60" t="s">
        <v>100</v>
      </c>
      <c r="W48" s="222">
        <f>W46-W47</f>
        <v>0.13</v>
      </c>
      <c r="X48" s="218">
        <f>W48/5</f>
        <v>2.6000000000000002E-2</v>
      </c>
      <c r="Z48" s="60" t="s">
        <v>100</v>
      </c>
      <c r="AA48" s="222">
        <f>AA46-AA47</f>
        <v>0.21999999999999997</v>
      </c>
      <c r="AB48" s="287">
        <f>AA48/5</f>
        <v>4.3999999999999997E-2</v>
      </c>
    </row>
    <row r="49" spans="2:28" ht="15.75" thickBot="1" x14ac:dyDescent="0.3"/>
    <row r="50" spans="2:28" ht="15.75" thickBot="1" x14ac:dyDescent="0.3">
      <c r="B50" s="48" t="s">
        <v>130</v>
      </c>
      <c r="C50" s="407"/>
      <c r="D50" s="408"/>
      <c r="F50" s="48" t="s">
        <v>130</v>
      </c>
      <c r="G50" s="407"/>
      <c r="H50" s="408"/>
      <c r="J50" s="48" t="s">
        <v>130</v>
      </c>
      <c r="K50" s="407"/>
      <c r="L50" s="408"/>
      <c r="N50" s="48" t="s">
        <v>130</v>
      </c>
      <c r="O50" s="407"/>
      <c r="P50" s="408"/>
      <c r="R50" s="48" t="s">
        <v>130</v>
      </c>
      <c r="S50" s="407"/>
      <c r="T50" s="408"/>
      <c r="V50" s="48" t="s">
        <v>130</v>
      </c>
      <c r="W50" s="407"/>
      <c r="X50" s="408"/>
      <c r="Z50" s="48" t="s">
        <v>130</v>
      </c>
      <c r="AA50" s="407"/>
      <c r="AB50" s="408"/>
    </row>
    <row r="51" spans="2:28" x14ac:dyDescent="0.25">
      <c r="B51" s="50">
        <v>1</v>
      </c>
      <c r="C51" s="219">
        <f>+C47</f>
        <v>0.06</v>
      </c>
      <c r="D51" s="220">
        <v>0.08</v>
      </c>
      <c r="F51" s="50">
        <v>1</v>
      </c>
      <c r="G51" s="219">
        <f>+G47</f>
        <v>0.1</v>
      </c>
      <c r="H51" s="220">
        <v>0.16</v>
      </c>
      <c r="J51" s="50">
        <v>1</v>
      </c>
      <c r="K51" s="219">
        <f>+K47</f>
        <v>0.12</v>
      </c>
      <c r="L51" s="220">
        <v>0.18</v>
      </c>
      <c r="N51" s="50">
        <v>1</v>
      </c>
      <c r="O51" s="219">
        <f>+O47</f>
        <v>0.19</v>
      </c>
      <c r="P51" s="220">
        <v>0.23</v>
      </c>
      <c r="R51" s="50">
        <v>1</v>
      </c>
      <c r="S51" s="219">
        <f>+S47</f>
        <v>0.13</v>
      </c>
      <c r="T51" s="220">
        <v>0.16</v>
      </c>
      <c r="V51" s="50">
        <v>1</v>
      </c>
      <c r="W51" s="219">
        <f>W47</f>
        <v>0.18</v>
      </c>
      <c r="X51" s="220">
        <v>0.2</v>
      </c>
      <c r="Z51" s="50">
        <v>1</v>
      </c>
      <c r="AA51" s="219">
        <v>0.28000000000000003</v>
      </c>
      <c r="AB51" s="220">
        <v>0.31</v>
      </c>
    </row>
    <row r="52" spans="2:28" x14ac:dyDescent="0.25">
      <c r="B52" s="51">
        <v>2</v>
      </c>
      <c r="C52" s="221">
        <v>0.09</v>
      </c>
      <c r="D52" s="122">
        <f>+(C52+D48)-1%</f>
        <v>0.11</v>
      </c>
      <c r="F52" s="51">
        <v>2</v>
      </c>
      <c r="G52" s="221">
        <v>0.17</v>
      </c>
      <c r="H52" s="122">
        <v>0.23</v>
      </c>
      <c r="J52" s="51">
        <v>2</v>
      </c>
      <c r="K52" s="221">
        <f>+(L51+1%)</f>
        <v>0.19</v>
      </c>
      <c r="L52" s="122">
        <v>0.25</v>
      </c>
      <c r="N52" s="51">
        <v>2</v>
      </c>
      <c r="O52" s="221">
        <f>+P51+1%</f>
        <v>0.24000000000000002</v>
      </c>
      <c r="P52" s="122">
        <v>0.28000000000000003</v>
      </c>
      <c r="R52" s="51">
        <v>2</v>
      </c>
      <c r="S52" s="221">
        <f>+T51+1%</f>
        <v>0.17</v>
      </c>
      <c r="T52" s="122">
        <v>0.2</v>
      </c>
      <c r="V52" s="51">
        <v>2</v>
      </c>
      <c r="W52" s="221">
        <v>0.21</v>
      </c>
      <c r="X52" s="122">
        <v>0.23</v>
      </c>
      <c r="Z52" s="51">
        <v>2</v>
      </c>
      <c r="AA52" s="221">
        <v>0.32</v>
      </c>
      <c r="AB52" s="122">
        <v>0.35</v>
      </c>
    </row>
    <row r="53" spans="2:28" x14ac:dyDescent="0.25">
      <c r="B53" s="51">
        <v>3</v>
      </c>
      <c r="C53" s="221">
        <f>+D52+1%</f>
        <v>0.12</v>
      </c>
      <c r="D53" s="122">
        <f>+(C53+D48)-1%</f>
        <v>0.13999999999999999</v>
      </c>
      <c r="F53" s="51">
        <v>3</v>
      </c>
      <c r="G53" s="221">
        <v>0.24</v>
      </c>
      <c r="H53" s="122">
        <v>0.3</v>
      </c>
      <c r="J53" s="51">
        <v>3</v>
      </c>
      <c r="K53" s="221">
        <f>+(L52+1%)</f>
        <v>0.26</v>
      </c>
      <c r="L53" s="122">
        <v>0.32</v>
      </c>
      <c r="N53" s="51">
        <v>3</v>
      </c>
      <c r="O53" s="221">
        <f>+P52+1%</f>
        <v>0.29000000000000004</v>
      </c>
      <c r="P53" s="122">
        <v>0.33</v>
      </c>
      <c r="R53" s="51">
        <v>3</v>
      </c>
      <c r="S53" s="221">
        <f>+T52+1%</f>
        <v>0.21000000000000002</v>
      </c>
      <c r="T53" s="122">
        <v>0.24</v>
      </c>
      <c r="V53" s="51">
        <v>3</v>
      </c>
      <c r="W53" s="221">
        <v>0.24</v>
      </c>
      <c r="X53" s="122">
        <v>0.26</v>
      </c>
      <c r="Z53" s="51">
        <v>3</v>
      </c>
      <c r="AA53" s="221">
        <v>0.36</v>
      </c>
      <c r="AB53" s="122">
        <v>0.39</v>
      </c>
    </row>
    <row r="54" spans="2:28" x14ac:dyDescent="0.25">
      <c r="B54" s="51">
        <v>4</v>
      </c>
      <c r="C54" s="221">
        <f>+D53+1%</f>
        <v>0.15</v>
      </c>
      <c r="D54" s="122">
        <f>+(C54+D48)-1%</f>
        <v>0.16999999999999998</v>
      </c>
      <c r="F54" s="51">
        <v>4</v>
      </c>
      <c r="G54" s="221">
        <v>0.31</v>
      </c>
      <c r="H54" s="122">
        <v>0.37</v>
      </c>
      <c r="J54" s="51">
        <v>4</v>
      </c>
      <c r="K54" s="221">
        <f>+(L53+1%)</f>
        <v>0.33</v>
      </c>
      <c r="L54" s="122">
        <v>0.39</v>
      </c>
      <c r="N54" s="51">
        <v>4</v>
      </c>
      <c r="O54" s="221">
        <f>+P53+1%</f>
        <v>0.34</v>
      </c>
      <c r="P54" s="122">
        <v>0.38</v>
      </c>
      <c r="R54" s="51">
        <v>4</v>
      </c>
      <c r="S54" s="221">
        <f>+T53+1%</f>
        <v>0.25</v>
      </c>
      <c r="T54" s="122">
        <v>0.28000000000000003</v>
      </c>
      <c r="V54" s="51">
        <v>4</v>
      </c>
      <c r="W54" s="221">
        <v>0.27</v>
      </c>
      <c r="X54" s="122">
        <v>0.28999999999999998</v>
      </c>
      <c r="Z54" s="51">
        <v>4</v>
      </c>
      <c r="AA54" s="221">
        <v>0.4</v>
      </c>
      <c r="AB54" s="122">
        <v>0.43</v>
      </c>
    </row>
    <row r="55" spans="2:28" ht="15.75" thickBot="1" x14ac:dyDescent="0.3">
      <c r="B55" s="52">
        <v>5</v>
      </c>
      <c r="C55" s="221">
        <f>+D54+1%</f>
        <v>0.18</v>
      </c>
      <c r="D55" s="122">
        <v>0.21</v>
      </c>
      <c r="F55" s="52">
        <v>5</v>
      </c>
      <c r="G55" s="221">
        <v>0.38</v>
      </c>
      <c r="H55" s="122">
        <v>0.43</v>
      </c>
      <c r="J55" s="52">
        <v>5</v>
      </c>
      <c r="K55" s="221">
        <f>+(L54+1%)</f>
        <v>0.4</v>
      </c>
      <c r="L55" s="122">
        <v>0.49</v>
      </c>
      <c r="N55" s="52">
        <v>5</v>
      </c>
      <c r="O55" s="221">
        <f>+P54+1%</f>
        <v>0.39</v>
      </c>
      <c r="P55" s="122">
        <v>0.42</v>
      </c>
      <c r="R55" s="52">
        <v>5</v>
      </c>
      <c r="S55" s="221">
        <f>+T54+1%</f>
        <v>0.29000000000000004</v>
      </c>
      <c r="T55" s="122">
        <v>0.33</v>
      </c>
      <c r="V55" s="52">
        <v>5</v>
      </c>
      <c r="W55" s="221">
        <v>0.3</v>
      </c>
      <c r="X55" s="122">
        <v>0.31</v>
      </c>
      <c r="Z55" s="52">
        <v>5</v>
      </c>
      <c r="AA55" s="221">
        <v>0.44</v>
      </c>
      <c r="AB55" s="122">
        <v>0.5</v>
      </c>
    </row>
    <row r="56" spans="2:28" x14ac:dyDescent="0.25">
      <c r="F56" s="142"/>
      <c r="G56" s="53"/>
      <c r="H56" s="53"/>
      <c r="J56" s="93"/>
      <c r="K56" s="53"/>
      <c r="L56" s="53"/>
    </row>
    <row r="58" spans="2:28" x14ac:dyDescent="0.25">
      <c r="G58" s="303"/>
    </row>
  </sheetData>
  <mergeCells count="58">
    <mergeCell ref="V6:X6"/>
    <mergeCell ref="W11:X11"/>
    <mergeCell ref="V19:X19"/>
    <mergeCell ref="W24:X24"/>
    <mergeCell ref="AD6:AF6"/>
    <mergeCell ref="AE11:AF11"/>
    <mergeCell ref="Z6:AB6"/>
    <mergeCell ref="AA11:AB11"/>
    <mergeCell ref="Z19:AB19"/>
    <mergeCell ref="G50:H50"/>
    <mergeCell ref="G37:H37"/>
    <mergeCell ref="K37:L37"/>
    <mergeCell ref="B44:D44"/>
    <mergeCell ref="F45:H45"/>
    <mergeCell ref="B45:D45"/>
    <mergeCell ref="C50:D50"/>
    <mergeCell ref="J45:L45"/>
    <mergeCell ref="K50:L50"/>
    <mergeCell ref="B32:D32"/>
    <mergeCell ref="F32:H32"/>
    <mergeCell ref="J32:L32"/>
    <mergeCell ref="B19:D19"/>
    <mergeCell ref="C37:D37"/>
    <mergeCell ref="B6:D6"/>
    <mergeCell ref="J6:L6"/>
    <mergeCell ref="F6:H6"/>
    <mergeCell ref="N6:P6"/>
    <mergeCell ref="C24:D24"/>
    <mergeCell ref="G24:H24"/>
    <mergeCell ref="K24:L24"/>
    <mergeCell ref="O24:P24"/>
    <mergeCell ref="O11:P11"/>
    <mergeCell ref="C11:D11"/>
    <mergeCell ref="E2:N3"/>
    <mergeCell ref="N19:P19"/>
    <mergeCell ref="R19:T19"/>
    <mergeCell ref="G11:H11"/>
    <mergeCell ref="K11:L11"/>
    <mergeCell ref="F19:H19"/>
    <mergeCell ref="J19:L19"/>
    <mergeCell ref="R6:T6"/>
    <mergeCell ref="S11:T11"/>
    <mergeCell ref="N45:P45"/>
    <mergeCell ref="O50:P50"/>
    <mergeCell ref="R45:T45"/>
    <mergeCell ref="S50:T50"/>
    <mergeCell ref="V45:X45"/>
    <mergeCell ref="W50:X50"/>
    <mergeCell ref="Z45:AB45"/>
    <mergeCell ref="AA50:AB50"/>
    <mergeCell ref="S24:T24"/>
    <mergeCell ref="R32:T32"/>
    <mergeCell ref="S37:T37"/>
    <mergeCell ref="V32:X32"/>
    <mergeCell ref="W37:X37"/>
    <mergeCell ref="Z32:AB32"/>
    <mergeCell ref="AA37:AB37"/>
    <mergeCell ref="AA24:AB2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AJ132"/>
  <sheetViews>
    <sheetView showGridLines="0" topLeftCell="A5" zoomScale="80" zoomScaleNormal="80" workbookViewId="0">
      <selection activeCell="F36" sqref="F36"/>
    </sheetView>
  </sheetViews>
  <sheetFormatPr baseColWidth="10" defaultRowHeight="15" x14ac:dyDescent="0.25"/>
  <cols>
    <col min="1" max="1" width="25.7109375" customWidth="1"/>
    <col min="2" max="2" width="24.7109375" customWidth="1"/>
    <col min="3" max="3" width="17.42578125" customWidth="1"/>
    <col min="6" max="6" width="17.28515625" customWidth="1"/>
    <col min="7" max="7" width="19.140625" customWidth="1"/>
    <col min="8" max="8" width="12.7109375" customWidth="1"/>
    <col min="10" max="10" width="15.42578125" customWidth="1"/>
    <col min="11" max="11" width="11.7109375" customWidth="1"/>
    <col min="12" max="12" width="17.42578125" customWidth="1"/>
    <col min="13" max="13" width="12.7109375" customWidth="1"/>
    <col min="14" max="14" width="16.42578125" customWidth="1"/>
    <col min="15" max="15" width="18.140625" customWidth="1"/>
    <col min="16" max="16" width="11.7109375" customWidth="1"/>
    <col min="17" max="17" width="13.5703125" customWidth="1"/>
    <col min="18" max="18" width="24.28515625" customWidth="1"/>
    <col min="21" max="21" width="13.85546875" bestFit="1" customWidth="1"/>
    <col min="23" max="23" width="26" customWidth="1"/>
    <col min="24" max="24" width="13.85546875" customWidth="1"/>
    <col min="25" max="25" width="11.28515625" customWidth="1"/>
    <col min="29" max="29" width="14.42578125" customWidth="1"/>
    <col min="30" max="30" width="12.5703125" customWidth="1"/>
    <col min="33" max="33" width="11.85546875" customWidth="1"/>
    <col min="34" max="34" width="11.5703125" customWidth="1"/>
  </cols>
  <sheetData>
    <row r="4" spans="2:36" ht="15.75" thickBot="1" x14ac:dyDescent="0.3"/>
    <row r="5" spans="2:36" x14ac:dyDescent="0.25">
      <c r="D5" s="431" t="s">
        <v>133</v>
      </c>
      <c r="E5" s="432"/>
      <c r="F5" s="432"/>
      <c r="G5" s="432"/>
      <c r="H5" s="432"/>
      <c r="I5" s="432"/>
      <c r="J5" s="432"/>
      <c r="K5" s="432"/>
      <c r="L5" s="432"/>
      <c r="M5" s="432"/>
      <c r="N5" s="432"/>
      <c r="O5" s="432"/>
      <c r="P5" s="432"/>
      <c r="Q5" s="432"/>
      <c r="R5" s="432"/>
      <c r="S5" s="432"/>
      <c r="T5" s="432"/>
      <c r="U5" s="433"/>
    </row>
    <row r="6" spans="2:36" ht="15.75" thickBot="1" x14ac:dyDescent="0.3">
      <c r="D6" s="434"/>
      <c r="E6" s="435"/>
      <c r="F6" s="435"/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5"/>
      <c r="R6" s="435"/>
      <c r="S6" s="435"/>
      <c r="T6" s="435"/>
      <c r="U6" s="436"/>
    </row>
    <row r="7" spans="2:36" ht="15.75" thickBot="1" x14ac:dyDescent="0.3">
      <c r="J7" s="226"/>
    </row>
    <row r="8" spans="2:36" ht="15" customHeight="1" x14ac:dyDescent="0.25">
      <c r="B8" s="423" t="s">
        <v>0</v>
      </c>
      <c r="C8" s="425" t="s">
        <v>61</v>
      </c>
      <c r="D8" s="425" t="s">
        <v>49</v>
      </c>
      <c r="E8" s="425" t="s">
        <v>48</v>
      </c>
      <c r="F8" s="427" t="s">
        <v>62</v>
      </c>
      <c r="G8" s="427" t="s">
        <v>59</v>
      </c>
      <c r="H8" s="427" t="s">
        <v>51</v>
      </c>
      <c r="I8" s="427" t="s">
        <v>126</v>
      </c>
      <c r="J8" s="427" t="s">
        <v>127</v>
      </c>
      <c r="K8" s="429" t="s">
        <v>614</v>
      </c>
      <c r="L8" s="429" t="s">
        <v>654</v>
      </c>
      <c r="M8" s="429" t="s">
        <v>655</v>
      </c>
      <c r="N8" s="429" t="s">
        <v>656</v>
      </c>
      <c r="O8" s="429" t="s">
        <v>657</v>
      </c>
      <c r="P8" s="429" t="s">
        <v>658</v>
      </c>
      <c r="Q8" s="429" t="s">
        <v>50</v>
      </c>
      <c r="R8" s="429" t="s">
        <v>659</v>
      </c>
      <c r="S8" s="427" t="s">
        <v>57</v>
      </c>
      <c r="T8" s="427" t="s">
        <v>58</v>
      </c>
      <c r="U8" s="427" t="s">
        <v>47</v>
      </c>
      <c r="X8" s="398" t="s">
        <v>138</v>
      </c>
    </row>
    <row r="9" spans="2:36" ht="15.75" customHeight="1" thickBot="1" x14ac:dyDescent="0.3">
      <c r="B9" s="424"/>
      <c r="C9" s="426"/>
      <c r="D9" s="426"/>
      <c r="E9" s="426"/>
      <c r="F9" s="428"/>
      <c r="G9" s="428"/>
      <c r="H9" s="428"/>
      <c r="I9" s="428"/>
      <c r="J9" s="428"/>
      <c r="K9" s="430"/>
      <c r="L9" s="430"/>
      <c r="M9" s="430"/>
      <c r="N9" s="430"/>
      <c r="O9" s="430"/>
      <c r="P9" s="430"/>
      <c r="Q9" s="430"/>
      <c r="R9" s="430"/>
      <c r="S9" s="428"/>
      <c r="T9" s="428"/>
      <c r="U9" s="428"/>
      <c r="X9" s="422"/>
      <c r="Y9" s="72"/>
      <c r="Z9" s="72" t="s">
        <v>143</v>
      </c>
      <c r="AA9" s="72"/>
      <c r="AB9" s="72"/>
      <c r="AC9" s="72"/>
      <c r="AD9" s="72"/>
      <c r="AE9" s="72"/>
      <c r="AF9" s="72"/>
      <c r="AG9" s="72"/>
      <c r="AH9" s="72"/>
      <c r="AI9" s="72"/>
      <c r="AJ9" s="72"/>
    </row>
    <row r="10" spans="2:36" ht="15" customHeight="1" thickBot="1" x14ac:dyDescent="0.3">
      <c r="B10" s="163" t="s">
        <v>382</v>
      </c>
      <c r="C10" s="56">
        <f>VLOOKUP($B10,Factores!$B$8:$EA$40,6,FALSE)</f>
        <v>1</v>
      </c>
      <c r="D10" s="56">
        <f>VLOOKUP($B10,Factores!$B$8:$EA$40,8,FALSE)</f>
        <v>1</v>
      </c>
      <c r="E10" s="56">
        <f>VLOOKUP($B10,Factores!$B$8:$EA$40,10,FALSE)</f>
        <v>1</v>
      </c>
      <c r="F10" s="56">
        <f>VLOOKUP($B10,Factores!$B$8:$EA$40,12,FALSE)</f>
        <v>1</v>
      </c>
      <c r="G10" s="56">
        <f>VLOOKUP($B10,Factores!$B$8:$EA$40,16,FALSE)</f>
        <v>1</v>
      </c>
      <c r="H10" s="56">
        <f>VLOOKUP($B10,Factores!$B$8:$EA$40,18,FALSE)</f>
        <v>1</v>
      </c>
      <c r="I10" s="56">
        <f>VLOOKUP($B10,Factores!$B$8:$EA$40,20,FALSE)</f>
        <v>1</v>
      </c>
      <c r="J10" s="56">
        <f>VLOOKUP($B10,Factores!$B$8:$EA$40,22,FALSE)</f>
        <v>4</v>
      </c>
      <c r="K10" s="56">
        <f>VLOOKUP($B10,Factores!$B$8:$EA$40,24,FALSE)</f>
        <v>4</v>
      </c>
      <c r="L10" s="56">
        <f>VLOOKUP($B10,Factores!$B$8:$EA$40,26,FALSE)</f>
        <v>1</v>
      </c>
      <c r="M10" s="56">
        <f>VLOOKUP($B10,Factores!$B$8:$EA$40,28,FALSE)</f>
        <v>1</v>
      </c>
      <c r="N10" s="56">
        <f>VLOOKUP($B10,Factores!$B$8:$EA$40,30,FALSE)</f>
        <v>2</v>
      </c>
      <c r="O10" s="56">
        <f>VLOOKUP($B10,Factores!$B$8:$EA$40,32,FALSE)</f>
        <v>1</v>
      </c>
      <c r="P10" s="56">
        <f>VLOOKUP($B10,Factores!$B$8:$EA$40,34,FALSE)</f>
        <v>1</v>
      </c>
      <c r="Q10" s="56">
        <f>VLOOKUP($B10,Factores!$B$8:$EA$40,36,FALSE)</f>
        <v>1</v>
      </c>
      <c r="R10" s="56">
        <f>VLOOKUP($B10,Factores!$B$8:$EA$40,54,FALSE)</f>
        <v>2</v>
      </c>
      <c r="S10" s="56">
        <f>VLOOKUP($B10,Factores!$B$8:$EA$40,68,FALSE)</f>
        <v>3</v>
      </c>
      <c r="T10" s="56">
        <f>VLOOKUP($B10,Factores!$B$8:$EA$40,109,FALSE)</f>
        <v>4</v>
      </c>
      <c r="U10" s="56">
        <f>VLOOKUP($B10,Factores!$B$8:$EA$40,128,FALSE)</f>
        <v>1</v>
      </c>
      <c r="X10" s="48">
        <f>SUM(C10:U10)</f>
        <v>32</v>
      </c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2:36" ht="15.75" thickBot="1" x14ac:dyDescent="0.3">
      <c r="B11" s="164" t="s">
        <v>383</v>
      </c>
      <c r="C11" s="56">
        <f>VLOOKUP($B11,Factores!$B$8:$EA$40,6,FALSE)</f>
        <v>5</v>
      </c>
      <c r="D11" s="56">
        <f>VLOOKUP($B11,Factores!$B$8:$EA$40,8,FALSE)</f>
        <v>2</v>
      </c>
      <c r="E11" s="56">
        <f>VLOOKUP($B11,Factores!$B$8:$EA$40,10,FALSE)</f>
        <v>5</v>
      </c>
      <c r="F11" s="56">
        <f>VLOOKUP($B11,Factores!$B$8:$EA$40,12,FALSE)</f>
        <v>2</v>
      </c>
      <c r="G11" s="56">
        <f>VLOOKUP($B11,Factores!$B$8:$EA$40,16,FALSE)</f>
        <v>1</v>
      </c>
      <c r="H11" s="56">
        <f>VLOOKUP($B11,Factores!$B$8:$EA$40,18,FALSE)</f>
        <v>1</v>
      </c>
      <c r="I11" s="56">
        <f>VLOOKUP($B11,Factores!$B$8:$EA$40,20,FALSE)</f>
        <v>5</v>
      </c>
      <c r="J11" s="56">
        <f>VLOOKUP($B11,Factores!$B$8:$EA$40,22,FALSE)</f>
        <v>5</v>
      </c>
      <c r="K11" s="56">
        <f>VLOOKUP($B11,Factores!$B$8:$EA$40,24,FALSE)</f>
        <v>1</v>
      </c>
      <c r="L11" s="56">
        <f>VLOOKUP($B11,Factores!$B$8:$EA$40,26,FALSE)</f>
        <v>5</v>
      </c>
      <c r="M11" s="56">
        <f>VLOOKUP($B11,Factores!$B$8:$EA$40,28,FALSE)</f>
        <v>5</v>
      </c>
      <c r="N11" s="56">
        <f>VLOOKUP($B11,Factores!$B$8:$EA$40,30,FALSE)</f>
        <v>5</v>
      </c>
      <c r="O11" s="56">
        <f>VLOOKUP($B11,Factores!$B$8:$EA$40,32,FALSE)</f>
        <v>5</v>
      </c>
      <c r="P11" s="56">
        <f>VLOOKUP($B11,Factores!$B$8:$EA$40,34,FALSE)</f>
        <v>3</v>
      </c>
      <c r="Q11" s="56">
        <f>VLOOKUP($B11,Factores!$B$8:$EA$40,36,FALSE)</f>
        <v>5</v>
      </c>
      <c r="R11" s="56">
        <f>VLOOKUP($B11,Factores!$B$8:$EA$40,54,FALSE)</f>
        <v>5</v>
      </c>
      <c r="S11" s="56">
        <f>VLOOKUP($B11,Factores!$B$8:$EA$40,68,FALSE)</f>
        <v>5</v>
      </c>
      <c r="T11" s="56">
        <f>VLOOKUP($B11,Factores!$B$8:$EA$40,109,FALSE)</f>
        <v>5</v>
      </c>
      <c r="U11" s="56">
        <f>VLOOKUP($B11,Factores!$B$8:$EA$40,128,FALSE)</f>
        <v>3</v>
      </c>
      <c r="X11" s="48">
        <f t="shared" ref="X11:X42" si="0">SUM(C11:U11)</f>
        <v>73</v>
      </c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2:36" ht="15.75" thickBot="1" x14ac:dyDescent="0.3">
      <c r="B12" s="164" t="s">
        <v>384</v>
      </c>
      <c r="C12" s="56">
        <f>VLOOKUP($B12,Factores!$B$8:$EA$40,6,FALSE)</f>
        <v>3</v>
      </c>
      <c r="D12" s="56">
        <f>VLOOKUP($B12,Factores!$B$8:$EA$40,8,FALSE)</f>
        <v>1</v>
      </c>
      <c r="E12" s="56">
        <f>VLOOKUP($B12,Factores!$B$8:$EA$40,10,FALSE)</f>
        <v>1</v>
      </c>
      <c r="F12" s="56">
        <f>VLOOKUP($B12,Factores!$B$8:$EA$40,12,FALSE)</f>
        <v>1</v>
      </c>
      <c r="G12" s="56">
        <f>VLOOKUP($B12,Factores!$B$8:$EA$40,16,FALSE)</f>
        <v>2</v>
      </c>
      <c r="H12" s="56">
        <f>VLOOKUP($B12,Factores!$B$8:$EA$40,18,FALSE)</f>
        <v>2</v>
      </c>
      <c r="I12" s="56">
        <f>VLOOKUP($B12,Factores!$B$8:$EA$40,20,FALSE)</f>
        <v>1</v>
      </c>
      <c r="J12" s="56">
        <f>VLOOKUP($B12,Factores!$B$8:$EA$40,22,FALSE)</f>
        <v>1</v>
      </c>
      <c r="K12" s="56">
        <f>VLOOKUP($B12,Factores!$B$8:$EA$40,24,FALSE)</f>
        <v>5</v>
      </c>
      <c r="L12" s="56">
        <f>VLOOKUP($B12,Factores!$B$8:$EA$40,26,FALSE)</f>
        <v>1</v>
      </c>
      <c r="M12" s="56">
        <f>VLOOKUP($B12,Factores!$B$8:$EA$40,28,FALSE)</f>
        <v>1</v>
      </c>
      <c r="N12" s="56">
        <f>VLOOKUP($B12,Factores!$B$8:$EA$40,30,FALSE)</f>
        <v>1</v>
      </c>
      <c r="O12" s="56">
        <f>VLOOKUP($B12,Factores!$B$8:$EA$40,32,FALSE)</f>
        <v>2</v>
      </c>
      <c r="P12" s="56">
        <f>VLOOKUP($B12,Factores!$B$8:$EA$40,34,FALSE)</f>
        <v>1</v>
      </c>
      <c r="Q12" s="56">
        <f>VLOOKUP($B12,Factores!$B$8:$EA$40,36,FALSE)</f>
        <v>4</v>
      </c>
      <c r="R12" s="56">
        <f>VLOOKUP($B12,Factores!$B$8:$EA$40,54,FALSE)</f>
        <v>2</v>
      </c>
      <c r="S12" s="56">
        <f>VLOOKUP($B12,Factores!$B$8:$EA$40,68,FALSE)</f>
        <v>3</v>
      </c>
      <c r="T12" s="56">
        <f>VLOOKUP($B12,Factores!$B$8:$EA$40,109,FALSE)</f>
        <v>3</v>
      </c>
      <c r="U12" s="56">
        <f>VLOOKUP($B12,Factores!$B$8:$EA$40,128,FALSE)</f>
        <v>3</v>
      </c>
      <c r="X12" s="48">
        <f t="shared" si="0"/>
        <v>38</v>
      </c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2:36" ht="15.75" thickBot="1" x14ac:dyDescent="0.3">
      <c r="B13" s="164" t="s">
        <v>405</v>
      </c>
      <c r="C13" s="56">
        <f>VLOOKUP($B13,Factores!$B$8:$EA$40,6,FALSE)</f>
        <v>1</v>
      </c>
      <c r="D13" s="56">
        <f>VLOOKUP($B13,Factores!$B$8:$EA$40,8,FALSE)</f>
        <v>1</v>
      </c>
      <c r="E13" s="56">
        <f>VLOOKUP($B13,Factores!$B$8:$EA$40,10,FALSE)</f>
        <v>1</v>
      </c>
      <c r="F13" s="56">
        <f>VLOOKUP($B13,Factores!$B$8:$EA$40,12,FALSE)</f>
        <v>1</v>
      </c>
      <c r="G13" s="56">
        <f>VLOOKUP($B13,Factores!$B$8:$EA$40,16,FALSE)</f>
        <v>1</v>
      </c>
      <c r="H13" s="56">
        <f>VLOOKUP($B13,Factores!$B$8:$EA$40,18,FALSE)</f>
        <v>1</v>
      </c>
      <c r="I13" s="56">
        <f>VLOOKUP($B13,Factores!$B$8:$EA$40,20,FALSE)</f>
        <v>1</v>
      </c>
      <c r="J13" s="56">
        <f>VLOOKUP($B13,Factores!$B$8:$EA$40,22,FALSE)</f>
        <v>1</v>
      </c>
      <c r="K13" s="56">
        <f>VLOOKUP($B13,Factores!$B$8:$EA$40,24,FALSE)</f>
        <v>5</v>
      </c>
      <c r="L13" s="56">
        <f>VLOOKUP($B13,Factores!$B$8:$EA$40,26,FALSE)</f>
        <v>4</v>
      </c>
      <c r="M13" s="56">
        <f>VLOOKUP($B13,Factores!$B$8:$EA$40,28,FALSE)</f>
        <v>3</v>
      </c>
      <c r="N13" s="56">
        <f>VLOOKUP($B13,Factores!$B$8:$EA$40,30,FALSE)</f>
        <v>2</v>
      </c>
      <c r="O13" s="56">
        <f>VLOOKUP($B13,Factores!$B$8:$EA$40,32,FALSE)</f>
        <v>5</v>
      </c>
      <c r="P13" s="56">
        <f>VLOOKUP($B13,Factores!$B$8:$EA$40,34,FALSE)</f>
        <v>1</v>
      </c>
      <c r="Q13" s="56">
        <f>VLOOKUP($B13,Factores!$B$8:$EA$40,36,FALSE)</f>
        <v>1</v>
      </c>
      <c r="R13" s="56">
        <f>VLOOKUP($B13,Factores!$B$8:$EA$40,54,FALSE)</f>
        <v>3</v>
      </c>
      <c r="S13" s="56">
        <f>VLOOKUP($B13,Factores!$B$8:$EA$40,68,FALSE)</f>
        <v>5</v>
      </c>
      <c r="T13" s="56">
        <f>VLOOKUP($B13,Factores!$B$8:$EA$40,109,FALSE)</f>
        <v>2</v>
      </c>
      <c r="U13" s="56">
        <f>VLOOKUP($B13,Factores!$B$8:$EA$40,128,FALSE)</f>
        <v>1</v>
      </c>
      <c r="X13" s="48">
        <f t="shared" si="0"/>
        <v>40</v>
      </c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2:36" ht="15.75" thickBot="1" x14ac:dyDescent="0.3">
      <c r="B14" s="164" t="s">
        <v>406</v>
      </c>
      <c r="C14" s="56">
        <f>VLOOKUP($B14,Factores!$B$8:$EA$40,6,FALSE)</f>
        <v>1</v>
      </c>
      <c r="D14" s="56">
        <f>VLOOKUP($B14,Factores!$B$8:$EA$40,8,FALSE)</f>
        <v>1</v>
      </c>
      <c r="E14" s="56">
        <f>VLOOKUP($B14,Factores!$B$8:$EA$40,10,FALSE)</f>
        <v>1</v>
      </c>
      <c r="F14" s="56">
        <f>VLOOKUP($B14,Factores!$B$8:$EA$40,12,FALSE)</f>
        <v>1</v>
      </c>
      <c r="G14" s="56">
        <f>VLOOKUP($B14,Factores!$B$8:$EA$40,16,FALSE)</f>
        <v>1</v>
      </c>
      <c r="H14" s="56">
        <f>VLOOKUP($B14,Factores!$B$8:$EA$40,18,FALSE)</f>
        <v>1</v>
      </c>
      <c r="I14" s="56">
        <f>VLOOKUP($B14,Factores!$B$8:$EA$40,20,FALSE)</f>
        <v>4</v>
      </c>
      <c r="J14" s="56">
        <f>VLOOKUP($B14,Factores!$B$8:$EA$40,22,FALSE)</f>
        <v>1</v>
      </c>
      <c r="K14" s="56">
        <f>VLOOKUP($B14,Factores!$B$8:$EA$40,24,FALSE)</f>
        <v>5</v>
      </c>
      <c r="L14" s="56">
        <f>VLOOKUP($B14,Factores!$B$8:$EA$40,26,FALSE)</f>
        <v>3</v>
      </c>
      <c r="M14" s="56">
        <f>VLOOKUP($B14,Factores!$B$8:$EA$40,28,FALSE)</f>
        <v>4</v>
      </c>
      <c r="N14" s="56">
        <f>VLOOKUP($B14,Factores!$B$8:$EA$40,30,FALSE)</f>
        <v>2</v>
      </c>
      <c r="O14" s="56">
        <f>VLOOKUP($B14,Factores!$B$8:$EA$40,32,FALSE)</f>
        <v>5</v>
      </c>
      <c r="P14" s="56">
        <f>VLOOKUP($B14,Factores!$B$8:$EA$40,34,FALSE)</f>
        <v>5</v>
      </c>
      <c r="Q14" s="56">
        <f>VLOOKUP($B14,Factores!$B$8:$EA$40,36,FALSE)</f>
        <v>2</v>
      </c>
      <c r="R14" s="56">
        <f>VLOOKUP($B14,Factores!$B$8:$EA$40,54,FALSE)</f>
        <v>3</v>
      </c>
      <c r="S14" s="56">
        <f>VLOOKUP($B14,Factores!$B$8:$EA$40,68,FALSE)</f>
        <v>3</v>
      </c>
      <c r="T14" s="56">
        <f>VLOOKUP($B14,Factores!$B$8:$EA$40,109,FALSE)</f>
        <v>1</v>
      </c>
      <c r="U14" s="56">
        <f>VLOOKUP($B14,Factores!$B$8:$EA$40,128,FALSE)</f>
        <v>3</v>
      </c>
      <c r="X14" s="48">
        <f t="shared" si="0"/>
        <v>47</v>
      </c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2:36" ht="15.75" thickBot="1" x14ac:dyDescent="0.3">
      <c r="B15" s="164" t="s">
        <v>407</v>
      </c>
      <c r="C15" s="56">
        <f>VLOOKUP($B15,Factores!$B$8:$EA$40,6,FALSE)</f>
        <v>2</v>
      </c>
      <c r="D15" s="56">
        <f>VLOOKUP($B15,Factores!$B$8:$EA$40,8,FALSE)</f>
        <v>1</v>
      </c>
      <c r="E15" s="56">
        <f>VLOOKUP($B15,Factores!$B$8:$EA$40,10,FALSE)</f>
        <v>1</v>
      </c>
      <c r="F15" s="56">
        <f>VLOOKUP($B15,Factores!$B$8:$EA$40,12,FALSE)</f>
        <v>1</v>
      </c>
      <c r="G15" s="56">
        <f>VLOOKUP($B15,Factores!$B$8:$EA$40,16,FALSE)</f>
        <v>1</v>
      </c>
      <c r="H15" s="56">
        <f>VLOOKUP($B15,Factores!$B$8:$EA$40,18,FALSE)</f>
        <v>3</v>
      </c>
      <c r="I15" s="56">
        <f>VLOOKUP($B15,Factores!$B$8:$EA$40,20,FALSE)</f>
        <v>1</v>
      </c>
      <c r="J15" s="56">
        <f>VLOOKUP($B15,Factores!$B$8:$EA$40,22,FALSE)</f>
        <v>1</v>
      </c>
      <c r="K15" s="56">
        <f>VLOOKUP($B15,Factores!$B$8:$EA$40,24,FALSE)</f>
        <v>5</v>
      </c>
      <c r="L15" s="56">
        <f>VLOOKUP($B15,Factores!$B$8:$EA$40,26,FALSE)</f>
        <v>4</v>
      </c>
      <c r="M15" s="56">
        <f>VLOOKUP($B15,Factores!$B$8:$EA$40,28,FALSE)</f>
        <v>3</v>
      </c>
      <c r="N15" s="56">
        <f>VLOOKUP($B15,Factores!$B$8:$EA$40,30,FALSE)</f>
        <v>2</v>
      </c>
      <c r="O15" s="56">
        <f>VLOOKUP($B15,Factores!$B$8:$EA$40,32,FALSE)</f>
        <v>5</v>
      </c>
      <c r="P15" s="56">
        <f>VLOOKUP($B15,Factores!$B$8:$EA$40,34,FALSE)</f>
        <v>1</v>
      </c>
      <c r="Q15" s="56">
        <f>VLOOKUP($B15,Factores!$B$8:$EA$40,36,FALSE)</f>
        <v>1</v>
      </c>
      <c r="R15" s="56">
        <f>VLOOKUP($B15,Factores!$B$8:$EA$40,54,FALSE)</f>
        <v>3</v>
      </c>
      <c r="S15" s="56">
        <f>VLOOKUP($B15,Factores!$B$8:$EA$40,68,FALSE)</f>
        <v>2</v>
      </c>
      <c r="T15" s="56">
        <f>VLOOKUP($B15,Factores!$B$8:$EA$40,109,FALSE)</f>
        <v>5</v>
      </c>
      <c r="U15" s="56">
        <f>VLOOKUP($B15,Factores!$B$8:$EA$40,128,FALSE)</f>
        <v>2</v>
      </c>
      <c r="X15" s="48">
        <f t="shared" si="0"/>
        <v>44</v>
      </c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2:36" ht="15.75" thickBot="1" x14ac:dyDescent="0.3">
      <c r="B16" s="164" t="s">
        <v>408</v>
      </c>
      <c r="C16" s="56">
        <f>VLOOKUP($B16,Factores!$B$8:$EA$40,6,FALSE)</f>
        <v>2</v>
      </c>
      <c r="D16" s="56">
        <f>VLOOKUP($B16,Factores!$B$8:$EA$40,8,FALSE)</f>
        <v>1</v>
      </c>
      <c r="E16" s="56">
        <f>VLOOKUP($B16,Factores!$B$8:$EA$40,10,FALSE)</f>
        <v>1</v>
      </c>
      <c r="F16" s="56">
        <f>VLOOKUP($B16,Factores!$B$8:$EA$40,12,FALSE)</f>
        <v>1</v>
      </c>
      <c r="G16" s="56">
        <f>VLOOKUP($B16,Factores!$B$8:$EA$40,16,FALSE)</f>
        <v>1</v>
      </c>
      <c r="H16" s="56">
        <f>VLOOKUP($B16,Factores!$B$8:$EA$40,18,FALSE)</f>
        <v>1</v>
      </c>
      <c r="I16" s="56">
        <f>VLOOKUP($B16,Factores!$B$8:$EA$40,20,FALSE)</f>
        <v>1</v>
      </c>
      <c r="J16" s="56">
        <f>VLOOKUP($B16,Factores!$B$8:$EA$40,22,FALSE)</f>
        <v>3</v>
      </c>
      <c r="K16" s="56">
        <f>VLOOKUP($B16,Factores!$B$8:$EA$40,24,FALSE)</f>
        <v>1</v>
      </c>
      <c r="L16" s="56">
        <f>VLOOKUP($B16,Factores!$B$8:$EA$40,26,FALSE)</f>
        <v>5</v>
      </c>
      <c r="M16" s="56">
        <f>VLOOKUP($B16,Factores!$B$8:$EA$40,28,FALSE)</f>
        <v>2</v>
      </c>
      <c r="N16" s="56">
        <f>VLOOKUP($B16,Factores!$B$8:$EA$40,30,FALSE)</f>
        <v>1</v>
      </c>
      <c r="O16" s="56">
        <f>VLOOKUP($B16,Factores!$B$8:$EA$40,32,FALSE)</f>
        <v>2</v>
      </c>
      <c r="P16" s="56">
        <f>VLOOKUP($B16,Factores!$B$8:$EA$40,34,FALSE)</f>
        <v>2</v>
      </c>
      <c r="Q16" s="56">
        <f>VLOOKUP($B16,Factores!$B$8:$EA$40,36,FALSE)</f>
        <v>1</v>
      </c>
      <c r="R16" s="56">
        <f>VLOOKUP($B16,Factores!$B$8:$EA$40,54,FALSE)</f>
        <v>1</v>
      </c>
      <c r="S16" s="56">
        <f>VLOOKUP($B16,Factores!$B$8:$EA$40,68,FALSE)</f>
        <v>4</v>
      </c>
      <c r="T16" s="56">
        <f>VLOOKUP($B16,Factores!$B$8:$EA$40,109,FALSE)</f>
        <v>5</v>
      </c>
      <c r="U16" s="56">
        <f>VLOOKUP($B16,Factores!$B$8:$EA$40,128,FALSE)</f>
        <v>1</v>
      </c>
      <c r="X16" s="48">
        <f t="shared" si="0"/>
        <v>36</v>
      </c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2:36" ht="15.75" thickBot="1" x14ac:dyDescent="0.3">
      <c r="B17" s="164" t="s">
        <v>385</v>
      </c>
      <c r="C17" s="56">
        <f>VLOOKUP($B17,Factores!$B$8:$EA$40,6,FALSE)</f>
        <v>1</v>
      </c>
      <c r="D17" s="56">
        <f>VLOOKUP($B17,Factores!$B$8:$EA$40,8,FALSE)</f>
        <v>1</v>
      </c>
      <c r="E17" s="56">
        <f>VLOOKUP($B17,Factores!$B$8:$EA$40,10,FALSE)</f>
        <v>1</v>
      </c>
      <c r="F17" s="56">
        <f>VLOOKUP($B17,Factores!$B$8:$EA$40,12,FALSE)</f>
        <v>1</v>
      </c>
      <c r="G17" s="56">
        <f>VLOOKUP($B17,Factores!$B$8:$EA$40,16,FALSE)</f>
        <v>1</v>
      </c>
      <c r="H17" s="56">
        <f>VLOOKUP($B17,Factores!$B$8:$EA$40,18,FALSE)</f>
        <v>1</v>
      </c>
      <c r="I17" s="56">
        <f>VLOOKUP($B17,Factores!$B$8:$EA$40,20,FALSE)</f>
        <v>1</v>
      </c>
      <c r="J17" s="56">
        <f>VLOOKUP($B17,Factores!$B$8:$EA$40,22,FALSE)</f>
        <v>5</v>
      </c>
      <c r="K17" s="56">
        <f>VLOOKUP($B17,Factores!$B$8:$EA$40,24,FALSE)</f>
        <v>1</v>
      </c>
      <c r="L17" s="56">
        <f>VLOOKUP($B17,Factores!$B$8:$EA$40,26,FALSE)</f>
        <v>5</v>
      </c>
      <c r="M17" s="56">
        <f>VLOOKUP($B17,Factores!$B$8:$EA$40,28,FALSE)</f>
        <v>5</v>
      </c>
      <c r="N17" s="56">
        <f>VLOOKUP($B17,Factores!$B$8:$EA$40,30,FALSE)</f>
        <v>5</v>
      </c>
      <c r="O17" s="56">
        <f>VLOOKUP($B17,Factores!$B$8:$EA$40,32,FALSE)</f>
        <v>5</v>
      </c>
      <c r="P17" s="56">
        <f>VLOOKUP($B17,Factores!$B$8:$EA$40,34,FALSE)</f>
        <v>3</v>
      </c>
      <c r="Q17" s="56">
        <f>VLOOKUP($B17,Factores!$B$8:$EA$40,36,FALSE)</f>
        <v>1</v>
      </c>
      <c r="R17" s="56">
        <f>VLOOKUP($B17,Factores!$B$8:$EA$40,54,FALSE)</f>
        <v>5</v>
      </c>
      <c r="S17" s="56">
        <f>VLOOKUP($B17,Factores!$B$8:$EA$40,68,FALSE)</f>
        <v>3</v>
      </c>
      <c r="T17" s="56">
        <f>VLOOKUP($B17,Factores!$B$8:$EA$40,109,FALSE)</f>
        <v>2</v>
      </c>
      <c r="U17" s="56">
        <f>VLOOKUP($B17,Factores!$B$8:$EA$40,128,FALSE)</f>
        <v>1</v>
      </c>
      <c r="X17" s="48">
        <f t="shared" si="0"/>
        <v>48</v>
      </c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2:36" ht="15.75" thickBot="1" x14ac:dyDescent="0.3">
      <c r="B18" s="164" t="s">
        <v>409</v>
      </c>
      <c r="C18" s="56">
        <f>VLOOKUP($B18,Factores!$B$8:$EA$40,6,FALSE)</f>
        <v>2</v>
      </c>
      <c r="D18" s="56">
        <f>VLOOKUP($B18,Factores!$B$8:$EA$40,8,FALSE)</f>
        <v>2</v>
      </c>
      <c r="E18" s="56">
        <f>VLOOKUP($B18,Factores!$B$8:$EA$40,10,FALSE)</f>
        <v>1</v>
      </c>
      <c r="F18" s="56">
        <f>VLOOKUP($B18,Factores!$B$8:$EA$40,12,FALSE)</f>
        <v>1</v>
      </c>
      <c r="G18" s="56">
        <f>VLOOKUP($B18,Factores!$B$8:$EA$40,16,FALSE)</f>
        <v>1</v>
      </c>
      <c r="H18" s="56">
        <f>VLOOKUP($B18,Factores!$B$8:$EA$40,18,FALSE)</f>
        <v>2</v>
      </c>
      <c r="I18" s="56">
        <f>VLOOKUP($B18,Factores!$B$8:$EA$40,20,FALSE)</f>
        <v>1</v>
      </c>
      <c r="J18" s="56">
        <f>VLOOKUP($B18,Factores!$B$8:$EA$40,22,FALSE)</f>
        <v>4</v>
      </c>
      <c r="K18" s="56">
        <f>VLOOKUP($B18,Factores!$B$8:$EA$40,24,FALSE)</f>
        <v>4</v>
      </c>
      <c r="L18" s="56">
        <f>VLOOKUP($B18,Factores!$B$8:$EA$40,26,FALSE)</f>
        <v>1</v>
      </c>
      <c r="M18" s="56">
        <f>VLOOKUP($B18,Factores!$B$8:$EA$40,28,FALSE)</f>
        <v>1</v>
      </c>
      <c r="N18" s="56">
        <f>VLOOKUP($B18,Factores!$B$8:$EA$40,30,FALSE)</f>
        <v>2</v>
      </c>
      <c r="O18" s="56">
        <f>VLOOKUP($B18,Factores!$B$8:$EA$40,32,FALSE)</f>
        <v>1</v>
      </c>
      <c r="P18" s="56">
        <f>VLOOKUP($B18,Factores!$B$8:$EA$40,34,FALSE)</f>
        <v>1</v>
      </c>
      <c r="Q18" s="56">
        <f>VLOOKUP($B18,Factores!$B$8:$EA$40,36,FALSE)</f>
        <v>1</v>
      </c>
      <c r="R18" s="56">
        <f>VLOOKUP($B18,Factores!$B$8:$EA$40,54,FALSE)</f>
        <v>2</v>
      </c>
      <c r="S18" s="56">
        <f>VLOOKUP($B18,Factores!$B$8:$EA$40,68,FALSE)</f>
        <v>2</v>
      </c>
      <c r="T18" s="56">
        <f>VLOOKUP($B18,Factores!$B$8:$EA$40,109,FALSE)</f>
        <v>3</v>
      </c>
      <c r="U18" s="56">
        <f>VLOOKUP($B18,Factores!$B$8:$EA$40,128,FALSE)</f>
        <v>4</v>
      </c>
      <c r="X18" s="48">
        <f t="shared" si="0"/>
        <v>36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</row>
    <row r="19" spans="2:36" ht="15.75" thickBot="1" x14ac:dyDescent="0.3">
      <c r="B19" s="164" t="s">
        <v>387</v>
      </c>
      <c r="C19" s="56">
        <f>VLOOKUP($B19,Factores!$B$8:$EA$40,6,FALSE)</f>
        <v>1</v>
      </c>
      <c r="D19" s="56">
        <f>VLOOKUP($B19,Factores!$B$8:$EA$40,8,FALSE)</f>
        <v>1</v>
      </c>
      <c r="E19" s="56">
        <f>VLOOKUP($B19,Factores!$B$8:$EA$40,10,FALSE)</f>
        <v>1</v>
      </c>
      <c r="F19" s="56">
        <f>VLOOKUP($B19,Factores!$B$8:$EA$40,12,FALSE)</f>
        <v>1</v>
      </c>
      <c r="G19" s="56">
        <f>VLOOKUP($B19,Factores!$B$8:$EA$40,16,FALSE)</f>
        <v>1</v>
      </c>
      <c r="H19" s="56">
        <f>VLOOKUP($B19,Factores!$B$8:$EA$40,18,FALSE)</f>
        <v>2</v>
      </c>
      <c r="I19" s="56">
        <f>VLOOKUP($B19,Factores!$B$8:$EA$40,20,FALSE)</f>
        <v>1</v>
      </c>
      <c r="J19" s="56">
        <f>VLOOKUP($B19,Factores!$B$8:$EA$40,22,FALSE)</f>
        <v>1</v>
      </c>
      <c r="K19" s="56">
        <f>VLOOKUP($B19,Factores!$B$8:$EA$40,24,FALSE)</f>
        <v>5</v>
      </c>
      <c r="L19" s="56">
        <f>VLOOKUP($B19,Factores!$B$8:$EA$40,26,FALSE)</f>
        <v>1</v>
      </c>
      <c r="M19" s="56">
        <f>VLOOKUP($B19,Factores!$B$8:$EA$40,28,FALSE)</f>
        <v>1</v>
      </c>
      <c r="N19" s="56">
        <f>VLOOKUP($B19,Factores!$B$8:$EA$40,30,FALSE)</f>
        <v>3</v>
      </c>
      <c r="O19" s="56">
        <f>VLOOKUP($B19,Factores!$B$8:$EA$40,32,FALSE)</f>
        <v>2</v>
      </c>
      <c r="P19" s="56">
        <f>VLOOKUP($B19,Factores!$B$8:$EA$40,34,FALSE)</f>
        <v>1</v>
      </c>
      <c r="Q19" s="56">
        <f>VLOOKUP($B19,Factores!$B$8:$EA$40,36,FALSE)</f>
        <v>1</v>
      </c>
      <c r="R19" s="56">
        <f>VLOOKUP($B19,Factores!$B$8:$EA$40,54,FALSE)</f>
        <v>2</v>
      </c>
      <c r="S19" s="56">
        <f>VLOOKUP($B19,Factores!$B$8:$EA$40,68,FALSE)</f>
        <v>1</v>
      </c>
      <c r="T19" s="56">
        <f>VLOOKUP($B19,Factores!$B$8:$EA$40,109,FALSE)</f>
        <v>2</v>
      </c>
      <c r="U19" s="56">
        <f>VLOOKUP($B19,Factores!$B$8:$EA$40,128,FALSE)</f>
        <v>1</v>
      </c>
      <c r="X19" s="48">
        <f t="shared" si="0"/>
        <v>29</v>
      </c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</row>
    <row r="20" spans="2:36" ht="15.75" thickBot="1" x14ac:dyDescent="0.3">
      <c r="B20" s="164" t="s">
        <v>388</v>
      </c>
      <c r="C20" s="56">
        <f>VLOOKUP($B20,Factores!$B$8:$EA$40,6,FALSE)</f>
        <v>5</v>
      </c>
      <c r="D20" s="56">
        <f>VLOOKUP($B20,Factores!$B$8:$EA$40,8,FALSE)</f>
        <v>2</v>
      </c>
      <c r="E20" s="56">
        <f>VLOOKUP($B20,Factores!$B$8:$EA$40,10,FALSE)</f>
        <v>2</v>
      </c>
      <c r="F20" s="56">
        <f>VLOOKUP($B20,Factores!$B$8:$EA$40,12,FALSE)</f>
        <v>4</v>
      </c>
      <c r="G20" s="56">
        <f>VLOOKUP($B20,Factores!$B$8:$EA$40,16,FALSE)</f>
        <v>1</v>
      </c>
      <c r="H20" s="56">
        <f>VLOOKUP($B20,Factores!$B$8:$EA$40,18,FALSE)</f>
        <v>2</v>
      </c>
      <c r="I20" s="56">
        <f>VLOOKUP($B20,Factores!$B$8:$EA$40,20,FALSE)</f>
        <v>2</v>
      </c>
      <c r="J20" s="56">
        <f>VLOOKUP($B20,Factores!$B$8:$EA$40,22,FALSE)</f>
        <v>4</v>
      </c>
      <c r="K20" s="56">
        <f>VLOOKUP($B20,Factores!$B$8:$EA$40,24,FALSE)</f>
        <v>3</v>
      </c>
      <c r="L20" s="56">
        <f>VLOOKUP($B20,Factores!$B$8:$EA$40,26,FALSE)</f>
        <v>5</v>
      </c>
      <c r="M20" s="56">
        <f>VLOOKUP($B20,Factores!$B$8:$EA$40,28,FALSE)</f>
        <v>3</v>
      </c>
      <c r="N20" s="56">
        <f>VLOOKUP($B20,Factores!$B$8:$EA$40,30,FALSE)</f>
        <v>5</v>
      </c>
      <c r="O20" s="56">
        <f>VLOOKUP($B20,Factores!$B$8:$EA$40,32,FALSE)</f>
        <v>5</v>
      </c>
      <c r="P20" s="56">
        <f>VLOOKUP($B20,Factores!$B$8:$EA$40,34,FALSE)</f>
        <v>1</v>
      </c>
      <c r="Q20" s="56">
        <f>VLOOKUP($B20,Factores!$B$8:$EA$40,36,FALSE)</f>
        <v>3</v>
      </c>
      <c r="R20" s="56">
        <f>VLOOKUP($B20,Factores!$B$8:$EA$40,54,FALSE)</f>
        <v>4</v>
      </c>
      <c r="S20" s="56">
        <f>VLOOKUP($B20,Factores!$B$8:$EA$40,68,FALSE)</f>
        <v>4</v>
      </c>
      <c r="T20" s="56">
        <f>VLOOKUP($B20,Factores!$B$8:$EA$40,109,FALSE)</f>
        <v>4</v>
      </c>
      <c r="U20" s="56">
        <f>VLOOKUP($B20,Factores!$B$8:$EA$40,128,FALSE)</f>
        <v>3</v>
      </c>
      <c r="X20" s="48">
        <f t="shared" si="0"/>
        <v>62</v>
      </c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</row>
    <row r="21" spans="2:36" ht="15.75" thickBot="1" x14ac:dyDescent="0.3">
      <c r="B21" s="164" t="s">
        <v>389</v>
      </c>
      <c r="C21" s="56">
        <f>VLOOKUP($B21,Factores!$B$8:$EA$40,6,FALSE)</f>
        <v>2</v>
      </c>
      <c r="D21" s="56">
        <f>VLOOKUP($B21,Factores!$B$8:$EA$40,8,FALSE)</f>
        <v>1</v>
      </c>
      <c r="E21" s="56">
        <f>VLOOKUP($B21,Factores!$B$8:$EA$40,10,FALSE)</f>
        <v>1</v>
      </c>
      <c r="F21" s="56">
        <f>VLOOKUP($B21,Factores!$B$8:$EA$40,12,FALSE)</f>
        <v>1</v>
      </c>
      <c r="G21" s="56">
        <f>VLOOKUP($B21,Factores!$B$8:$EA$40,16,FALSE)</f>
        <v>1</v>
      </c>
      <c r="H21" s="56">
        <f>VLOOKUP($B21,Factores!$B$8:$EA$40,18,FALSE)</f>
        <v>1</v>
      </c>
      <c r="I21" s="56">
        <f>VLOOKUP($B21,Factores!$B$8:$EA$40,20,FALSE)</f>
        <v>1</v>
      </c>
      <c r="J21" s="56">
        <f>VLOOKUP($B21,Factores!$B$8:$EA$40,22,FALSE)</f>
        <v>1</v>
      </c>
      <c r="K21" s="56">
        <f>VLOOKUP($B21,Factores!$B$8:$EA$40,24,FALSE)</f>
        <v>5</v>
      </c>
      <c r="L21" s="56">
        <f>VLOOKUP($B21,Factores!$B$8:$EA$40,26,FALSE)</f>
        <v>4</v>
      </c>
      <c r="M21" s="56">
        <f>VLOOKUP($B21,Factores!$B$8:$EA$40,28,FALSE)</f>
        <v>3</v>
      </c>
      <c r="N21" s="56">
        <f>VLOOKUP($B21,Factores!$B$8:$EA$40,30,FALSE)</f>
        <v>2</v>
      </c>
      <c r="O21" s="56">
        <f>VLOOKUP($B21,Factores!$B$8:$EA$40,32,FALSE)</f>
        <v>5</v>
      </c>
      <c r="P21" s="56">
        <f>VLOOKUP($B21,Factores!$B$8:$EA$40,34,FALSE)</f>
        <v>1</v>
      </c>
      <c r="Q21" s="56">
        <f>VLOOKUP($B21,Factores!$B$8:$EA$40,36,FALSE)</f>
        <v>2</v>
      </c>
      <c r="R21" s="56">
        <f>VLOOKUP($B21,Factores!$B$8:$EA$40,54,FALSE)</f>
        <v>3</v>
      </c>
      <c r="S21" s="56">
        <f>VLOOKUP($B21,Factores!$B$8:$EA$40,68,FALSE)</f>
        <v>1</v>
      </c>
      <c r="T21" s="56">
        <f>VLOOKUP($B21,Factores!$B$8:$EA$40,109,FALSE)</f>
        <v>4</v>
      </c>
      <c r="U21" s="56">
        <f>VLOOKUP($B21,Factores!$B$8:$EA$40,128,FALSE)</f>
        <v>1</v>
      </c>
      <c r="X21" s="48">
        <f t="shared" si="0"/>
        <v>40</v>
      </c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</row>
    <row r="22" spans="2:36" ht="15.75" thickBot="1" x14ac:dyDescent="0.3">
      <c r="B22" s="164" t="s">
        <v>415</v>
      </c>
      <c r="C22" s="56">
        <f>VLOOKUP($B22,Factores!$B$8:$EA$40,6,FALSE)</f>
        <v>4</v>
      </c>
      <c r="D22" s="56">
        <f>VLOOKUP($B22,Factores!$B$8:$EA$40,8,FALSE)</f>
        <v>1</v>
      </c>
      <c r="E22" s="56">
        <f>VLOOKUP($B22,Factores!$B$8:$EA$40,10,FALSE)</f>
        <v>1</v>
      </c>
      <c r="F22" s="56">
        <f>VLOOKUP($B22,Factores!$B$8:$EA$40,12,FALSE)</f>
        <v>1</v>
      </c>
      <c r="G22" s="56">
        <f>VLOOKUP($B22,Factores!$B$8:$EA$40,16,FALSE)</f>
        <v>5</v>
      </c>
      <c r="H22" s="56">
        <f>VLOOKUP($B22,Factores!$B$8:$EA$40,18,FALSE)</f>
        <v>2</v>
      </c>
      <c r="I22" s="56">
        <f>VLOOKUP($B22,Factores!$B$8:$EA$40,20,FALSE)</f>
        <v>1</v>
      </c>
      <c r="J22" s="56">
        <f>VLOOKUP($B22,Factores!$B$8:$EA$40,22,FALSE)</f>
        <v>4</v>
      </c>
      <c r="K22" s="56">
        <f>VLOOKUP($B22,Factores!$B$8:$EA$40,24,FALSE)</f>
        <v>3</v>
      </c>
      <c r="L22" s="56">
        <f>VLOOKUP($B22,Factores!$B$8:$EA$40,26,FALSE)</f>
        <v>5</v>
      </c>
      <c r="M22" s="56">
        <f>VLOOKUP($B22,Factores!$B$8:$EA$40,28,FALSE)</f>
        <v>3</v>
      </c>
      <c r="N22" s="56">
        <f>VLOOKUP($B22,Factores!$B$8:$EA$40,30,FALSE)</f>
        <v>5</v>
      </c>
      <c r="O22" s="56">
        <f>VLOOKUP($B22,Factores!$B$8:$EA$40,32,FALSE)</f>
        <v>5</v>
      </c>
      <c r="P22" s="56">
        <f>VLOOKUP($B22,Factores!$B$8:$EA$40,34,FALSE)</f>
        <v>1</v>
      </c>
      <c r="Q22" s="56">
        <f>VLOOKUP($B22,Factores!$B$8:$EA$40,36,FALSE)</f>
        <v>1</v>
      </c>
      <c r="R22" s="56">
        <f>VLOOKUP($B22,Factores!$B$8:$EA$40,54,FALSE)</f>
        <v>4</v>
      </c>
      <c r="S22" s="56">
        <f>VLOOKUP($B22,Factores!$B$8:$EA$40,68,FALSE)</f>
        <v>1</v>
      </c>
      <c r="T22" s="56">
        <f>VLOOKUP($B22,Factores!$B$8:$EA$40,109,FALSE)</f>
        <v>4</v>
      </c>
      <c r="U22" s="56">
        <f>VLOOKUP($B22,Factores!$B$8:$EA$40,128,FALSE)</f>
        <v>5</v>
      </c>
      <c r="X22" s="48">
        <f t="shared" si="0"/>
        <v>56</v>
      </c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</row>
    <row r="23" spans="2:36" ht="15.75" thickBot="1" x14ac:dyDescent="0.3">
      <c r="B23" s="164" t="s">
        <v>410</v>
      </c>
      <c r="C23" s="56">
        <f>VLOOKUP($B23,Factores!$B$8:$EA$40,6,FALSE)</f>
        <v>2</v>
      </c>
      <c r="D23" s="56">
        <f>VLOOKUP($B23,Factores!$B$8:$EA$40,8,FALSE)</f>
        <v>1</v>
      </c>
      <c r="E23" s="56">
        <f>VLOOKUP($B23,Factores!$B$8:$EA$40,10,FALSE)</f>
        <v>1</v>
      </c>
      <c r="F23" s="56">
        <f>VLOOKUP($B23,Factores!$B$8:$EA$40,12,FALSE)</f>
        <v>1</v>
      </c>
      <c r="G23" s="56">
        <f>VLOOKUP($B23,Factores!$B$8:$EA$40,16,FALSE)</f>
        <v>1</v>
      </c>
      <c r="H23" s="56">
        <f>VLOOKUP($B23,Factores!$B$8:$EA$40,18,FALSE)</f>
        <v>1</v>
      </c>
      <c r="I23" s="56">
        <f>VLOOKUP($B23,Factores!$B$8:$EA$40,20,FALSE)</f>
        <v>1</v>
      </c>
      <c r="J23" s="56">
        <f>VLOOKUP($B23,Factores!$B$8:$EA$40,22,FALSE)</f>
        <v>1</v>
      </c>
      <c r="K23" s="56">
        <f>VLOOKUP($B23,Factores!$B$8:$EA$40,24,FALSE)</f>
        <v>5</v>
      </c>
      <c r="L23" s="56">
        <f>VLOOKUP($B23,Factores!$B$8:$EA$40,26,FALSE)</f>
        <v>4</v>
      </c>
      <c r="M23" s="56">
        <f>VLOOKUP($B23,Factores!$B$8:$EA$40,28,FALSE)</f>
        <v>3</v>
      </c>
      <c r="N23" s="56">
        <f>VLOOKUP($B23,Factores!$B$8:$EA$40,30,FALSE)</f>
        <v>2</v>
      </c>
      <c r="O23" s="56">
        <f>VLOOKUP($B23,Factores!$B$8:$EA$40,32,FALSE)</f>
        <v>5</v>
      </c>
      <c r="P23" s="56">
        <f>VLOOKUP($B23,Factores!$B$8:$EA$40,34,FALSE)</f>
        <v>1</v>
      </c>
      <c r="Q23" s="56">
        <f>VLOOKUP($B23,Factores!$B$8:$EA$40,36,FALSE)</f>
        <v>1</v>
      </c>
      <c r="R23" s="56">
        <f>VLOOKUP($B23,Factores!$B$8:$EA$40,54,FALSE)</f>
        <v>3</v>
      </c>
      <c r="S23" s="56">
        <f>VLOOKUP($B23,Factores!$B$8:$EA$40,68,FALSE)</f>
        <v>1</v>
      </c>
      <c r="T23" s="56">
        <f>VLOOKUP($B23,Factores!$B$8:$EA$40,109,FALSE)</f>
        <v>2</v>
      </c>
      <c r="U23" s="56">
        <f>VLOOKUP($B23,Factores!$B$8:$EA$40,128,FALSE)</f>
        <v>1</v>
      </c>
      <c r="X23" s="48">
        <f t="shared" si="0"/>
        <v>37</v>
      </c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</row>
    <row r="24" spans="2:36" ht="15.75" thickBot="1" x14ac:dyDescent="0.3">
      <c r="B24" s="164" t="s">
        <v>390</v>
      </c>
      <c r="C24" s="56">
        <f>VLOOKUP($B24,Factores!$B$8:$EA$40,6,FALSE)</f>
        <v>1</v>
      </c>
      <c r="D24" s="56">
        <f>VLOOKUP($B24,Factores!$B$8:$EA$40,8,FALSE)</f>
        <v>1</v>
      </c>
      <c r="E24" s="56">
        <f>VLOOKUP($B24,Factores!$B$8:$EA$40,10,FALSE)</f>
        <v>1</v>
      </c>
      <c r="F24" s="56">
        <f>VLOOKUP($B24,Factores!$B$8:$EA$40,12,FALSE)</f>
        <v>1</v>
      </c>
      <c r="G24" s="56">
        <f>VLOOKUP($B24,Factores!$B$8:$EA$40,16,FALSE)</f>
        <v>1</v>
      </c>
      <c r="H24" s="56">
        <f>VLOOKUP($B24,Factores!$B$8:$EA$40,18,FALSE)</f>
        <v>1</v>
      </c>
      <c r="I24" s="56">
        <f>VLOOKUP($B24,Factores!$B$8:$EA$40,20,FALSE)</f>
        <v>4</v>
      </c>
      <c r="J24" s="56">
        <f>VLOOKUP($B24,Factores!$B$8:$EA$40,22,FALSE)</f>
        <v>3</v>
      </c>
      <c r="K24" s="56">
        <f>VLOOKUP($B24,Factores!$B$8:$EA$40,24,FALSE)</f>
        <v>1</v>
      </c>
      <c r="L24" s="56">
        <f>VLOOKUP($B24,Factores!$B$8:$EA$40,26,FALSE)</f>
        <v>5</v>
      </c>
      <c r="M24" s="56">
        <f>VLOOKUP($B24,Factores!$B$8:$EA$40,28,FALSE)</f>
        <v>2</v>
      </c>
      <c r="N24" s="56">
        <f>VLOOKUP($B24,Factores!$B$8:$EA$40,30,FALSE)</f>
        <v>1</v>
      </c>
      <c r="O24" s="56">
        <f>VLOOKUP($B24,Factores!$B$8:$EA$40,32,FALSE)</f>
        <v>2</v>
      </c>
      <c r="P24" s="56">
        <f>VLOOKUP($B24,Factores!$B$8:$EA$40,34,FALSE)</f>
        <v>2</v>
      </c>
      <c r="Q24" s="56">
        <f>VLOOKUP($B24,Factores!$B$8:$EA$40,36,FALSE)</f>
        <v>1</v>
      </c>
      <c r="R24" s="56">
        <f>VLOOKUP($B24,Factores!$B$8:$EA$40,54,FALSE)</f>
        <v>1</v>
      </c>
      <c r="S24" s="56">
        <f>VLOOKUP($B24,Factores!$B$8:$EA$40,68,FALSE)</f>
        <v>4</v>
      </c>
      <c r="T24" s="56">
        <f>VLOOKUP($B24,Factores!$B$8:$EA$40,109,FALSE)</f>
        <v>2</v>
      </c>
      <c r="U24" s="56">
        <f>VLOOKUP($B24,Factores!$B$8:$EA$40,128,FALSE)</f>
        <v>1</v>
      </c>
      <c r="X24" s="48">
        <f t="shared" si="0"/>
        <v>35</v>
      </c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</row>
    <row r="25" spans="2:36" ht="15.75" thickBot="1" x14ac:dyDescent="0.3">
      <c r="B25" s="164" t="s">
        <v>411</v>
      </c>
      <c r="C25" s="56">
        <f>VLOOKUP($B25,Factores!$B$8:$EA$40,6,FALSE)</f>
        <v>1</v>
      </c>
      <c r="D25" s="56">
        <f>VLOOKUP($B25,Factores!$B$8:$EA$40,8,FALSE)</f>
        <v>1</v>
      </c>
      <c r="E25" s="56">
        <f>VLOOKUP($B25,Factores!$B$8:$EA$40,10,FALSE)</f>
        <v>1</v>
      </c>
      <c r="F25" s="56">
        <f>VLOOKUP($B25,Factores!$B$8:$EA$40,12,FALSE)</f>
        <v>1</v>
      </c>
      <c r="G25" s="56">
        <f>VLOOKUP($B25,Factores!$B$8:$EA$40,16,FALSE)</f>
        <v>1</v>
      </c>
      <c r="H25" s="56">
        <f>VLOOKUP($B25,Factores!$B$8:$EA$40,18,FALSE)</f>
        <v>1</v>
      </c>
      <c r="I25" s="56">
        <f>VLOOKUP($B25,Factores!$B$8:$EA$40,20,FALSE)</f>
        <v>1</v>
      </c>
      <c r="J25" s="56">
        <f>VLOOKUP($B25,Factores!$B$8:$EA$40,22,FALSE)</f>
        <v>1</v>
      </c>
      <c r="K25" s="56">
        <f>VLOOKUP($B25,Factores!$B$8:$EA$40,24,FALSE)</f>
        <v>5</v>
      </c>
      <c r="L25" s="56">
        <f>VLOOKUP($B25,Factores!$B$8:$EA$40,26,FALSE)</f>
        <v>1</v>
      </c>
      <c r="M25" s="56">
        <f>VLOOKUP($B25,Factores!$B$8:$EA$40,28,FALSE)</f>
        <v>1</v>
      </c>
      <c r="N25" s="56">
        <f>VLOOKUP($B25,Factores!$B$8:$EA$40,30,FALSE)</f>
        <v>3</v>
      </c>
      <c r="O25" s="56">
        <f>VLOOKUP($B25,Factores!$B$8:$EA$40,32,FALSE)</f>
        <v>2</v>
      </c>
      <c r="P25" s="56">
        <f>VLOOKUP($B25,Factores!$B$8:$EA$40,34,FALSE)</f>
        <v>1</v>
      </c>
      <c r="Q25" s="56">
        <f>VLOOKUP($B25,Factores!$B$8:$EA$40,36,FALSE)</f>
        <v>1</v>
      </c>
      <c r="R25" s="56">
        <f>VLOOKUP($B25,Factores!$B$8:$EA$40,54,FALSE)</f>
        <v>2</v>
      </c>
      <c r="S25" s="56">
        <f>VLOOKUP($B25,Factores!$B$8:$EA$40,68,FALSE)</f>
        <v>1</v>
      </c>
      <c r="T25" s="56">
        <f>VLOOKUP($B25,Factores!$B$8:$EA$40,109,FALSE)</f>
        <v>4</v>
      </c>
      <c r="U25" s="56">
        <f>VLOOKUP($B25,Factores!$B$8:$EA$40,128,FALSE)</f>
        <v>3</v>
      </c>
      <c r="X25" s="48">
        <f t="shared" si="0"/>
        <v>32</v>
      </c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</row>
    <row r="26" spans="2:36" ht="15.75" thickBot="1" x14ac:dyDescent="0.3">
      <c r="B26" s="164" t="s">
        <v>391</v>
      </c>
      <c r="C26" s="56">
        <f>VLOOKUP($B26,Factores!$B$8:$EA$40,6,FALSE)</f>
        <v>3</v>
      </c>
      <c r="D26" s="56">
        <f>VLOOKUP($B26,Factores!$B$8:$EA$40,8,FALSE)</f>
        <v>1</v>
      </c>
      <c r="E26" s="56">
        <f>VLOOKUP($B26,Factores!$B$8:$EA$40,10,FALSE)</f>
        <v>1</v>
      </c>
      <c r="F26" s="56">
        <f>VLOOKUP($B26,Factores!$B$8:$EA$40,12,FALSE)</f>
        <v>1</v>
      </c>
      <c r="G26" s="56">
        <f>VLOOKUP($B26,Factores!$B$8:$EA$40,16,FALSE)</f>
        <v>2</v>
      </c>
      <c r="H26" s="56">
        <f>VLOOKUP($B26,Factores!$B$8:$EA$40,18,FALSE)</f>
        <v>1</v>
      </c>
      <c r="I26" s="56">
        <f>VLOOKUP($B26,Factores!$B$8:$EA$40,20,FALSE)</f>
        <v>1</v>
      </c>
      <c r="J26" s="56">
        <f>VLOOKUP($B26,Factores!$B$8:$EA$40,22,FALSE)</f>
        <v>1</v>
      </c>
      <c r="K26" s="56">
        <f>VLOOKUP($B26,Factores!$B$8:$EA$40,24,FALSE)</f>
        <v>5</v>
      </c>
      <c r="L26" s="56">
        <f>VLOOKUP($B26,Factores!$B$8:$EA$40,26,FALSE)</f>
        <v>1</v>
      </c>
      <c r="M26" s="56">
        <f>VLOOKUP($B26,Factores!$B$8:$EA$40,28,FALSE)</f>
        <v>1</v>
      </c>
      <c r="N26" s="56">
        <f>VLOOKUP($B26,Factores!$B$8:$EA$40,30,FALSE)</f>
        <v>3</v>
      </c>
      <c r="O26" s="56">
        <f>VLOOKUP($B26,Factores!$B$8:$EA$40,32,FALSE)</f>
        <v>2</v>
      </c>
      <c r="P26" s="56">
        <f>VLOOKUP($B26,Factores!$B$8:$EA$40,34,FALSE)</f>
        <v>1</v>
      </c>
      <c r="Q26" s="56">
        <f>VLOOKUP($B26,Factores!$B$8:$EA$40,36,FALSE)</f>
        <v>4</v>
      </c>
      <c r="R26" s="56">
        <f>VLOOKUP($B26,Factores!$B$8:$EA$40,54,FALSE)</f>
        <v>2</v>
      </c>
      <c r="S26" s="56">
        <f>VLOOKUP($B26,Factores!$B$8:$EA$40,68,FALSE)</f>
        <v>1</v>
      </c>
      <c r="T26" s="56">
        <f>VLOOKUP($B26,Factores!$B$8:$EA$40,109,FALSE)</f>
        <v>3</v>
      </c>
      <c r="U26" s="56">
        <f>VLOOKUP($B26,Factores!$B$8:$EA$40,128,FALSE)</f>
        <v>1</v>
      </c>
      <c r="X26" s="48">
        <f t="shared" si="0"/>
        <v>35</v>
      </c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</row>
    <row r="27" spans="2:36" ht="15.75" thickBot="1" x14ac:dyDescent="0.3">
      <c r="B27" s="164" t="s">
        <v>392</v>
      </c>
      <c r="C27" s="56">
        <f>VLOOKUP($B27,Factores!$B$8:$EA$40,6,FALSE)</f>
        <v>1</v>
      </c>
      <c r="D27" s="56">
        <f>VLOOKUP($B27,Factores!$B$8:$EA$40,8,FALSE)</f>
        <v>1</v>
      </c>
      <c r="E27" s="56">
        <f>VLOOKUP($B27,Factores!$B$8:$EA$40,10,FALSE)</f>
        <v>1</v>
      </c>
      <c r="F27" s="56">
        <f>VLOOKUP($B27,Factores!$B$8:$EA$40,12,FALSE)</f>
        <v>1</v>
      </c>
      <c r="G27" s="56">
        <f>VLOOKUP($B27,Factores!$B$8:$EA$40,16,FALSE)</f>
        <v>1</v>
      </c>
      <c r="H27" s="56">
        <f>VLOOKUP($B27,Factores!$B$8:$EA$40,18,FALSE)</f>
        <v>1</v>
      </c>
      <c r="I27" s="56">
        <f>VLOOKUP($B27,Factores!$B$8:$EA$40,20,FALSE)</f>
        <v>1</v>
      </c>
      <c r="J27" s="56">
        <f>VLOOKUP($B27,Factores!$B$8:$EA$40,22,FALSE)</f>
        <v>4</v>
      </c>
      <c r="K27" s="56">
        <f>VLOOKUP($B27,Factores!$B$8:$EA$40,24,FALSE)</f>
        <v>4</v>
      </c>
      <c r="L27" s="56">
        <f>VLOOKUP($B27,Factores!$B$8:$EA$40,26,FALSE)</f>
        <v>1</v>
      </c>
      <c r="M27" s="56">
        <f>VLOOKUP($B27,Factores!$B$8:$EA$40,28,FALSE)</f>
        <v>1</v>
      </c>
      <c r="N27" s="56">
        <f>VLOOKUP($B27,Factores!$B$8:$EA$40,30,FALSE)</f>
        <v>2</v>
      </c>
      <c r="O27" s="56">
        <f>VLOOKUP($B27,Factores!$B$8:$EA$40,32,FALSE)</f>
        <v>1</v>
      </c>
      <c r="P27" s="56">
        <f>VLOOKUP($B27,Factores!$B$8:$EA$40,34,FALSE)</f>
        <v>1</v>
      </c>
      <c r="Q27" s="56">
        <f>VLOOKUP($B27,Factores!$B$8:$EA$40,36,FALSE)</f>
        <v>2</v>
      </c>
      <c r="R27" s="56">
        <f>VLOOKUP($B27,Factores!$B$8:$EA$40,54,FALSE)</f>
        <v>2</v>
      </c>
      <c r="S27" s="56">
        <f>VLOOKUP($B27,Factores!$B$8:$EA$40,68,FALSE)</f>
        <v>2</v>
      </c>
      <c r="T27" s="56">
        <f>VLOOKUP($B27,Factores!$B$8:$EA$40,109,FALSE)</f>
        <v>1</v>
      </c>
      <c r="U27" s="56">
        <f>VLOOKUP($B27,Factores!$B$8:$EA$40,128,FALSE)</f>
        <v>2</v>
      </c>
      <c r="X27" s="48">
        <f t="shared" si="0"/>
        <v>30</v>
      </c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</row>
    <row r="28" spans="2:36" ht="15.75" thickBot="1" x14ac:dyDescent="0.3">
      <c r="B28" s="164" t="s">
        <v>393</v>
      </c>
      <c r="C28" s="56">
        <f>VLOOKUP($B28,Factores!$B$8:$EA$40,6,FALSE)</f>
        <v>1</v>
      </c>
      <c r="D28" s="56">
        <f>VLOOKUP($B28,Factores!$B$8:$EA$40,8,FALSE)</f>
        <v>1</v>
      </c>
      <c r="E28" s="56">
        <f>VLOOKUP($B28,Factores!$B$8:$EA$40,10,FALSE)</f>
        <v>1</v>
      </c>
      <c r="F28" s="56">
        <f>VLOOKUP($B28,Factores!$B$8:$EA$40,12,FALSE)</f>
        <v>1</v>
      </c>
      <c r="G28" s="56">
        <f>VLOOKUP($B28,Factores!$B$8:$EA$40,16,FALSE)</f>
        <v>1</v>
      </c>
      <c r="H28" s="56">
        <f>VLOOKUP($B28,Factores!$B$8:$EA$40,18,FALSE)</f>
        <v>1</v>
      </c>
      <c r="I28" s="56">
        <f>VLOOKUP($B28,Factores!$B$8:$EA$40,20,FALSE)</f>
        <v>1</v>
      </c>
      <c r="J28" s="56">
        <f>VLOOKUP($B28,Factores!$B$8:$EA$40,22,FALSE)</f>
        <v>1</v>
      </c>
      <c r="K28" s="56">
        <f>VLOOKUP($B28,Factores!$B$8:$EA$40,24,FALSE)</f>
        <v>5</v>
      </c>
      <c r="L28" s="56">
        <f>VLOOKUP($B28,Factores!$B$8:$EA$40,26,FALSE)</f>
        <v>4</v>
      </c>
      <c r="M28" s="56">
        <f>VLOOKUP($B28,Factores!$B$8:$EA$40,28,FALSE)</f>
        <v>3</v>
      </c>
      <c r="N28" s="56">
        <f>VLOOKUP($B28,Factores!$B$8:$EA$40,30,FALSE)</f>
        <v>2</v>
      </c>
      <c r="O28" s="56">
        <f>VLOOKUP($B28,Factores!$B$8:$EA$40,32,FALSE)</f>
        <v>5</v>
      </c>
      <c r="P28" s="56">
        <f>VLOOKUP($B28,Factores!$B$8:$EA$40,34,FALSE)</f>
        <v>1</v>
      </c>
      <c r="Q28" s="56">
        <f>VLOOKUP($B28,Factores!$B$8:$EA$40,36,FALSE)</f>
        <v>1</v>
      </c>
      <c r="R28" s="56">
        <f>VLOOKUP($B28,Factores!$B$8:$EA$40,54,FALSE)</f>
        <v>3</v>
      </c>
      <c r="S28" s="56">
        <f>VLOOKUP($B28,Factores!$B$8:$EA$40,68,FALSE)</f>
        <v>2</v>
      </c>
      <c r="T28" s="56">
        <f>VLOOKUP($B28,Factores!$B$8:$EA$40,109,FALSE)</f>
        <v>3</v>
      </c>
      <c r="U28" s="56">
        <f>VLOOKUP($B28,Factores!$B$8:$EA$40,128,FALSE)</f>
        <v>1</v>
      </c>
      <c r="X28" s="48">
        <f t="shared" si="0"/>
        <v>38</v>
      </c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</row>
    <row r="29" spans="2:36" ht="15.75" thickBot="1" x14ac:dyDescent="0.3">
      <c r="B29" s="164" t="s">
        <v>394</v>
      </c>
      <c r="C29" s="56">
        <f>VLOOKUP($B29,Factores!$B$8:$EA$40,6,FALSE)</f>
        <v>3</v>
      </c>
      <c r="D29" s="56">
        <f>VLOOKUP($B29,Factores!$B$8:$EA$40,8,FALSE)</f>
        <v>1</v>
      </c>
      <c r="E29" s="56">
        <f>VLOOKUP($B29,Factores!$B$8:$EA$40,10,FALSE)</f>
        <v>3</v>
      </c>
      <c r="F29" s="56">
        <f>VLOOKUP($B29,Factores!$B$8:$EA$40,12,FALSE)</f>
        <v>1</v>
      </c>
      <c r="G29" s="56">
        <f>VLOOKUP($B29,Factores!$B$8:$EA$40,16,FALSE)</f>
        <v>1</v>
      </c>
      <c r="H29" s="56">
        <f>VLOOKUP($B29,Factores!$B$8:$EA$40,18,FALSE)</f>
        <v>1</v>
      </c>
      <c r="I29" s="56">
        <f>VLOOKUP($B29,Factores!$B$8:$EA$40,20,FALSE)</f>
        <v>1</v>
      </c>
      <c r="J29" s="56">
        <f>VLOOKUP($B29,Factores!$B$8:$EA$40,22,FALSE)</f>
        <v>1</v>
      </c>
      <c r="K29" s="56">
        <f>VLOOKUP($B29,Factores!$B$8:$EA$40,24,FALSE)</f>
        <v>5</v>
      </c>
      <c r="L29" s="56">
        <f>VLOOKUP($B29,Factores!$B$8:$EA$40,26,FALSE)</f>
        <v>4</v>
      </c>
      <c r="M29" s="56">
        <f>VLOOKUP($B29,Factores!$B$8:$EA$40,28,FALSE)</f>
        <v>3</v>
      </c>
      <c r="N29" s="56">
        <f>VLOOKUP($B29,Factores!$B$8:$EA$40,30,FALSE)</f>
        <v>2</v>
      </c>
      <c r="O29" s="56">
        <f>VLOOKUP($B29,Factores!$B$8:$EA$40,32,FALSE)</f>
        <v>5</v>
      </c>
      <c r="P29" s="56">
        <f>VLOOKUP($B29,Factores!$B$8:$EA$40,34,FALSE)</f>
        <v>1</v>
      </c>
      <c r="Q29" s="56">
        <f>VLOOKUP($B29,Factores!$B$8:$EA$40,36,FALSE)</f>
        <v>1</v>
      </c>
      <c r="R29" s="56">
        <f>VLOOKUP($B29,Factores!$B$8:$EA$40,54,FALSE)</f>
        <v>3</v>
      </c>
      <c r="S29" s="56">
        <f>VLOOKUP($B29,Factores!$B$8:$EA$40,68,FALSE)</f>
        <v>1</v>
      </c>
      <c r="T29" s="56">
        <f>VLOOKUP($B29,Factores!$B$8:$EA$40,109,FALSE)</f>
        <v>4</v>
      </c>
      <c r="U29" s="56">
        <f>VLOOKUP($B29,Factores!$B$8:$EA$40,128,FALSE)</f>
        <v>1</v>
      </c>
      <c r="X29" s="48">
        <f t="shared" si="0"/>
        <v>42</v>
      </c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</row>
    <row r="30" spans="2:36" ht="15.75" thickBot="1" x14ac:dyDescent="0.3">
      <c r="B30" s="164" t="s">
        <v>395</v>
      </c>
      <c r="C30" s="56">
        <f>VLOOKUP($B30,Factores!$B$8:$EA$40,6,FALSE)</f>
        <v>3</v>
      </c>
      <c r="D30" s="56">
        <f>VLOOKUP($B30,Factores!$B$8:$EA$40,8,FALSE)</f>
        <v>1</v>
      </c>
      <c r="E30" s="56">
        <f>VLOOKUP($B30,Factores!$B$8:$EA$40,10,FALSE)</f>
        <v>1</v>
      </c>
      <c r="F30" s="56">
        <f>VLOOKUP($B30,Factores!$B$8:$EA$40,12,FALSE)</f>
        <v>3</v>
      </c>
      <c r="G30" s="56">
        <f>VLOOKUP($B30,Factores!$B$8:$EA$40,16,FALSE)</f>
        <v>1</v>
      </c>
      <c r="H30" s="56">
        <f>VLOOKUP($B30,Factores!$B$8:$EA$40,18,FALSE)</f>
        <v>1</v>
      </c>
      <c r="I30" s="56">
        <f>VLOOKUP($B30,Factores!$B$8:$EA$40,20,FALSE)</f>
        <v>2</v>
      </c>
      <c r="J30" s="56">
        <f>VLOOKUP($B30,Factores!$B$8:$EA$40,22,FALSE)</f>
        <v>1</v>
      </c>
      <c r="K30" s="56">
        <f>VLOOKUP($B30,Factores!$B$8:$EA$40,24,FALSE)</f>
        <v>5</v>
      </c>
      <c r="L30" s="56">
        <f>VLOOKUP($B30,Factores!$B$8:$EA$40,26,FALSE)</f>
        <v>1</v>
      </c>
      <c r="M30" s="56">
        <f>VLOOKUP($B30,Factores!$B$8:$EA$40,28,FALSE)</f>
        <v>1</v>
      </c>
      <c r="N30" s="56">
        <f>VLOOKUP($B30,Factores!$B$8:$EA$40,30,FALSE)</f>
        <v>3</v>
      </c>
      <c r="O30" s="56">
        <f>VLOOKUP($B30,Factores!$B$8:$EA$40,32,FALSE)</f>
        <v>2</v>
      </c>
      <c r="P30" s="56">
        <f>VLOOKUP($B30,Factores!$B$8:$EA$40,34,FALSE)</f>
        <v>1</v>
      </c>
      <c r="Q30" s="56">
        <f>VLOOKUP($B30,Factores!$B$8:$EA$40,36,FALSE)</f>
        <v>3</v>
      </c>
      <c r="R30" s="56">
        <f>VLOOKUP($B30,Factores!$B$8:$EA$40,54,FALSE)</f>
        <v>2</v>
      </c>
      <c r="S30" s="56">
        <f>VLOOKUP($B30,Factores!$B$8:$EA$40,68,FALSE)</f>
        <v>2</v>
      </c>
      <c r="T30" s="56">
        <f>VLOOKUP($B30,Factores!$B$8:$EA$40,109,FALSE)</f>
        <v>3</v>
      </c>
      <c r="U30" s="56">
        <f>VLOOKUP($B30,Factores!$B$8:$EA$40,128,FALSE)</f>
        <v>1</v>
      </c>
      <c r="X30" s="48">
        <f t="shared" si="0"/>
        <v>37</v>
      </c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</row>
    <row r="31" spans="2:36" ht="15.75" thickBot="1" x14ac:dyDescent="0.3">
      <c r="B31" s="164" t="s">
        <v>396</v>
      </c>
      <c r="C31" s="56">
        <f>VLOOKUP($B31,Factores!$B$8:$EA$40,6,FALSE)</f>
        <v>5</v>
      </c>
      <c r="D31" s="56">
        <f>VLOOKUP($B31,Factores!$B$8:$EA$40,8,FALSE)</f>
        <v>5</v>
      </c>
      <c r="E31" s="56">
        <f>VLOOKUP($B31,Factores!$B$8:$EA$40,10,FALSE)</f>
        <v>1</v>
      </c>
      <c r="F31" s="56">
        <f>VLOOKUP($B31,Factores!$B$8:$EA$40,12,FALSE)</f>
        <v>5</v>
      </c>
      <c r="G31" s="56">
        <f>VLOOKUP($B31,Factores!$B$8:$EA$40,16,FALSE)</f>
        <v>2</v>
      </c>
      <c r="H31" s="56">
        <f>VLOOKUP($B31,Factores!$B$8:$EA$40,18,FALSE)</f>
        <v>2</v>
      </c>
      <c r="I31" s="56">
        <f>VLOOKUP($B31,Factores!$B$8:$EA$40,20,FALSE)</f>
        <v>2</v>
      </c>
      <c r="J31" s="56">
        <f>VLOOKUP($B31,Factores!$B$8:$EA$40,22,FALSE)</f>
        <v>4</v>
      </c>
      <c r="K31" s="56">
        <f>VLOOKUP($B31,Factores!$B$8:$EA$40,24,FALSE)</f>
        <v>3</v>
      </c>
      <c r="L31" s="56">
        <f>VLOOKUP($B31,Factores!$B$8:$EA$40,26,FALSE)</f>
        <v>5</v>
      </c>
      <c r="M31" s="56">
        <f>VLOOKUP($B31,Factores!$B$8:$EA$40,28,FALSE)</f>
        <v>3</v>
      </c>
      <c r="N31" s="56">
        <f>VLOOKUP($B31,Factores!$B$8:$EA$40,30,FALSE)</f>
        <v>5</v>
      </c>
      <c r="O31" s="56">
        <f>VLOOKUP($B31,Factores!$B$8:$EA$40,32,FALSE)</f>
        <v>5</v>
      </c>
      <c r="P31" s="56">
        <f>VLOOKUP($B31,Factores!$B$8:$EA$40,34,FALSE)</f>
        <v>1</v>
      </c>
      <c r="Q31" s="56">
        <f>VLOOKUP($B31,Factores!$B$8:$EA$40,36,FALSE)</f>
        <v>2</v>
      </c>
      <c r="R31" s="56">
        <f>VLOOKUP($B31,Factores!$B$8:$EA$40,54,FALSE)</f>
        <v>4</v>
      </c>
      <c r="S31" s="56">
        <f>VLOOKUP($B31,Factores!$B$8:$EA$40,68,FALSE)</f>
        <v>3</v>
      </c>
      <c r="T31" s="56">
        <f>VLOOKUP($B31,Factores!$B$8:$EA$40,109,FALSE)</f>
        <v>3</v>
      </c>
      <c r="U31" s="56">
        <f>VLOOKUP($B31,Factores!$B$8:$EA$40,128,FALSE)</f>
        <v>5</v>
      </c>
      <c r="X31" s="48">
        <f t="shared" si="0"/>
        <v>65</v>
      </c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</row>
    <row r="32" spans="2:36" ht="15.75" thickBot="1" x14ac:dyDescent="0.3">
      <c r="B32" s="164" t="s">
        <v>397</v>
      </c>
      <c r="C32" s="56">
        <f>VLOOKUP($B32,Factores!$B$8:$EA$40,6,FALSE)</f>
        <v>2</v>
      </c>
      <c r="D32" s="56">
        <f>VLOOKUP($B32,Factores!$B$8:$EA$40,8,FALSE)</f>
        <v>4</v>
      </c>
      <c r="E32" s="56">
        <f>VLOOKUP($B32,Factores!$B$8:$EA$40,10,FALSE)</f>
        <v>2</v>
      </c>
      <c r="F32" s="56">
        <f>VLOOKUP($B32,Factores!$B$8:$EA$40,12,FALSE)</f>
        <v>2</v>
      </c>
      <c r="G32" s="56">
        <f>VLOOKUP($B32,Factores!$B$8:$EA$40,16,FALSE)</f>
        <v>1</v>
      </c>
      <c r="H32" s="56">
        <f>VLOOKUP($B32,Factores!$B$8:$EA$40,18,FALSE)</f>
        <v>5</v>
      </c>
      <c r="I32" s="56">
        <f>VLOOKUP($B32,Factores!$B$8:$EA$40,20,FALSE)</f>
        <v>2</v>
      </c>
      <c r="J32" s="56">
        <f>VLOOKUP($B32,Factores!$B$8:$EA$40,22,FALSE)</f>
        <v>3</v>
      </c>
      <c r="K32" s="56">
        <f>VLOOKUP($B32,Factores!$B$8:$EA$40,24,FALSE)</f>
        <v>1</v>
      </c>
      <c r="L32" s="56">
        <f>VLOOKUP($B32,Factores!$B$8:$EA$40,26,FALSE)</f>
        <v>5</v>
      </c>
      <c r="M32" s="56">
        <f>VLOOKUP($B32,Factores!$B$8:$EA$40,28,FALSE)</f>
        <v>2</v>
      </c>
      <c r="N32" s="56">
        <f>VLOOKUP($B32,Factores!$B$8:$EA$40,30,FALSE)</f>
        <v>1</v>
      </c>
      <c r="O32" s="56">
        <f>VLOOKUP($B32,Factores!$B$8:$EA$40,32,FALSE)</f>
        <v>2</v>
      </c>
      <c r="P32" s="56">
        <f>VLOOKUP($B32,Factores!$B$8:$EA$40,34,FALSE)</f>
        <v>2</v>
      </c>
      <c r="Q32" s="56">
        <f>VLOOKUP($B32,Factores!$B$8:$EA$40,36,FALSE)</f>
        <v>1</v>
      </c>
      <c r="R32" s="56">
        <f>VLOOKUP($B32,Factores!$B$8:$EA$40,54,FALSE)</f>
        <v>1</v>
      </c>
      <c r="S32" s="56">
        <f>VLOOKUP($B32,Factores!$B$8:$EA$40,68,FALSE)</f>
        <v>4</v>
      </c>
      <c r="T32" s="56">
        <f>VLOOKUP($B32,Factores!$B$8:$EA$40,109,FALSE)</f>
        <v>3</v>
      </c>
      <c r="U32" s="56">
        <f>VLOOKUP($B32,Factores!$B$8:$EA$40,128,FALSE)</f>
        <v>3</v>
      </c>
      <c r="X32" s="48">
        <f t="shared" si="0"/>
        <v>46</v>
      </c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</row>
    <row r="33" spans="2:35" ht="15.75" thickBot="1" x14ac:dyDescent="0.3">
      <c r="B33" s="164" t="s">
        <v>398</v>
      </c>
      <c r="C33" s="56">
        <f>VLOOKUP($B33,Factores!$B$8:$EA$40,6,FALSE)</f>
        <v>1</v>
      </c>
      <c r="D33" s="56">
        <f>VLOOKUP($B33,Factores!$B$8:$EA$40,8,FALSE)</f>
        <v>4</v>
      </c>
      <c r="E33" s="56">
        <f>VLOOKUP($B33,Factores!$B$8:$EA$40,10,FALSE)</f>
        <v>1</v>
      </c>
      <c r="F33" s="56">
        <f>VLOOKUP($B33,Factores!$B$8:$EA$40,12,FALSE)</f>
        <v>3</v>
      </c>
      <c r="G33" s="56">
        <f>VLOOKUP($B33,Factores!$B$8:$EA$40,16,FALSE)</f>
        <v>1</v>
      </c>
      <c r="H33" s="56">
        <f>VLOOKUP($B33,Factores!$B$8:$EA$40,18,FALSE)</f>
        <v>1</v>
      </c>
      <c r="I33" s="56">
        <f>VLOOKUP($B33,Factores!$B$8:$EA$40,20,FALSE)</f>
        <v>1</v>
      </c>
      <c r="J33" s="56">
        <f>VLOOKUP($B33,Factores!$B$8:$EA$40,22,FALSE)</f>
        <v>4</v>
      </c>
      <c r="K33" s="56">
        <f>VLOOKUP($B33,Factores!$B$8:$EA$40,24,FALSE)</f>
        <v>4</v>
      </c>
      <c r="L33" s="56">
        <f>VLOOKUP($B33,Factores!$B$8:$EA$40,26,FALSE)</f>
        <v>1</v>
      </c>
      <c r="M33" s="56">
        <f>VLOOKUP($B33,Factores!$B$8:$EA$40,28,FALSE)</f>
        <v>1</v>
      </c>
      <c r="N33" s="56">
        <f>VLOOKUP($B33,Factores!$B$8:$EA$40,30,FALSE)</f>
        <v>2</v>
      </c>
      <c r="O33" s="56">
        <f>VLOOKUP($B33,Factores!$B$8:$EA$40,32,FALSE)</f>
        <v>1</v>
      </c>
      <c r="P33" s="56">
        <f>VLOOKUP($B33,Factores!$B$8:$EA$40,34,FALSE)</f>
        <v>1</v>
      </c>
      <c r="Q33" s="56">
        <f>VLOOKUP($B33,Factores!$B$8:$EA$40,36,FALSE)</f>
        <v>1</v>
      </c>
      <c r="R33" s="56">
        <f>VLOOKUP($B33,Factores!$B$8:$EA$40,54,FALSE)</f>
        <v>2</v>
      </c>
      <c r="S33" s="56">
        <f>VLOOKUP($B33,Factores!$B$8:$EA$40,68,FALSE)</f>
        <v>3</v>
      </c>
      <c r="T33" s="56">
        <f>VLOOKUP($B33,Factores!$B$8:$EA$40,109,FALSE)</f>
        <v>4</v>
      </c>
      <c r="U33" s="56">
        <f>VLOOKUP($B33,Factores!$B$8:$EA$40,128,FALSE)</f>
        <v>5</v>
      </c>
      <c r="X33" s="48">
        <f t="shared" si="0"/>
        <v>41</v>
      </c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</row>
    <row r="34" spans="2:35" ht="15.75" thickBot="1" x14ac:dyDescent="0.3">
      <c r="B34" s="164" t="s">
        <v>412</v>
      </c>
      <c r="C34" s="56">
        <f>VLOOKUP($B34,Factores!$B$8:$EA$40,6,FALSE)</f>
        <v>1</v>
      </c>
      <c r="D34" s="56">
        <f>VLOOKUP($B34,Factores!$B$8:$EA$40,8,FALSE)</f>
        <v>1</v>
      </c>
      <c r="E34" s="56">
        <f>VLOOKUP($B34,Factores!$B$8:$EA$40,10,FALSE)</f>
        <v>1</v>
      </c>
      <c r="F34" s="56">
        <f>VLOOKUP($B34,Factores!$B$8:$EA$40,12,FALSE)</f>
        <v>1</v>
      </c>
      <c r="G34" s="56">
        <f>VLOOKUP($B34,Factores!$B$8:$EA$40,16,FALSE)</f>
        <v>1</v>
      </c>
      <c r="H34" s="56">
        <f>VLOOKUP($B34,Factores!$B$8:$EA$40,18,FALSE)</f>
        <v>1</v>
      </c>
      <c r="I34" s="56">
        <f>VLOOKUP($B34,Factores!$B$8:$EA$40,20,FALSE)</f>
        <v>1</v>
      </c>
      <c r="J34" s="56">
        <f>VLOOKUP($B34,Factores!$B$8:$EA$40,22,FALSE)</f>
        <v>5</v>
      </c>
      <c r="K34" s="56">
        <f>VLOOKUP($B34,Factores!$B$8:$EA$40,24,FALSE)</f>
        <v>1</v>
      </c>
      <c r="L34" s="56">
        <f>VLOOKUP($B34,Factores!$B$8:$EA$40,26,FALSE)</f>
        <v>5</v>
      </c>
      <c r="M34" s="56">
        <f>VLOOKUP($B34,Factores!$B$8:$EA$40,28,FALSE)</f>
        <v>5</v>
      </c>
      <c r="N34" s="56">
        <f>VLOOKUP($B34,Factores!$B$8:$EA$40,30,FALSE)</f>
        <v>5</v>
      </c>
      <c r="O34" s="56">
        <f>VLOOKUP($B34,Factores!$B$8:$EA$40,32,FALSE)</f>
        <v>5</v>
      </c>
      <c r="P34" s="56">
        <f>VLOOKUP($B34,Factores!$B$8:$EA$40,34,FALSE)</f>
        <v>3</v>
      </c>
      <c r="Q34" s="56">
        <f>VLOOKUP($B34,Factores!$B$8:$EA$40,36,FALSE)</f>
        <v>1</v>
      </c>
      <c r="R34" s="56">
        <f>VLOOKUP($B34,Factores!$B$8:$EA$40,54,FALSE)</f>
        <v>5</v>
      </c>
      <c r="S34" s="56">
        <f>VLOOKUP($B34,Factores!$B$8:$EA$40,68,FALSE)</f>
        <v>3</v>
      </c>
      <c r="T34" s="56">
        <f>VLOOKUP($B34,Factores!$B$8:$EA$40,109,FALSE)</f>
        <v>1</v>
      </c>
      <c r="U34" s="56">
        <f>VLOOKUP($B34,Factores!$B$8:$EA$40,128,FALSE)</f>
        <v>2</v>
      </c>
      <c r="X34" s="48">
        <f t="shared" si="0"/>
        <v>48</v>
      </c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</row>
    <row r="35" spans="2:35" ht="15.75" thickBot="1" x14ac:dyDescent="0.3">
      <c r="B35" s="164" t="s">
        <v>399</v>
      </c>
      <c r="C35" s="56">
        <f>VLOOKUP($B35,Factores!$B$8:$EA$40,6,FALSE)</f>
        <v>1</v>
      </c>
      <c r="D35" s="56">
        <f>VLOOKUP($B35,Factores!$B$8:$EA$40,8,FALSE)</f>
        <v>1</v>
      </c>
      <c r="E35" s="56">
        <f>VLOOKUP($B35,Factores!$B$8:$EA$40,10,FALSE)</f>
        <v>2</v>
      </c>
      <c r="F35" s="56">
        <f>VLOOKUP($B35,Factores!$B$8:$EA$40,12,FALSE)</f>
        <v>1</v>
      </c>
      <c r="G35" s="56">
        <f>VLOOKUP($B35,Factores!$B$8:$EA$40,16,FALSE)</f>
        <v>1</v>
      </c>
      <c r="H35" s="56">
        <f>VLOOKUP($B35,Factores!$B$8:$EA$40,18,FALSE)</f>
        <v>1</v>
      </c>
      <c r="I35" s="56">
        <f>VLOOKUP($B35,Factores!$B$8:$EA$40,20,FALSE)</f>
        <v>1</v>
      </c>
      <c r="J35" s="56">
        <f>VLOOKUP($B35,Factores!$B$8:$EA$40,22,FALSE)</f>
        <v>5</v>
      </c>
      <c r="K35" s="56">
        <f>VLOOKUP($B35,Factores!$B$8:$EA$40,24,FALSE)</f>
        <v>1</v>
      </c>
      <c r="L35" s="56">
        <f>VLOOKUP($B35,Factores!$B$8:$EA$40,26,FALSE)</f>
        <v>5</v>
      </c>
      <c r="M35" s="56">
        <f>VLOOKUP($B35,Factores!$B$8:$EA$40,28,FALSE)</f>
        <v>5</v>
      </c>
      <c r="N35" s="56">
        <f>VLOOKUP($B35,Factores!$B$8:$EA$40,30,FALSE)</f>
        <v>5</v>
      </c>
      <c r="O35" s="56">
        <f>VLOOKUP($B35,Factores!$B$8:$EA$40,32,FALSE)</f>
        <v>5</v>
      </c>
      <c r="P35" s="56">
        <f>VLOOKUP($B35,Factores!$B$8:$EA$40,34,FALSE)</f>
        <v>3</v>
      </c>
      <c r="Q35" s="56">
        <f>VLOOKUP($B35,Factores!$B$8:$EA$40,36,FALSE)</f>
        <v>1</v>
      </c>
      <c r="R35" s="56">
        <f>VLOOKUP($B35,Factores!$B$8:$EA$40,54,FALSE)</f>
        <v>5</v>
      </c>
      <c r="S35" s="56">
        <f>VLOOKUP($B35,Factores!$B$8:$EA$40,68,FALSE)</f>
        <v>3</v>
      </c>
      <c r="T35" s="56">
        <f>VLOOKUP($B35,Factores!$B$8:$EA$40,109,FALSE)</f>
        <v>2</v>
      </c>
      <c r="U35" s="56">
        <f>VLOOKUP($B35,Factores!$B$8:$EA$40,128,FALSE)</f>
        <v>1</v>
      </c>
      <c r="X35" s="48">
        <f t="shared" si="0"/>
        <v>49</v>
      </c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</row>
    <row r="36" spans="2:35" ht="15.75" thickBot="1" x14ac:dyDescent="0.3">
      <c r="B36" s="164" t="s">
        <v>413</v>
      </c>
      <c r="C36" s="56">
        <f>VLOOKUP($B36,Factores!$B$8:$EA$40,6,FALSE)</f>
        <v>1</v>
      </c>
      <c r="D36" s="56">
        <f>VLOOKUP($B36,Factores!$B$8:$EA$40,8,FALSE)</f>
        <v>1</v>
      </c>
      <c r="E36" s="56">
        <f>VLOOKUP($B36,Factores!$B$8:$EA$40,10,FALSE)</f>
        <v>1</v>
      </c>
      <c r="F36" s="56">
        <f>VLOOKUP($B36,Factores!$B$8:$EA$40,12,FALSE)</f>
        <v>1</v>
      </c>
      <c r="G36" s="56">
        <f>VLOOKUP($B36,Factores!$B$8:$EA$40,16,FALSE)</f>
        <v>1</v>
      </c>
      <c r="H36" s="56">
        <f>VLOOKUP($B36,Factores!$B$8:$EA$40,18,FALSE)</f>
        <v>1</v>
      </c>
      <c r="I36" s="56">
        <f>VLOOKUP($B36,Factores!$B$8:$EA$40,20,FALSE)</f>
        <v>1</v>
      </c>
      <c r="J36" s="56">
        <f>VLOOKUP($B36,Factores!$B$8:$EA$40,22,FALSE)</f>
        <v>1</v>
      </c>
      <c r="K36" s="56">
        <f>VLOOKUP($B36,Factores!$B$8:$EA$40,24,FALSE)</f>
        <v>5</v>
      </c>
      <c r="L36" s="56">
        <f>VLOOKUP($B36,Factores!$B$8:$EA$40,26,FALSE)</f>
        <v>4</v>
      </c>
      <c r="M36" s="56">
        <f>VLOOKUP($B36,Factores!$B$8:$EA$40,28,FALSE)</f>
        <v>3</v>
      </c>
      <c r="N36" s="56">
        <f>VLOOKUP($B36,Factores!$B$8:$EA$40,30,FALSE)</f>
        <v>2</v>
      </c>
      <c r="O36" s="56">
        <f>VLOOKUP($B36,Factores!$B$8:$EA$40,32,FALSE)</f>
        <v>5</v>
      </c>
      <c r="P36" s="56">
        <f>VLOOKUP($B36,Factores!$B$8:$EA$40,34,FALSE)</f>
        <v>1</v>
      </c>
      <c r="Q36" s="56">
        <f>VLOOKUP($B36,Factores!$B$8:$EA$40,36,FALSE)</f>
        <v>1</v>
      </c>
      <c r="R36" s="56">
        <f>VLOOKUP($B36,Factores!$B$8:$EA$40,54,FALSE)</f>
        <v>3</v>
      </c>
      <c r="S36" s="56">
        <f>VLOOKUP($B36,Factores!$B$8:$EA$40,68,FALSE)</f>
        <v>1</v>
      </c>
      <c r="T36" s="56">
        <f>VLOOKUP($B36,Factores!$B$8:$EA$40,109,FALSE)</f>
        <v>1</v>
      </c>
      <c r="U36" s="56">
        <f>VLOOKUP($B36,Factores!$B$8:$EA$40,128,FALSE)</f>
        <v>2</v>
      </c>
      <c r="X36" s="48">
        <f t="shared" si="0"/>
        <v>36</v>
      </c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</row>
    <row r="37" spans="2:35" ht="15.75" thickBot="1" x14ac:dyDescent="0.3">
      <c r="B37" s="164" t="s">
        <v>400</v>
      </c>
      <c r="C37" s="56">
        <f>VLOOKUP($B37,Factores!$B$8:$EA$40,6,FALSE)</f>
        <v>2</v>
      </c>
      <c r="D37" s="56">
        <f>VLOOKUP($B37,Factores!$B$8:$EA$40,8,FALSE)</f>
        <v>1</v>
      </c>
      <c r="E37" s="56">
        <f>VLOOKUP($B37,Factores!$B$8:$EA$40,10,FALSE)</f>
        <v>1</v>
      </c>
      <c r="F37" s="56">
        <f>VLOOKUP($B37,Factores!$B$8:$EA$40,12,FALSE)</f>
        <v>1</v>
      </c>
      <c r="G37" s="56">
        <f>VLOOKUP($B37,Factores!$B$8:$EA$40,16,FALSE)</f>
        <v>1</v>
      </c>
      <c r="H37" s="56">
        <f>VLOOKUP($B37,Factores!$B$8:$EA$40,18,FALSE)</f>
        <v>1</v>
      </c>
      <c r="I37" s="56">
        <f>VLOOKUP($B37,Factores!$B$8:$EA$40,20,FALSE)</f>
        <v>1</v>
      </c>
      <c r="J37" s="56">
        <f>VLOOKUP($B37,Factores!$B$8:$EA$40,22,FALSE)</f>
        <v>3</v>
      </c>
      <c r="K37" s="56">
        <f>VLOOKUP($B37,Factores!$B$8:$EA$40,24,FALSE)</f>
        <v>1</v>
      </c>
      <c r="L37" s="56">
        <f>VLOOKUP($B37,Factores!$B$8:$EA$40,26,FALSE)</f>
        <v>5</v>
      </c>
      <c r="M37" s="56">
        <f>VLOOKUP($B37,Factores!$B$8:$EA$40,28,FALSE)</f>
        <v>2</v>
      </c>
      <c r="N37" s="56">
        <f>VLOOKUP($B37,Factores!$B$8:$EA$40,30,FALSE)</f>
        <v>1</v>
      </c>
      <c r="O37" s="56">
        <f>VLOOKUP($B37,Factores!$B$8:$EA$40,32,FALSE)</f>
        <v>2</v>
      </c>
      <c r="P37" s="56">
        <f>VLOOKUP($B37,Factores!$B$8:$EA$40,34,FALSE)</f>
        <v>2</v>
      </c>
      <c r="Q37" s="56">
        <f>VLOOKUP($B37,Factores!$B$8:$EA$40,36,FALSE)</f>
        <v>1</v>
      </c>
      <c r="R37" s="56">
        <f>VLOOKUP($B37,Factores!$B$8:$EA$40,54,FALSE)</f>
        <v>1</v>
      </c>
      <c r="S37" s="56">
        <f>VLOOKUP($B37,Factores!$B$8:$EA$40,68,FALSE)</f>
        <v>4</v>
      </c>
      <c r="T37" s="56">
        <f>VLOOKUP($B37,Factores!$B$8:$EA$40,109,FALSE)</f>
        <v>2</v>
      </c>
      <c r="U37" s="56">
        <f>VLOOKUP($B37,Factores!$B$8:$EA$40,128,FALSE)</f>
        <v>1</v>
      </c>
      <c r="X37" s="48">
        <f t="shared" si="0"/>
        <v>33</v>
      </c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</row>
    <row r="38" spans="2:35" ht="15.75" thickBot="1" x14ac:dyDescent="0.3">
      <c r="B38" s="164" t="s">
        <v>401</v>
      </c>
      <c r="C38" s="56">
        <f>VLOOKUP($B38,Factores!$B$8:$EA$40,6,FALSE)</f>
        <v>1</v>
      </c>
      <c r="D38" s="56">
        <f>VLOOKUP($B38,Factores!$B$8:$EA$40,8,FALSE)</f>
        <v>1</v>
      </c>
      <c r="E38" s="56">
        <f>VLOOKUP($B38,Factores!$B$8:$EA$40,10,FALSE)</f>
        <v>1</v>
      </c>
      <c r="F38" s="56">
        <f>VLOOKUP($B38,Factores!$B$8:$EA$40,12,FALSE)</f>
        <v>1</v>
      </c>
      <c r="G38" s="56">
        <f>VLOOKUP($B38,Factores!$B$8:$EA$40,16,FALSE)</f>
        <v>1</v>
      </c>
      <c r="H38" s="56">
        <f>VLOOKUP($B38,Factores!$B$8:$EA$40,18,FALSE)</f>
        <v>1</v>
      </c>
      <c r="I38" s="56">
        <f>VLOOKUP($B38,Factores!$B$8:$EA$40,20,FALSE)</f>
        <v>1</v>
      </c>
      <c r="J38" s="56">
        <f>VLOOKUP($B38,Factores!$B$8:$EA$40,22,FALSE)</f>
        <v>1</v>
      </c>
      <c r="K38" s="56">
        <f>VLOOKUP($B38,Factores!$B$8:$EA$40,24,FALSE)</f>
        <v>5</v>
      </c>
      <c r="L38" s="56">
        <f>VLOOKUP($B38,Factores!$B$8:$EA$40,26,FALSE)</f>
        <v>4</v>
      </c>
      <c r="M38" s="56">
        <f>VLOOKUP($B38,Factores!$B$8:$EA$40,28,FALSE)</f>
        <v>3</v>
      </c>
      <c r="N38" s="56">
        <f>VLOOKUP($B38,Factores!$B$8:$EA$40,30,FALSE)</f>
        <v>2</v>
      </c>
      <c r="O38" s="56">
        <f>VLOOKUP($B38,Factores!$B$8:$EA$40,32,FALSE)</f>
        <v>5</v>
      </c>
      <c r="P38" s="56">
        <f>VLOOKUP($B38,Factores!$B$8:$EA$40,34,FALSE)</f>
        <v>1</v>
      </c>
      <c r="Q38" s="56">
        <f>VLOOKUP($B38,Factores!$B$8:$EA$40,36,FALSE)</f>
        <v>1</v>
      </c>
      <c r="R38" s="56">
        <f>VLOOKUP($B38,Factores!$B$8:$EA$40,54,FALSE)</f>
        <v>3</v>
      </c>
      <c r="S38" s="56">
        <f>VLOOKUP($B38,Factores!$B$8:$EA$40,68,FALSE)</f>
        <v>2</v>
      </c>
      <c r="T38" s="56">
        <f>VLOOKUP($B38,Factores!$B$8:$EA$40,109,FALSE)</f>
        <v>3</v>
      </c>
      <c r="U38" s="56">
        <f>VLOOKUP($B38,Factores!$B$8:$EA$40,128,FALSE)</f>
        <v>1</v>
      </c>
      <c r="X38" s="48">
        <f t="shared" si="0"/>
        <v>38</v>
      </c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</row>
    <row r="39" spans="2:35" ht="15.75" thickBot="1" x14ac:dyDescent="0.3">
      <c r="B39" s="164" t="s">
        <v>402</v>
      </c>
      <c r="C39" s="56">
        <f>VLOOKUP($B39,Factores!$B$8:$EA$40,6,FALSE)</f>
        <v>1</v>
      </c>
      <c r="D39" s="56">
        <f>VLOOKUP($B39,Factores!$B$8:$EA$40,8,FALSE)</f>
        <v>1</v>
      </c>
      <c r="E39" s="56">
        <f>VLOOKUP($B39,Factores!$B$8:$EA$40,10,FALSE)</f>
        <v>1</v>
      </c>
      <c r="F39" s="56">
        <f>VLOOKUP($B39,Factores!$B$8:$EA$40,12,FALSE)</f>
        <v>1</v>
      </c>
      <c r="G39" s="56">
        <f>VLOOKUP($B39,Factores!$B$8:$EA$40,16,FALSE)</f>
        <v>1</v>
      </c>
      <c r="H39" s="56">
        <f>VLOOKUP($B39,Factores!$B$8:$EA$40,18,FALSE)</f>
        <v>1</v>
      </c>
      <c r="I39" s="56">
        <f>VLOOKUP($B39,Factores!$B$8:$EA$40,20,FALSE)</f>
        <v>1</v>
      </c>
      <c r="J39" s="56">
        <f>VLOOKUP($B39,Factores!$B$8:$EA$40,22,FALSE)</f>
        <v>4</v>
      </c>
      <c r="K39" s="56">
        <f>VLOOKUP($B39,Factores!$B$8:$EA$40,24,FALSE)</f>
        <v>4</v>
      </c>
      <c r="L39" s="56">
        <f>VLOOKUP($B39,Factores!$B$8:$EA$40,26,FALSE)</f>
        <v>1</v>
      </c>
      <c r="M39" s="56">
        <f>VLOOKUP($B39,Factores!$B$8:$EA$40,28,FALSE)</f>
        <v>1</v>
      </c>
      <c r="N39" s="56">
        <f>VLOOKUP($B39,Factores!$B$8:$EA$40,30,FALSE)</f>
        <v>2</v>
      </c>
      <c r="O39" s="56">
        <f>VLOOKUP($B39,Factores!$B$8:$EA$40,32,FALSE)</f>
        <v>1</v>
      </c>
      <c r="P39" s="56">
        <f>VLOOKUP($B39,Factores!$B$8:$EA$40,34,FALSE)</f>
        <v>1</v>
      </c>
      <c r="Q39" s="56">
        <f>VLOOKUP($B39,Factores!$B$8:$EA$40,36,FALSE)</f>
        <v>1</v>
      </c>
      <c r="R39" s="56">
        <f>VLOOKUP($B39,Factores!$B$8:$EA$40,54,FALSE)</f>
        <v>2</v>
      </c>
      <c r="S39" s="56">
        <f>VLOOKUP($B39,Factores!$B$8:$EA$40,68,FALSE)</f>
        <v>2</v>
      </c>
      <c r="T39" s="56">
        <f>VLOOKUP($B39,Factores!$B$8:$EA$40,109,FALSE)</f>
        <v>3</v>
      </c>
      <c r="U39" s="56">
        <f>VLOOKUP($B39,Factores!$B$8:$EA$40,128,FALSE)</f>
        <v>1</v>
      </c>
      <c r="X39" s="48">
        <f t="shared" si="0"/>
        <v>30</v>
      </c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</row>
    <row r="40" spans="2:35" ht="15.75" thickBot="1" x14ac:dyDescent="0.3">
      <c r="B40" s="164" t="s">
        <v>403</v>
      </c>
      <c r="C40" s="56">
        <f>VLOOKUP($B40,Factores!$B$8:$EA$40,6,FALSE)</f>
        <v>2</v>
      </c>
      <c r="D40" s="56">
        <f>VLOOKUP($B40,Factores!$B$8:$EA$40,8,FALSE)</f>
        <v>1</v>
      </c>
      <c r="E40" s="56">
        <f>VLOOKUP($B40,Factores!$B$8:$EA$40,10,FALSE)</f>
        <v>4</v>
      </c>
      <c r="F40" s="56">
        <f>VLOOKUP($B40,Factores!$B$8:$EA$40,12,FALSE)</f>
        <v>1</v>
      </c>
      <c r="G40" s="56">
        <f>VLOOKUP($B40,Factores!$B$8:$EA$40,16,FALSE)</f>
        <v>1</v>
      </c>
      <c r="H40" s="56">
        <f>VLOOKUP($B40,Factores!$B$8:$EA$40,18,FALSE)</f>
        <v>2</v>
      </c>
      <c r="I40" s="56">
        <f>VLOOKUP($B40,Factores!$B$8:$EA$40,20,FALSE)</f>
        <v>4</v>
      </c>
      <c r="J40" s="56">
        <f>VLOOKUP($B40,Factores!$B$8:$EA$40,22,FALSE)</f>
        <v>4</v>
      </c>
      <c r="K40" s="56">
        <f>VLOOKUP($B40,Factores!$B$8:$EA$40,24,FALSE)</f>
        <v>3</v>
      </c>
      <c r="L40" s="56">
        <f>VLOOKUP($B40,Factores!$B$8:$EA$40,26,FALSE)</f>
        <v>5</v>
      </c>
      <c r="M40" s="56">
        <f>VLOOKUP($B40,Factores!$B$8:$EA$40,28,FALSE)</f>
        <v>3</v>
      </c>
      <c r="N40" s="56">
        <f>VLOOKUP($B40,Factores!$B$8:$EA$40,30,FALSE)</f>
        <v>5</v>
      </c>
      <c r="O40" s="56">
        <f>VLOOKUP($B40,Factores!$B$8:$EA$40,32,FALSE)</f>
        <v>5</v>
      </c>
      <c r="P40" s="56">
        <f>VLOOKUP($B40,Factores!$B$8:$EA$40,34,FALSE)</f>
        <v>1</v>
      </c>
      <c r="Q40" s="56">
        <f>VLOOKUP($B40,Factores!$B$8:$EA$40,36,FALSE)</f>
        <v>1</v>
      </c>
      <c r="R40" s="56">
        <f>VLOOKUP($B40,Factores!$B$8:$EA$40,54,FALSE)</f>
        <v>4</v>
      </c>
      <c r="S40" s="56">
        <f>VLOOKUP($B40,Factores!$B$8:$EA$40,68,FALSE)</f>
        <v>5</v>
      </c>
      <c r="T40" s="56">
        <f>VLOOKUP($B40,Factores!$B$8:$EA$40,109,FALSE)</f>
        <v>3</v>
      </c>
      <c r="U40" s="56">
        <f>VLOOKUP($B40,Factores!$B$8:$EA$40,128,FALSE)</f>
        <v>3</v>
      </c>
      <c r="X40" s="48">
        <f t="shared" si="0"/>
        <v>57</v>
      </c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</row>
    <row r="41" spans="2:35" ht="15.75" thickBot="1" x14ac:dyDescent="0.3">
      <c r="B41" s="164" t="s">
        <v>414</v>
      </c>
      <c r="C41" s="56">
        <f>VLOOKUP($B41,Factores!$B$8:$EA$40,6,FALSE)</f>
        <v>1</v>
      </c>
      <c r="D41" s="56">
        <f>VLOOKUP($B41,Factores!$B$8:$EA$40,8,FALSE)</f>
        <v>1</v>
      </c>
      <c r="E41" s="56">
        <f>VLOOKUP($B41,Factores!$B$8:$EA$40,10,FALSE)</f>
        <v>1</v>
      </c>
      <c r="F41" s="56">
        <f>VLOOKUP($B41,Factores!$B$8:$EA$40,12,FALSE)</f>
        <v>1</v>
      </c>
      <c r="G41" s="56">
        <f>VLOOKUP($B41,Factores!$B$8:$EA$40,16,FALSE)</f>
        <v>1</v>
      </c>
      <c r="H41" s="56">
        <f>VLOOKUP($B41,Factores!$B$8:$EA$40,18,FALSE)</f>
        <v>1</v>
      </c>
      <c r="I41" s="56">
        <f>VLOOKUP($B41,Factores!$B$8:$EA$40,20,FALSE)</f>
        <v>1</v>
      </c>
      <c r="J41" s="56">
        <f>VLOOKUP($B41,Factores!$B$8:$EA$40,22,FALSE)</f>
        <v>1</v>
      </c>
      <c r="K41" s="56">
        <f>VLOOKUP($B41,Factores!$B$8:$EA$40,24,FALSE)</f>
        <v>5</v>
      </c>
      <c r="L41" s="56">
        <f>VLOOKUP($B41,Factores!$B$8:$EA$40,26,FALSE)</f>
        <v>1</v>
      </c>
      <c r="M41" s="56">
        <f>VLOOKUP($B41,Factores!$B$8:$EA$40,28,FALSE)</f>
        <v>1</v>
      </c>
      <c r="N41" s="56">
        <f>VLOOKUP($B41,Factores!$B$8:$EA$40,30,FALSE)</f>
        <v>3</v>
      </c>
      <c r="O41" s="56">
        <f>VLOOKUP($B41,Factores!$B$8:$EA$40,32,FALSE)</f>
        <v>2</v>
      </c>
      <c r="P41" s="56">
        <f>VLOOKUP($B41,Factores!$B$8:$EA$40,34,FALSE)</f>
        <v>1</v>
      </c>
      <c r="Q41" s="56">
        <f>VLOOKUP($B41,Factores!$B$8:$EA$40,36,FALSE)</f>
        <v>1</v>
      </c>
      <c r="R41" s="56">
        <f>VLOOKUP($B41,Factores!$B$8:$EA$40,54,FALSE)</f>
        <v>2</v>
      </c>
      <c r="S41" s="56">
        <f>VLOOKUP($B41,Factores!$B$8:$EA$40,68,FALSE)</f>
        <v>1</v>
      </c>
      <c r="T41" s="56">
        <f>VLOOKUP($B41,Factores!$B$8:$EA$40,109,FALSE)</f>
        <v>3</v>
      </c>
      <c r="U41" s="56">
        <f>VLOOKUP($B41,Factores!$B$8:$EA$40,128,FALSE)</f>
        <v>1</v>
      </c>
      <c r="X41" s="48">
        <f t="shared" si="0"/>
        <v>29</v>
      </c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</row>
    <row r="42" spans="2:35" ht="15.75" thickBot="1" x14ac:dyDescent="0.3">
      <c r="B42" s="165" t="s">
        <v>404</v>
      </c>
      <c r="C42" s="56">
        <f>VLOOKUP($B42,Factores!$B$8:$EA$40,6,FALSE)</f>
        <v>2</v>
      </c>
      <c r="D42" s="56">
        <f>VLOOKUP($B42,Factores!$B$8:$EA$40,8,FALSE)</f>
        <v>1</v>
      </c>
      <c r="E42" s="56">
        <f>VLOOKUP($B42,Factores!$B$8:$EA$40,10,FALSE)</f>
        <v>1</v>
      </c>
      <c r="F42" s="56">
        <f>VLOOKUP($B42,Factores!$B$8:$EA$40,12,FALSE)</f>
        <v>2</v>
      </c>
      <c r="G42" s="56">
        <f>VLOOKUP($B42,Factores!$B$8:$EA$40,16,FALSE)</f>
        <v>1</v>
      </c>
      <c r="H42" s="56">
        <f>VLOOKUP($B42,Factores!$B$8:$EA$40,18,FALSE)</f>
        <v>1</v>
      </c>
      <c r="I42" s="56">
        <f>VLOOKUP($B42,Factores!$B$8:$EA$40,20,FALSE)</f>
        <v>1</v>
      </c>
      <c r="J42" s="56">
        <f>VLOOKUP($B42,Factores!$B$8:$EA$40,22,FALSE)</f>
        <v>1</v>
      </c>
      <c r="K42" s="56">
        <f>VLOOKUP($B42,Factores!$B$8:$EA$40,24,FALSE)</f>
        <v>5</v>
      </c>
      <c r="L42" s="56">
        <f>VLOOKUP($B42,Factores!$B$8:$EA$40,26,FALSE)</f>
        <v>1</v>
      </c>
      <c r="M42" s="56">
        <f>VLOOKUP($B42,Factores!$B$8:$EA$40,28,FALSE)</f>
        <v>1</v>
      </c>
      <c r="N42" s="56">
        <f>VLOOKUP($B42,Factores!$B$8:$EA$40,30,FALSE)</f>
        <v>3</v>
      </c>
      <c r="O42" s="56">
        <f>VLOOKUP($B42,Factores!$B$8:$EA$40,32,FALSE)</f>
        <v>2</v>
      </c>
      <c r="P42" s="56">
        <f>VLOOKUP($B42,Factores!$B$8:$EA$40,34,FALSE)</f>
        <v>1</v>
      </c>
      <c r="Q42" s="56">
        <f>VLOOKUP($B42,Factores!$B$8:$EA$40,36,FALSE)</f>
        <v>1</v>
      </c>
      <c r="R42" s="56">
        <f>VLOOKUP($B42,Factores!$B$8:$EA$40,54,FALSE)</f>
        <v>2</v>
      </c>
      <c r="S42" s="56">
        <f>VLOOKUP($B42,Factores!$B$8:$EA$40,68,FALSE)</f>
        <v>1</v>
      </c>
      <c r="T42" s="56">
        <f>VLOOKUP($B42,Factores!$B$8:$EA$40,109,FALSE)</f>
        <v>3</v>
      </c>
      <c r="U42" s="56">
        <f>VLOOKUP($B42,Factores!$B$8:$EA$40,128,FALSE)</f>
        <v>4</v>
      </c>
      <c r="X42" s="48">
        <f t="shared" si="0"/>
        <v>34</v>
      </c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</row>
    <row r="43" spans="2:35" x14ac:dyDescent="0.25"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</row>
    <row r="44" spans="2:35" x14ac:dyDescent="0.25"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302" t="s">
        <v>653</v>
      </c>
      <c r="X44" s="302">
        <f>MAX(X10:X42)</f>
        <v>73</v>
      </c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</row>
    <row r="45" spans="2:35" ht="15" customHeight="1" x14ac:dyDescent="0.25"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302" t="s">
        <v>660</v>
      </c>
      <c r="X45" s="302">
        <f>MIN(X10:X42)</f>
        <v>29</v>
      </c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</row>
    <row r="46" spans="2:35" x14ac:dyDescent="0.25"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</row>
    <row r="47" spans="2:35" x14ac:dyDescent="0.25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</row>
    <row r="48" spans="2:35" x14ac:dyDescent="0.25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</row>
    <row r="49" spans="2:35" x14ac:dyDescent="0.25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</row>
    <row r="50" spans="2:35" x14ac:dyDescent="0.25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</row>
    <row r="51" spans="2:35" x14ac:dyDescent="0.25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</row>
    <row r="52" spans="2:35" x14ac:dyDescent="0.25"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</row>
    <row r="53" spans="2:35" x14ac:dyDescent="0.25"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</row>
    <row r="54" spans="2:35" x14ac:dyDescent="0.25"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</row>
    <row r="55" spans="2:35" x14ac:dyDescent="0.25">
      <c r="B55" s="7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</row>
    <row r="56" spans="2:35" x14ac:dyDescent="0.25">
      <c r="B56" s="7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</row>
    <row r="57" spans="2:35" x14ac:dyDescent="0.25">
      <c r="B57" s="7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</row>
    <row r="58" spans="2:35" x14ac:dyDescent="0.25">
      <c r="B58" s="7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</row>
    <row r="59" spans="2:35" x14ac:dyDescent="0.25">
      <c r="B59" s="7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</row>
    <row r="60" spans="2:35" x14ac:dyDescent="0.25">
      <c r="B60" s="7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</row>
    <row r="61" spans="2:35" x14ac:dyDescent="0.25">
      <c r="B61" s="7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</row>
    <row r="62" spans="2:35" x14ac:dyDescent="0.25">
      <c r="B62" s="7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</row>
    <row r="63" spans="2:35" x14ac:dyDescent="0.25">
      <c r="B63" s="7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</row>
    <row r="64" spans="2:35" x14ac:dyDescent="0.25">
      <c r="B64" s="7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</row>
    <row r="65" spans="2:35" x14ac:dyDescent="0.25"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</row>
    <row r="66" spans="2:35" x14ac:dyDescent="0.25"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</row>
    <row r="67" spans="2:35" x14ac:dyDescent="0.25"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</row>
    <row r="68" spans="2:35" x14ac:dyDescent="0.25">
      <c r="B68" s="7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</row>
    <row r="69" spans="2:35" x14ac:dyDescent="0.25">
      <c r="B69" s="7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</row>
    <row r="70" spans="2:35" x14ac:dyDescent="0.25">
      <c r="B70" s="7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</row>
    <row r="71" spans="2:35" x14ac:dyDescent="0.25">
      <c r="B71" s="7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</row>
    <row r="72" spans="2:35" x14ac:dyDescent="0.25"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</row>
    <row r="73" spans="2:35" x14ac:dyDescent="0.25"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</row>
    <row r="74" spans="2:35" x14ac:dyDescent="0.25">
      <c r="B74" s="7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</row>
    <row r="75" spans="2:35" x14ac:dyDescent="0.25">
      <c r="B75" s="71"/>
      <c r="C75" s="11"/>
      <c r="D75" s="11"/>
      <c r="E75" s="11"/>
      <c r="F75" s="11"/>
      <c r="G75" s="11"/>
    </row>
    <row r="76" spans="2:35" x14ac:dyDescent="0.25">
      <c r="B76" s="71"/>
      <c r="C76" s="11"/>
      <c r="D76" s="11"/>
      <c r="E76" s="11"/>
      <c r="F76" s="11"/>
      <c r="G76" s="11"/>
    </row>
    <row r="77" spans="2:35" x14ac:dyDescent="0.25">
      <c r="B77" s="71"/>
    </row>
    <row r="78" spans="2:35" x14ac:dyDescent="0.25">
      <c r="B78" s="71"/>
    </row>
    <row r="79" spans="2:35" x14ac:dyDescent="0.25">
      <c r="B79" s="71"/>
    </row>
    <row r="80" spans="2:35" x14ac:dyDescent="0.25">
      <c r="B80" s="71"/>
    </row>
    <row r="82" spans="2:2" x14ac:dyDescent="0.25">
      <c r="B82" s="71"/>
    </row>
    <row r="83" spans="2:2" x14ac:dyDescent="0.25">
      <c r="B83" s="71"/>
    </row>
    <row r="84" spans="2:2" x14ac:dyDescent="0.25">
      <c r="B84" s="71"/>
    </row>
    <row r="85" spans="2:2" x14ac:dyDescent="0.25">
      <c r="B85" s="71"/>
    </row>
    <row r="86" spans="2:2" x14ac:dyDescent="0.25">
      <c r="B86" s="71"/>
    </row>
    <row r="87" spans="2:2" x14ac:dyDescent="0.25">
      <c r="B87" s="71"/>
    </row>
    <row r="88" spans="2:2" ht="15" customHeight="1" x14ac:dyDescent="0.25">
      <c r="B88" s="71"/>
    </row>
    <row r="89" spans="2:2" x14ac:dyDescent="0.25">
      <c r="B89" s="71"/>
    </row>
    <row r="91" spans="2:2" x14ac:dyDescent="0.25">
      <c r="B91" s="71"/>
    </row>
    <row r="92" spans="2:2" x14ac:dyDescent="0.25">
      <c r="B92" s="71"/>
    </row>
    <row r="93" spans="2:2" x14ac:dyDescent="0.25">
      <c r="B93" s="71"/>
    </row>
    <row r="94" spans="2:2" x14ac:dyDescent="0.25">
      <c r="B94" s="71"/>
    </row>
    <row r="95" spans="2:2" x14ac:dyDescent="0.25">
      <c r="B95" s="71"/>
    </row>
    <row r="96" spans="2:2" x14ac:dyDescent="0.25">
      <c r="B96" s="71"/>
    </row>
    <row r="97" spans="2:2" x14ac:dyDescent="0.25">
      <c r="B97" s="71"/>
    </row>
    <row r="99" spans="2:2" x14ac:dyDescent="0.25">
      <c r="B99" s="71"/>
    </row>
    <row r="100" spans="2:2" x14ac:dyDescent="0.25">
      <c r="B100" s="71"/>
    </row>
    <row r="101" spans="2:2" x14ac:dyDescent="0.25">
      <c r="B101" s="71"/>
    </row>
    <row r="102" spans="2:2" x14ac:dyDescent="0.25">
      <c r="B102" s="71"/>
    </row>
    <row r="103" spans="2:2" x14ac:dyDescent="0.25">
      <c r="B103" s="71"/>
    </row>
    <row r="104" spans="2:2" x14ac:dyDescent="0.25">
      <c r="B104" s="71"/>
    </row>
    <row r="105" spans="2:2" x14ac:dyDescent="0.25">
      <c r="B105" s="71"/>
    </row>
    <row r="107" spans="2:2" x14ac:dyDescent="0.25">
      <c r="B107" s="71"/>
    </row>
    <row r="108" spans="2:2" x14ac:dyDescent="0.25">
      <c r="B108" s="71"/>
    </row>
    <row r="109" spans="2:2" x14ac:dyDescent="0.25">
      <c r="B109" s="71"/>
    </row>
    <row r="110" spans="2:2" x14ac:dyDescent="0.25">
      <c r="B110" s="71"/>
    </row>
    <row r="111" spans="2:2" x14ac:dyDescent="0.25">
      <c r="B111" s="71"/>
    </row>
    <row r="112" spans="2:2" x14ac:dyDescent="0.25">
      <c r="B112" s="71"/>
    </row>
    <row r="113" spans="2:2" x14ac:dyDescent="0.25">
      <c r="B113" s="71"/>
    </row>
    <row r="114" spans="2:2" x14ac:dyDescent="0.25">
      <c r="B114" s="71"/>
    </row>
    <row r="115" spans="2:2" x14ac:dyDescent="0.25">
      <c r="B115" s="71"/>
    </row>
    <row r="116" spans="2:2" x14ac:dyDescent="0.25">
      <c r="B116" s="71"/>
    </row>
    <row r="117" spans="2:2" x14ac:dyDescent="0.25">
      <c r="B117" s="71"/>
    </row>
    <row r="118" spans="2:2" x14ac:dyDescent="0.25">
      <c r="B118" s="71"/>
    </row>
    <row r="119" spans="2:2" x14ac:dyDescent="0.25">
      <c r="B119" s="71"/>
    </row>
    <row r="120" spans="2:2" x14ac:dyDescent="0.25">
      <c r="B120" s="71"/>
    </row>
    <row r="121" spans="2:2" x14ac:dyDescent="0.25">
      <c r="B121" s="71"/>
    </row>
    <row r="122" spans="2:2" x14ac:dyDescent="0.25">
      <c r="B122" s="71"/>
    </row>
    <row r="123" spans="2:2" x14ac:dyDescent="0.25">
      <c r="B123" s="71"/>
    </row>
    <row r="124" spans="2:2" x14ac:dyDescent="0.25">
      <c r="B124" s="71"/>
    </row>
    <row r="126" spans="2:2" x14ac:dyDescent="0.25">
      <c r="B126" s="71"/>
    </row>
    <row r="127" spans="2:2" x14ac:dyDescent="0.25">
      <c r="B127" s="71"/>
    </row>
    <row r="128" spans="2:2" x14ac:dyDescent="0.25">
      <c r="B128" s="71"/>
    </row>
    <row r="129" spans="2:2" x14ac:dyDescent="0.25">
      <c r="B129" s="71"/>
    </row>
    <row r="130" spans="2:2" x14ac:dyDescent="0.25">
      <c r="B130" s="71"/>
    </row>
    <row r="131" spans="2:2" x14ac:dyDescent="0.25">
      <c r="B131" s="71"/>
    </row>
    <row r="132" spans="2:2" x14ac:dyDescent="0.25">
      <c r="B132" s="71"/>
    </row>
  </sheetData>
  <mergeCells count="22">
    <mergeCell ref="D5:U6"/>
    <mergeCell ref="G8:G9"/>
    <mergeCell ref="H8:H9"/>
    <mergeCell ref="I8:I9"/>
    <mergeCell ref="J8:J9"/>
    <mergeCell ref="K8:K9"/>
    <mergeCell ref="T8:T9"/>
    <mergeCell ref="U8:U9"/>
    <mergeCell ref="L8:L9"/>
    <mergeCell ref="M8:M9"/>
    <mergeCell ref="N8:N9"/>
    <mergeCell ref="P8:P9"/>
    <mergeCell ref="Q8:Q9"/>
    <mergeCell ref="R8:R9"/>
    <mergeCell ref="X8:X9"/>
    <mergeCell ref="B8:B9"/>
    <mergeCell ref="C8:C9"/>
    <mergeCell ref="D8:D9"/>
    <mergeCell ref="E8:E9"/>
    <mergeCell ref="F8:F9"/>
    <mergeCell ref="O8:O9"/>
    <mergeCell ref="S8:S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J51"/>
  <sheetViews>
    <sheetView showGridLines="0" topLeftCell="D7" zoomScale="96" zoomScaleNormal="96" workbookViewId="0">
      <selection activeCell="J16" sqref="J16"/>
    </sheetView>
  </sheetViews>
  <sheetFormatPr baseColWidth="10" defaultRowHeight="15" x14ac:dyDescent="0.25"/>
  <cols>
    <col min="2" max="2" width="6" customWidth="1"/>
    <col min="3" max="3" width="14.5703125" customWidth="1"/>
    <col min="4" max="4" width="28.140625" customWidth="1"/>
    <col min="5" max="5" width="17.140625" customWidth="1"/>
    <col min="6" max="6" width="12.140625" customWidth="1"/>
    <col min="7" max="8" width="19.7109375" customWidth="1"/>
    <col min="9" max="9" width="17.140625" customWidth="1"/>
    <col min="10" max="10" width="92" customWidth="1"/>
    <col min="12" max="12" width="14" bestFit="1" customWidth="1"/>
  </cols>
  <sheetData>
    <row r="4" spans="2:10" ht="15.75" thickBot="1" x14ac:dyDescent="0.3"/>
    <row r="5" spans="2:10" ht="15" customHeight="1" x14ac:dyDescent="0.25">
      <c r="B5" s="437" t="s">
        <v>429</v>
      </c>
      <c r="C5" s="438"/>
      <c r="D5" s="438"/>
      <c r="E5" s="438"/>
      <c r="F5" s="439"/>
    </row>
    <row r="6" spans="2:10" ht="2.25" customHeight="1" thickBot="1" x14ac:dyDescent="0.3">
      <c r="B6" s="440"/>
      <c r="C6" s="441"/>
      <c r="D6" s="441"/>
      <c r="E6" s="441"/>
      <c r="F6" s="442"/>
    </row>
    <row r="7" spans="2:10" ht="32.25" customHeight="1" thickBot="1" x14ac:dyDescent="0.3">
      <c r="B7" s="308" t="s">
        <v>428</v>
      </c>
      <c r="C7" s="243" t="s">
        <v>665</v>
      </c>
      <c r="D7" s="243" t="s">
        <v>60</v>
      </c>
      <c r="E7" s="309" t="s">
        <v>130</v>
      </c>
      <c r="F7" s="307" t="s">
        <v>381</v>
      </c>
      <c r="G7" s="307" t="s">
        <v>666</v>
      </c>
      <c r="H7" s="307" t="s">
        <v>676</v>
      </c>
      <c r="I7" s="309" t="s">
        <v>677</v>
      </c>
      <c r="J7" t="str">
        <f>CONCATENATE(C7,"|",D7,"|",E7,"|",F7,"|",G7,"|",H7,"|",I7)</f>
        <v>COD_DPTO|Nombre|Calificación |RIESGO LA/FT|Nivel_Riesgo LA/FT|N_Riesgo LA/FT|REGIÓN</v>
      </c>
    </row>
    <row r="8" spans="2:10" ht="15.75" thickBot="1" x14ac:dyDescent="0.3">
      <c r="B8" s="26">
        <v>1</v>
      </c>
      <c r="C8" s="26">
        <v>91</v>
      </c>
      <c r="D8" s="166" t="s">
        <v>382</v>
      </c>
      <c r="E8" s="21">
        <f>VLOOKUP(D8,Jurisdicciones!B10:X42,23,FALSE)</f>
        <v>32</v>
      </c>
      <c r="F8" s="243">
        <f>IF(AND(E8&gt;='Datos '!S$38,E8&lt;='Datos '!T$38),'Datos '!R$38,IF(AND(E8&gt;='Datos '!S$39,E8&lt;='Datos '!T$39),'Datos '!R$39,IF(AND(E8&gt;='Datos '!S$40,E8&lt;='Datos '!T$40),'Datos '!R$40,IF(AND(E8&gt;='Datos '!S$41,E8&lt;='Datos '!T$41),'Datos '!R$41,IF(AND(E8&gt;='Datos '!S$42),'Datos '!R$42)))))</f>
        <v>1</v>
      </c>
      <c r="G8" s="243" t="str">
        <f t="shared" ref="G8:G40" si="0">IF(F8=1,"MUY BAJO",IF(F8=2,"BAJO",IF(F8=3,"MEDIO",IF(F8=4,"ALTO","MUY ALTO"))))</f>
        <v>MUY BAJO</v>
      </c>
      <c r="H8" s="243" t="str">
        <f t="shared" ref="H8:H40" si="1">IF(F8&lt;=1,"BAJO",IF(F8=2,"MEDIO",IF(F8=3,"MEDIO",IF(F8&gt;=4,"ALTO"))))</f>
        <v>BAJO</v>
      </c>
      <c r="I8" s="21" t="s">
        <v>678</v>
      </c>
      <c r="J8" t="str">
        <f>CONCATENATE(C8,"|",D8,"|",E8,"|",F8,"|",G8,"|",H8,"|",I8)</f>
        <v>91|AMAZONAS|32|1|MUY BAJO|BAJO|AMAZONICA</v>
      </c>
    </row>
    <row r="9" spans="2:10" ht="15.75" thickBot="1" x14ac:dyDescent="0.3">
      <c r="B9" s="16">
        <v>2</v>
      </c>
      <c r="C9" s="16">
        <v>5</v>
      </c>
      <c r="D9" s="167" t="s">
        <v>383</v>
      </c>
      <c r="E9" s="21">
        <f>VLOOKUP(D9,Jurisdicciones!B11:X43,23,FALSE)</f>
        <v>73</v>
      </c>
      <c r="F9" s="38">
        <f>IF(AND(E9&gt;='Datos '!S$38,E9&lt;='Datos '!T$38),'Datos '!R$38,IF(AND(E9&gt;='Datos '!S$39,E9&lt;='Datos '!T$39),'Datos '!R$39,IF(AND(E9&gt;='Datos '!S$40,E9&lt;='Datos '!T$40),'Datos '!R$40,IF(AND(E9&gt;='Datos '!S$41,E9&lt;='Datos '!T$41),'Datos '!R$41,IF(AND(E9&gt;='Datos '!S$42),'Datos '!R$42)))))</f>
        <v>5</v>
      </c>
      <c r="G9" s="243" t="str">
        <f t="shared" si="0"/>
        <v>MUY ALTO</v>
      </c>
      <c r="H9" s="243" t="str">
        <f t="shared" si="1"/>
        <v>ALTO</v>
      </c>
      <c r="I9" s="21" t="s">
        <v>679</v>
      </c>
      <c r="J9" t="str">
        <f t="shared" ref="J9:J40" si="2">CONCATENATE(C9,"|",D9,"|",E9,"|",F9,"|",G9,"|",H9,"|",I9)</f>
        <v>5|ANTIOQUIA|73|5|MUY ALTO|ALTO|ANDINA</v>
      </c>
    </row>
    <row r="10" spans="2:10" ht="15.75" thickBot="1" x14ac:dyDescent="0.3">
      <c r="B10" s="16">
        <v>3</v>
      </c>
      <c r="C10" s="16">
        <v>81</v>
      </c>
      <c r="D10" s="167" t="s">
        <v>384</v>
      </c>
      <c r="E10" s="21">
        <f>VLOOKUP(D10,Jurisdicciones!B12:X44,23,FALSE)</f>
        <v>38</v>
      </c>
      <c r="F10" s="38">
        <f>IF(AND(E10&gt;='Datos '!S$38,E10&lt;='Datos '!T$38),'Datos '!R$38,IF(AND(E10&gt;='Datos '!S$39,E10&lt;='Datos '!T$39),'Datos '!R$39,IF(AND(E10&gt;='Datos '!S$40,E10&lt;='Datos '!T$40),'Datos '!R$40,IF(AND(E10&gt;='Datos '!S$41,E10&lt;='Datos '!T$41),'Datos '!R$41,IF(AND(E10&gt;='Datos '!S$42),'Datos '!R$42)))))</f>
        <v>2</v>
      </c>
      <c r="G10" s="243" t="str">
        <f t="shared" si="0"/>
        <v>BAJO</v>
      </c>
      <c r="H10" s="243" t="str">
        <f t="shared" si="1"/>
        <v>MEDIO</v>
      </c>
      <c r="I10" s="21" t="s">
        <v>682</v>
      </c>
      <c r="J10" t="str">
        <f t="shared" si="2"/>
        <v>81|ARAUCA|38|2|BAJO|MEDIO|ORINOQUIA</v>
      </c>
    </row>
    <row r="11" spans="2:10" ht="15.75" thickBot="1" x14ac:dyDescent="0.3">
      <c r="B11" s="16">
        <v>4</v>
      </c>
      <c r="C11" s="16">
        <v>8</v>
      </c>
      <c r="D11" s="167" t="s">
        <v>405</v>
      </c>
      <c r="E11" s="21">
        <f>VLOOKUP(D11,Jurisdicciones!B13:X45,23,FALSE)</f>
        <v>40</v>
      </c>
      <c r="F11" s="38">
        <f>IF(AND(E11&gt;='Datos '!S$38,E11&lt;='Datos '!T$38),'Datos '!R$38,IF(AND(E11&gt;='Datos '!S$39,E11&lt;='Datos '!T$39),'Datos '!R$39,IF(AND(E11&gt;='Datos '!S$40,E11&lt;='Datos '!T$40),'Datos '!R$40,IF(AND(E11&gt;='Datos '!S$41,E11&lt;='Datos '!T$41),'Datos '!R$41,IF(AND(E11&gt;='Datos '!S$42),'Datos '!R$42)))))</f>
        <v>2</v>
      </c>
      <c r="G11" s="243" t="str">
        <f t="shared" si="0"/>
        <v>BAJO</v>
      </c>
      <c r="H11" s="243" t="str">
        <f t="shared" si="1"/>
        <v>MEDIO</v>
      </c>
      <c r="I11" s="21" t="s">
        <v>680</v>
      </c>
      <c r="J11" t="str">
        <f t="shared" si="2"/>
        <v>8|ATLANTICO|40|2|BAJO|MEDIO|CARIBE</v>
      </c>
    </row>
    <row r="12" spans="2:10" ht="15.75" thickBot="1" x14ac:dyDescent="0.3">
      <c r="B12" s="16">
        <v>5</v>
      </c>
      <c r="C12" s="16">
        <v>11</v>
      </c>
      <c r="D12" s="167" t="s">
        <v>406</v>
      </c>
      <c r="E12" s="21">
        <f>VLOOKUP(D12,Jurisdicciones!B14:X46,23,FALSE)</f>
        <v>47</v>
      </c>
      <c r="F12" s="38">
        <f>IF(AND(E12&gt;='Datos '!S$38,E12&lt;='Datos '!T$38),'Datos '!R$38,IF(AND(E12&gt;='Datos '!S$39,E12&lt;='Datos '!T$39),'Datos '!R$39,IF(AND(E12&gt;='Datos '!S$40,E12&lt;='Datos '!T$40),'Datos '!R$40,IF(AND(E12&gt;='Datos '!S$41,E12&lt;='Datos '!T$41),'Datos '!R$41,IF(AND(E12&gt;='Datos '!S$42),'Datos '!R$42)))))</f>
        <v>3</v>
      </c>
      <c r="G12" s="243" t="str">
        <f t="shared" si="0"/>
        <v>MEDIO</v>
      </c>
      <c r="H12" s="243" t="str">
        <f t="shared" si="1"/>
        <v>MEDIO</v>
      </c>
      <c r="I12" s="21" t="s">
        <v>679</v>
      </c>
      <c r="J12" t="str">
        <f t="shared" si="2"/>
        <v>11|BOGOTA D.C.|47|3|MEDIO|MEDIO|ANDINA</v>
      </c>
    </row>
    <row r="13" spans="2:10" ht="15.75" thickBot="1" x14ac:dyDescent="0.3">
      <c r="B13" s="16">
        <v>6</v>
      </c>
      <c r="C13" s="16">
        <v>13</v>
      </c>
      <c r="D13" s="167" t="s">
        <v>407</v>
      </c>
      <c r="E13" s="21">
        <f>VLOOKUP(D13,Jurisdicciones!B15:X47,23,FALSE)</f>
        <v>44</v>
      </c>
      <c r="F13" s="38">
        <f>IF(AND(E13&gt;='Datos '!S$38,E13&lt;='Datos '!T$38),'Datos '!R$38,IF(AND(E13&gt;='Datos '!S$39,E13&lt;='Datos '!T$39),'Datos '!R$39,IF(AND(E13&gt;='Datos '!S$40,E13&lt;='Datos '!T$40),'Datos '!R$40,IF(AND(E13&gt;='Datos '!S$41,E13&lt;='Datos '!T$41),'Datos '!R$41,IF(AND(E13&gt;='Datos '!S$42),'Datos '!R$42)))))</f>
        <v>2</v>
      </c>
      <c r="G13" s="243" t="str">
        <f t="shared" si="0"/>
        <v>BAJO</v>
      </c>
      <c r="H13" s="243" t="str">
        <f t="shared" si="1"/>
        <v>MEDIO</v>
      </c>
      <c r="I13" s="21" t="s">
        <v>680</v>
      </c>
      <c r="J13" t="str">
        <f t="shared" si="2"/>
        <v>13|BOLIVAR|44|2|BAJO|MEDIO|CARIBE</v>
      </c>
    </row>
    <row r="14" spans="2:10" ht="15.75" thickBot="1" x14ac:dyDescent="0.3">
      <c r="B14" s="16">
        <v>7</v>
      </c>
      <c r="C14" s="16">
        <v>15</v>
      </c>
      <c r="D14" s="167" t="s">
        <v>408</v>
      </c>
      <c r="E14" s="21">
        <f>VLOOKUP(D14,Jurisdicciones!B16:X48,23,FALSE)</f>
        <v>36</v>
      </c>
      <c r="F14" s="38">
        <f>IF(AND(E14&gt;='Datos '!S$38,E14&lt;='Datos '!T$38),'Datos '!R$38,IF(AND(E14&gt;='Datos '!S$39,E14&lt;='Datos '!T$39),'Datos '!R$39,IF(AND(E14&gt;='Datos '!S$40,E14&lt;='Datos '!T$40),'Datos '!R$40,IF(AND(E14&gt;='Datos '!S$41,E14&lt;='Datos '!T$41),'Datos '!R$41,IF(AND(E14&gt;='Datos '!S$42),'Datos '!R$42)))))</f>
        <v>1</v>
      </c>
      <c r="G14" s="243" t="str">
        <f t="shared" si="0"/>
        <v>MUY BAJO</v>
      </c>
      <c r="H14" s="243" t="str">
        <f t="shared" si="1"/>
        <v>BAJO</v>
      </c>
      <c r="I14" s="21" t="s">
        <v>679</v>
      </c>
      <c r="J14" t="str">
        <f t="shared" si="2"/>
        <v>15|BOYACA|36|1|MUY BAJO|BAJO|ANDINA</v>
      </c>
    </row>
    <row r="15" spans="2:10" ht="15.75" thickBot="1" x14ac:dyDescent="0.3">
      <c r="B15" s="16">
        <v>8</v>
      </c>
      <c r="C15" s="16">
        <v>17</v>
      </c>
      <c r="D15" s="167" t="s">
        <v>385</v>
      </c>
      <c r="E15" s="21">
        <f>VLOOKUP(D15,Jurisdicciones!B17:X49,23,FALSE)</f>
        <v>48</v>
      </c>
      <c r="F15" s="38">
        <f>IF(AND(E15&gt;='Datos '!S$38,E15&lt;='Datos '!T$38),'Datos '!R$38,IF(AND(E15&gt;='Datos '!S$39,E15&lt;='Datos '!T$39),'Datos '!R$39,IF(AND(E15&gt;='Datos '!S$40,E15&lt;='Datos '!T$40),'Datos '!R$40,IF(AND(E15&gt;='Datos '!S$41,E15&lt;='Datos '!T$41),'Datos '!R$41,IF(AND(E15&gt;='Datos '!S$42),'Datos '!R$42)))))</f>
        <v>3</v>
      </c>
      <c r="G15" s="243" t="str">
        <f t="shared" si="0"/>
        <v>MEDIO</v>
      </c>
      <c r="H15" s="243" t="str">
        <f t="shared" si="1"/>
        <v>MEDIO</v>
      </c>
      <c r="I15" s="21" t="s">
        <v>679</v>
      </c>
      <c r="J15" t="str">
        <f t="shared" si="2"/>
        <v>17|CALDAS|48|3|MEDIO|MEDIO|ANDINA</v>
      </c>
    </row>
    <row r="16" spans="2:10" ht="15.75" thickBot="1" x14ac:dyDescent="0.3">
      <c r="B16" s="16">
        <v>9</v>
      </c>
      <c r="C16" s="16">
        <v>18</v>
      </c>
      <c r="D16" s="167" t="s">
        <v>409</v>
      </c>
      <c r="E16" s="21">
        <f>VLOOKUP(D16,Jurisdicciones!B18:X50,23,FALSE)</f>
        <v>36</v>
      </c>
      <c r="F16" s="38">
        <f>IF(AND(E16&gt;='Datos '!S$38,E16&lt;='Datos '!T$38),'Datos '!R$38,IF(AND(E16&gt;='Datos '!S$39,E16&lt;='Datos '!T$39),'Datos '!R$39,IF(AND(E16&gt;='Datos '!S$40,E16&lt;='Datos '!T$40),'Datos '!R$40,IF(AND(E16&gt;='Datos '!S$41,E16&lt;='Datos '!T$41),'Datos '!R$41,IF(AND(E16&gt;='Datos '!S$42),'Datos '!R$42)))))</f>
        <v>1</v>
      </c>
      <c r="G16" s="243" t="str">
        <f t="shared" si="0"/>
        <v>MUY BAJO</v>
      </c>
      <c r="H16" s="243" t="str">
        <f t="shared" si="1"/>
        <v>BAJO</v>
      </c>
      <c r="I16" s="21" t="s">
        <v>678</v>
      </c>
      <c r="J16" t="str">
        <f t="shared" si="2"/>
        <v>18|CAQUETA|36|1|MUY BAJO|BAJO|AMAZONICA</v>
      </c>
    </row>
    <row r="17" spans="2:10" ht="15.75" thickBot="1" x14ac:dyDescent="0.3">
      <c r="B17" s="16">
        <v>10</v>
      </c>
      <c r="C17" s="16">
        <v>85</v>
      </c>
      <c r="D17" s="167" t="s">
        <v>387</v>
      </c>
      <c r="E17" s="21">
        <f>VLOOKUP(D17,Jurisdicciones!B19:X51,23,FALSE)</f>
        <v>29</v>
      </c>
      <c r="F17" s="38">
        <f>IF(AND(E17&gt;='Datos '!S$38,E17&lt;='Datos '!T$38),'Datos '!R$38,IF(AND(E17&gt;='Datos '!S$39,E17&lt;='Datos '!T$39),'Datos '!R$39,IF(AND(E17&gt;='Datos '!S$40,E17&lt;='Datos '!T$40),'Datos '!R$40,IF(AND(E17&gt;='Datos '!S$41,E17&lt;='Datos '!T$41),'Datos '!R$41,IF(AND(E17&gt;='Datos '!S$42),'Datos '!R$42)))))</f>
        <v>1</v>
      </c>
      <c r="G17" s="243" t="str">
        <f t="shared" si="0"/>
        <v>MUY BAJO</v>
      </c>
      <c r="H17" s="243" t="str">
        <f t="shared" si="1"/>
        <v>BAJO</v>
      </c>
      <c r="I17" s="21" t="s">
        <v>682</v>
      </c>
      <c r="J17" t="str">
        <f t="shared" si="2"/>
        <v>85|CASANARE|29|1|MUY BAJO|BAJO|ORINOQUIA</v>
      </c>
    </row>
    <row r="18" spans="2:10" ht="15.75" thickBot="1" x14ac:dyDescent="0.3">
      <c r="B18" s="16">
        <v>11</v>
      </c>
      <c r="C18" s="16">
        <v>19</v>
      </c>
      <c r="D18" s="167" t="s">
        <v>388</v>
      </c>
      <c r="E18" s="21">
        <f>VLOOKUP(D18,Jurisdicciones!B20:X52,23,FALSE)</f>
        <v>62</v>
      </c>
      <c r="F18" s="38">
        <f>IF(AND(E18&gt;='Datos '!S$38,E18&lt;='Datos '!T$38),'Datos '!R$38,IF(AND(E18&gt;='Datos '!S$39,E18&lt;='Datos '!T$39),'Datos '!R$39,IF(AND(E18&gt;='Datos '!S$40,E18&lt;='Datos '!T$40),'Datos '!R$40,IF(AND(E18&gt;='Datos '!S$41,E18&lt;='Datos '!T$41),'Datos '!R$41,IF(AND(E18&gt;='Datos '!S$42),'Datos '!R$42)))))</f>
        <v>4</v>
      </c>
      <c r="G18" s="243" t="str">
        <f t="shared" si="0"/>
        <v>ALTO</v>
      </c>
      <c r="H18" s="243" t="str">
        <f t="shared" si="1"/>
        <v>ALTO</v>
      </c>
      <c r="I18" s="21" t="s">
        <v>681</v>
      </c>
      <c r="J18" t="str">
        <f t="shared" si="2"/>
        <v>19|CAUCA|62|4|ALTO|ALTO|PACIFICA</v>
      </c>
    </row>
    <row r="19" spans="2:10" ht="15.75" thickBot="1" x14ac:dyDescent="0.3">
      <c r="B19" s="16">
        <v>12</v>
      </c>
      <c r="C19" s="16">
        <v>20</v>
      </c>
      <c r="D19" s="167" t="s">
        <v>389</v>
      </c>
      <c r="E19" s="21">
        <f>VLOOKUP(D19,Jurisdicciones!B21:X53,23,FALSE)</f>
        <v>40</v>
      </c>
      <c r="F19" s="38">
        <f>IF(AND(E19&gt;='Datos '!S$38,E19&lt;='Datos '!T$38),'Datos '!R$38,IF(AND(E19&gt;='Datos '!S$39,E19&lt;='Datos '!T$39),'Datos '!R$39,IF(AND(E19&gt;='Datos '!S$40,E19&lt;='Datos '!T$40),'Datos '!R$40,IF(AND(E19&gt;='Datos '!S$41,E19&lt;='Datos '!T$41),'Datos '!R$41,IF(AND(E19&gt;='Datos '!S$42),'Datos '!R$42)))))</f>
        <v>2</v>
      </c>
      <c r="G19" s="243" t="str">
        <f t="shared" si="0"/>
        <v>BAJO</v>
      </c>
      <c r="H19" s="243" t="str">
        <f t="shared" si="1"/>
        <v>MEDIO</v>
      </c>
      <c r="I19" s="21" t="s">
        <v>680</v>
      </c>
      <c r="J19" t="str">
        <f t="shared" si="2"/>
        <v>20|CESAR|40|2|BAJO|MEDIO|CARIBE</v>
      </c>
    </row>
    <row r="20" spans="2:10" ht="15.75" thickBot="1" x14ac:dyDescent="0.3">
      <c r="B20" s="16">
        <v>13</v>
      </c>
      <c r="C20" s="16">
        <v>27</v>
      </c>
      <c r="D20" s="167" t="s">
        <v>415</v>
      </c>
      <c r="E20" s="21">
        <f>VLOOKUP(D20,Jurisdicciones!B22:X54,23,FALSE)</f>
        <v>56</v>
      </c>
      <c r="F20" s="38">
        <f>IF(AND(E20&gt;='Datos '!S$38,E20&lt;='Datos '!T$38),'Datos '!R$38,IF(AND(E20&gt;='Datos '!S$39,E20&lt;='Datos '!T$39),'Datos '!R$39,IF(AND(E20&gt;='Datos '!S$40,E20&lt;='Datos '!T$40),'Datos '!R$40,IF(AND(E20&gt;='Datos '!S$41,E20&lt;='Datos '!T$41),'Datos '!R$41,IF(AND(E20&gt;='Datos '!S$42),'Datos '!R$42)))))</f>
        <v>4</v>
      </c>
      <c r="G20" s="243" t="str">
        <f t="shared" si="0"/>
        <v>ALTO</v>
      </c>
      <c r="H20" s="243" t="str">
        <f t="shared" si="1"/>
        <v>ALTO</v>
      </c>
      <c r="I20" s="21" t="s">
        <v>681</v>
      </c>
      <c r="J20" t="str">
        <f t="shared" si="2"/>
        <v>27|CHOCO|56|4|ALTO|ALTO|PACIFICA</v>
      </c>
    </row>
    <row r="21" spans="2:10" ht="15.75" thickBot="1" x14ac:dyDescent="0.3">
      <c r="B21" s="16">
        <v>14</v>
      </c>
      <c r="C21" s="16">
        <v>23</v>
      </c>
      <c r="D21" s="167" t="s">
        <v>410</v>
      </c>
      <c r="E21" s="21">
        <f>VLOOKUP(D21,Jurisdicciones!B23:X55,23,FALSE)</f>
        <v>37</v>
      </c>
      <c r="F21" s="38">
        <f>IF(AND(E21&gt;='Datos '!S$38,E21&lt;='Datos '!T$38),'Datos '!R$38,IF(AND(E21&gt;='Datos '!S$39,E21&lt;='Datos '!T$39),'Datos '!R$39,IF(AND(E21&gt;='Datos '!S$40,E21&lt;='Datos '!T$40),'Datos '!R$40,IF(AND(E21&gt;='Datos '!S$41,E21&lt;='Datos '!T$41),'Datos '!R$41,IF(AND(E21&gt;='Datos '!S$42),'Datos '!R$42)))))</f>
        <v>1</v>
      </c>
      <c r="G21" s="243" t="str">
        <f t="shared" si="0"/>
        <v>MUY BAJO</v>
      </c>
      <c r="H21" s="243" t="str">
        <f t="shared" si="1"/>
        <v>BAJO</v>
      </c>
      <c r="I21" s="21" t="s">
        <v>680</v>
      </c>
      <c r="J21" t="str">
        <f t="shared" si="2"/>
        <v>23|CORDOBA|37|1|MUY BAJO|BAJO|CARIBE</v>
      </c>
    </row>
    <row r="22" spans="2:10" ht="15.75" thickBot="1" x14ac:dyDescent="0.3">
      <c r="B22" s="16">
        <v>15</v>
      </c>
      <c r="C22" s="16">
        <v>25</v>
      </c>
      <c r="D22" s="167" t="s">
        <v>390</v>
      </c>
      <c r="E22" s="21">
        <f>VLOOKUP(D22,Jurisdicciones!B24:X56,23,FALSE)</f>
        <v>35</v>
      </c>
      <c r="F22" s="38">
        <f>IF(AND(E22&gt;='Datos '!S$38,E22&lt;='Datos '!T$38),'Datos '!R$38,IF(AND(E22&gt;='Datos '!S$39,E22&lt;='Datos '!T$39),'Datos '!R$39,IF(AND(E22&gt;='Datos '!S$40,E22&lt;='Datos '!T$40),'Datos '!R$40,IF(AND(E22&gt;='Datos '!S$41,E22&lt;='Datos '!T$41),'Datos '!R$41,IF(AND(E22&gt;='Datos '!S$42),'Datos '!R$42)))))</f>
        <v>1</v>
      </c>
      <c r="G22" s="243" t="str">
        <f t="shared" si="0"/>
        <v>MUY BAJO</v>
      </c>
      <c r="H22" s="243" t="str">
        <f t="shared" si="1"/>
        <v>BAJO</v>
      </c>
      <c r="I22" s="21" t="s">
        <v>679</v>
      </c>
      <c r="J22" t="str">
        <f t="shared" si="2"/>
        <v>25|CUNDINAMARCA|35|1|MUY BAJO|BAJO|ANDINA</v>
      </c>
    </row>
    <row r="23" spans="2:10" ht="15.75" thickBot="1" x14ac:dyDescent="0.3">
      <c r="B23" s="16">
        <v>16</v>
      </c>
      <c r="C23" s="16">
        <v>94</v>
      </c>
      <c r="D23" s="167" t="s">
        <v>411</v>
      </c>
      <c r="E23" s="21">
        <f>VLOOKUP(D23,Jurisdicciones!B25:X57,23,FALSE)</f>
        <v>32</v>
      </c>
      <c r="F23" s="38">
        <f>IF(AND(E23&gt;='Datos '!S$38,E23&lt;='Datos '!T$38),'Datos '!R$38,IF(AND(E23&gt;='Datos '!S$39,E23&lt;='Datos '!T$39),'Datos '!R$39,IF(AND(E23&gt;='Datos '!S$40,E23&lt;='Datos '!T$40),'Datos '!R$40,IF(AND(E23&gt;='Datos '!S$41,E23&lt;='Datos '!T$41),'Datos '!R$41,IF(AND(E23&gt;='Datos '!S$42),'Datos '!R$42)))))</f>
        <v>1</v>
      </c>
      <c r="G23" s="243" t="str">
        <f t="shared" si="0"/>
        <v>MUY BAJO</v>
      </c>
      <c r="H23" s="243" t="str">
        <f t="shared" si="1"/>
        <v>BAJO</v>
      </c>
      <c r="I23" s="21" t="s">
        <v>678</v>
      </c>
      <c r="J23" t="str">
        <f t="shared" si="2"/>
        <v>94|GUAINIA|32|1|MUY BAJO|BAJO|AMAZONICA</v>
      </c>
    </row>
    <row r="24" spans="2:10" ht="15.75" thickBot="1" x14ac:dyDescent="0.3">
      <c r="B24" s="16">
        <v>17</v>
      </c>
      <c r="C24" s="16">
        <v>95</v>
      </c>
      <c r="D24" s="167" t="s">
        <v>391</v>
      </c>
      <c r="E24" s="21">
        <f>VLOOKUP(D24,Jurisdicciones!B26:X58,23,FALSE)</f>
        <v>35</v>
      </c>
      <c r="F24" s="38">
        <f>IF(AND(E24&gt;='Datos '!S$38,E24&lt;='Datos '!T$38),'Datos '!R$38,IF(AND(E24&gt;='Datos '!S$39,E24&lt;='Datos '!T$39),'Datos '!R$39,IF(AND(E24&gt;='Datos '!S$40,E24&lt;='Datos '!T$40),'Datos '!R$40,IF(AND(E24&gt;='Datos '!S$41,E24&lt;='Datos '!T$41),'Datos '!R$41,IF(AND(E24&gt;='Datos '!S$42),'Datos '!R$42)))))</f>
        <v>1</v>
      </c>
      <c r="G24" s="243" t="str">
        <f t="shared" si="0"/>
        <v>MUY BAJO</v>
      </c>
      <c r="H24" s="243" t="str">
        <f t="shared" si="1"/>
        <v>BAJO</v>
      </c>
      <c r="I24" s="21" t="s">
        <v>678</v>
      </c>
      <c r="J24" t="str">
        <f t="shared" si="2"/>
        <v>95|GUAVIARE|35|1|MUY BAJO|BAJO|AMAZONICA</v>
      </c>
    </row>
    <row r="25" spans="2:10" ht="15.75" thickBot="1" x14ac:dyDescent="0.3">
      <c r="B25" s="16">
        <v>18</v>
      </c>
      <c r="C25" s="16">
        <v>41</v>
      </c>
      <c r="D25" s="167" t="s">
        <v>392</v>
      </c>
      <c r="E25" s="21">
        <f>VLOOKUP(D25,Jurisdicciones!B27:X59,23,FALSE)</f>
        <v>30</v>
      </c>
      <c r="F25" s="38">
        <f>IF(AND(E25&gt;='Datos '!S$38,E25&lt;='Datos '!T$38),'Datos '!R$38,IF(AND(E25&gt;='Datos '!S$39,E25&lt;='Datos '!T$39),'Datos '!R$39,IF(AND(E25&gt;='Datos '!S$40,E25&lt;='Datos '!T$40),'Datos '!R$40,IF(AND(E25&gt;='Datos '!S$41,E25&lt;='Datos '!T$41),'Datos '!R$41,IF(AND(E25&gt;='Datos '!S$42),'Datos '!R$42)))))</f>
        <v>1</v>
      </c>
      <c r="G25" s="243" t="str">
        <f t="shared" si="0"/>
        <v>MUY BAJO</v>
      </c>
      <c r="H25" s="243" t="str">
        <f t="shared" si="1"/>
        <v>BAJO</v>
      </c>
      <c r="I25" s="21" t="s">
        <v>679</v>
      </c>
      <c r="J25" t="str">
        <f t="shared" si="2"/>
        <v>41|HUILA|30|1|MUY BAJO|BAJO|ANDINA</v>
      </c>
    </row>
    <row r="26" spans="2:10" ht="15.75" thickBot="1" x14ac:dyDescent="0.3">
      <c r="B26" s="16">
        <v>19</v>
      </c>
      <c r="C26" s="16">
        <v>44</v>
      </c>
      <c r="D26" s="167" t="s">
        <v>393</v>
      </c>
      <c r="E26" s="21">
        <f>VLOOKUP(D26,Jurisdicciones!B28:X60,23,FALSE)</f>
        <v>38</v>
      </c>
      <c r="F26" s="38">
        <f>IF(AND(E26&gt;='Datos '!S$38,E26&lt;='Datos '!T$38),'Datos '!R$38,IF(AND(E26&gt;='Datos '!S$39,E26&lt;='Datos '!T$39),'Datos '!R$39,IF(AND(E26&gt;='Datos '!S$40,E26&lt;='Datos '!T$40),'Datos '!R$40,IF(AND(E26&gt;='Datos '!S$41,E26&lt;='Datos '!T$41),'Datos '!R$41,IF(AND(E26&gt;='Datos '!S$42),'Datos '!R$42)))))</f>
        <v>2</v>
      </c>
      <c r="G26" s="243" t="str">
        <f t="shared" si="0"/>
        <v>BAJO</v>
      </c>
      <c r="H26" s="243" t="str">
        <f t="shared" si="1"/>
        <v>MEDIO</v>
      </c>
      <c r="I26" s="21" t="s">
        <v>680</v>
      </c>
      <c r="J26" t="str">
        <f t="shared" si="2"/>
        <v>44|LA GUAJIRA|38|2|BAJO|MEDIO|CARIBE</v>
      </c>
    </row>
    <row r="27" spans="2:10" ht="15.75" thickBot="1" x14ac:dyDescent="0.3">
      <c r="B27" s="16">
        <v>20</v>
      </c>
      <c r="C27" s="16">
        <v>47</v>
      </c>
      <c r="D27" s="167" t="s">
        <v>394</v>
      </c>
      <c r="E27" s="21">
        <f>VLOOKUP(D27,Jurisdicciones!B29:X61,23,FALSE)</f>
        <v>42</v>
      </c>
      <c r="F27" s="38">
        <f>IF(AND(E27&gt;='Datos '!S$38,E27&lt;='Datos '!T$38),'Datos '!R$38,IF(AND(E27&gt;='Datos '!S$39,E27&lt;='Datos '!T$39),'Datos '!R$39,IF(AND(E27&gt;='Datos '!S$40,E27&lt;='Datos '!T$40),'Datos '!R$40,IF(AND(E27&gt;='Datos '!S$41,E27&lt;='Datos '!T$41),'Datos '!R$41,IF(AND(E27&gt;='Datos '!S$42),'Datos '!R$42)))))</f>
        <v>2</v>
      </c>
      <c r="G27" s="243" t="str">
        <f t="shared" si="0"/>
        <v>BAJO</v>
      </c>
      <c r="H27" s="243" t="str">
        <f t="shared" si="1"/>
        <v>MEDIO</v>
      </c>
      <c r="I27" s="21" t="s">
        <v>680</v>
      </c>
      <c r="J27" t="str">
        <f t="shared" si="2"/>
        <v>47|MAGDALENA|42|2|BAJO|MEDIO|CARIBE</v>
      </c>
    </row>
    <row r="28" spans="2:10" ht="15.75" thickBot="1" x14ac:dyDescent="0.3">
      <c r="B28" s="16">
        <v>21</v>
      </c>
      <c r="C28" s="16">
        <v>50</v>
      </c>
      <c r="D28" s="167" t="s">
        <v>395</v>
      </c>
      <c r="E28" s="21">
        <f>VLOOKUP(D28,Jurisdicciones!B30:X62,23,FALSE)</f>
        <v>37</v>
      </c>
      <c r="F28" s="38">
        <f>IF(AND(E28&gt;='Datos '!S$38,E28&lt;='Datos '!T$38),'Datos '!R$38,IF(AND(E28&gt;='Datos '!S$39,E28&lt;='Datos '!T$39),'Datos '!R$39,IF(AND(E28&gt;='Datos '!S$40,E28&lt;='Datos '!T$40),'Datos '!R$40,IF(AND(E28&gt;='Datos '!S$41,E28&lt;='Datos '!T$41),'Datos '!R$41,IF(AND(E28&gt;='Datos '!S$42),'Datos '!R$42)))))</f>
        <v>1</v>
      </c>
      <c r="G28" s="243" t="str">
        <f t="shared" si="0"/>
        <v>MUY BAJO</v>
      </c>
      <c r="H28" s="243" t="str">
        <f t="shared" si="1"/>
        <v>BAJO</v>
      </c>
      <c r="I28" s="21" t="s">
        <v>682</v>
      </c>
      <c r="J28" t="str">
        <f t="shared" si="2"/>
        <v>50|META|37|1|MUY BAJO|BAJO|ORINOQUIA</v>
      </c>
    </row>
    <row r="29" spans="2:10" ht="15.75" thickBot="1" x14ac:dyDescent="0.3">
      <c r="B29" s="16">
        <v>22</v>
      </c>
      <c r="C29" s="16">
        <v>52</v>
      </c>
      <c r="D29" s="167" t="s">
        <v>396</v>
      </c>
      <c r="E29" s="21">
        <f>VLOOKUP(D29,Jurisdicciones!B31:X63,23,FALSE)</f>
        <v>65</v>
      </c>
      <c r="F29" s="38">
        <f>IF(AND(E29&gt;='Datos '!S$38,E29&lt;='Datos '!T$38),'Datos '!R$38,IF(AND(E29&gt;='Datos '!S$39,E29&lt;='Datos '!T$39),'Datos '!R$39,IF(AND(E29&gt;='Datos '!S$40,E29&lt;='Datos '!T$40),'Datos '!R$40,IF(AND(E29&gt;='Datos '!S$41,E29&lt;='Datos '!T$41),'Datos '!R$41,IF(AND(E29&gt;='Datos '!S$42),'Datos '!R$42)))))</f>
        <v>5</v>
      </c>
      <c r="G29" s="243" t="str">
        <f t="shared" si="0"/>
        <v>MUY ALTO</v>
      </c>
      <c r="H29" s="243" t="str">
        <f t="shared" si="1"/>
        <v>ALTO</v>
      </c>
      <c r="I29" s="21" t="s">
        <v>681</v>
      </c>
      <c r="J29" t="str">
        <f t="shared" si="2"/>
        <v>52|NARIÑO|65|5|MUY ALTO|ALTO|PACIFICA</v>
      </c>
    </row>
    <row r="30" spans="2:10" ht="15.75" thickBot="1" x14ac:dyDescent="0.3">
      <c r="B30" s="16">
        <v>23</v>
      </c>
      <c r="C30" s="16">
        <v>54</v>
      </c>
      <c r="D30" s="167" t="s">
        <v>397</v>
      </c>
      <c r="E30" s="21">
        <f>VLOOKUP(D30,Jurisdicciones!B32:X64,23,FALSE)</f>
        <v>46</v>
      </c>
      <c r="F30" s="38">
        <f>IF(AND(E30&gt;='Datos '!S$38,E30&lt;='Datos '!T$38),'Datos '!R$38,IF(AND(E30&gt;='Datos '!S$39,E30&lt;='Datos '!T$39),'Datos '!R$39,IF(AND(E30&gt;='Datos '!S$40,E30&lt;='Datos '!T$40),'Datos '!R$40,IF(AND(E30&gt;='Datos '!S$41,E30&lt;='Datos '!T$41),'Datos '!R$41,IF(AND(E30&gt;='Datos '!S$42),'Datos '!R$42)))))</f>
        <v>2</v>
      </c>
      <c r="G30" s="243" t="str">
        <f t="shared" si="0"/>
        <v>BAJO</v>
      </c>
      <c r="H30" s="243" t="str">
        <f t="shared" si="1"/>
        <v>MEDIO</v>
      </c>
      <c r="I30" s="21" t="s">
        <v>679</v>
      </c>
      <c r="J30" t="str">
        <f t="shared" si="2"/>
        <v>54|NORTE DE SANTANDER|46|2|BAJO|MEDIO|ANDINA</v>
      </c>
    </row>
    <row r="31" spans="2:10" ht="15.75" thickBot="1" x14ac:dyDescent="0.3">
      <c r="B31" s="16">
        <v>24</v>
      </c>
      <c r="C31" s="16">
        <v>86</v>
      </c>
      <c r="D31" s="167" t="s">
        <v>398</v>
      </c>
      <c r="E31" s="21">
        <f>VLOOKUP(D31,Jurisdicciones!B33:X65,23,FALSE)</f>
        <v>41</v>
      </c>
      <c r="F31" s="38">
        <f>IF(AND(E31&gt;='Datos '!S$38,E31&lt;='Datos '!T$38),'Datos '!R$38,IF(AND(E31&gt;='Datos '!S$39,E31&lt;='Datos '!T$39),'Datos '!R$39,IF(AND(E31&gt;='Datos '!S$40,E31&lt;='Datos '!T$40),'Datos '!R$40,IF(AND(E31&gt;='Datos '!S$41,E31&lt;='Datos '!T$41),'Datos '!R$41,IF(AND(E31&gt;='Datos '!S$42),'Datos '!R$42)))))</f>
        <v>2</v>
      </c>
      <c r="G31" s="243" t="str">
        <f t="shared" si="0"/>
        <v>BAJO</v>
      </c>
      <c r="H31" s="243" t="str">
        <f t="shared" si="1"/>
        <v>MEDIO</v>
      </c>
      <c r="I31" s="21" t="s">
        <v>678</v>
      </c>
      <c r="J31" t="str">
        <f t="shared" si="2"/>
        <v>86|PUTUMAYO|41|2|BAJO|MEDIO|AMAZONICA</v>
      </c>
    </row>
    <row r="32" spans="2:10" ht="15.75" thickBot="1" x14ac:dyDescent="0.3">
      <c r="B32" s="16">
        <v>25</v>
      </c>
      <c r="C32" s="16">
        <v>63</v>
      </c>
      <c r="D32" s="167" t="s">
        <v>412</v>
      </c>
      <c r="E32" s="21">
        <f>VLOOKUP(D32,Jurisdicciones!B34:X66,23,FALSE)</f>
        <v>48</v>
      </c>
      <c r="F32" s="38">
        <f>IF(AND(E32&gt;='Datos '!S$38,E32&lt;='Datos '!T$38),'Datos '!R$38,IF(AND(E32&gt;='Datos '!S$39,E32&lt;='Datos '!T$39),'Datos '!R$39,IF(AND(E32&gt;='Datos '!S$40,E32&lt;='Datos '!T$40),'Datos '!R$40,IF(AND(E32&gt;='Datos '!S$41,E32&lt;='Datos '!T$41),'Datos '!R$41,IF(AND(E32&gt;='Datos '!S$42),'Datos '!R$42)))))</f>
        <v>3</v>
      </c>
      <c r="G32" s="243" t="str">
        <f t="shared" si="0"/>
        <v>MEDIO</v>
      </c>
      <c r="H32" s="243" t="str">
        <f t="shared" si="1"/>
        <v>MEDIO</v>
      </c>
      <c r="I32" s="21" t="s">
        <v>679</v>
      </c>
      <c r="J32" t="str">
        <f t="shared" si="2"/>
        <v>63|QUINDIO|48|3|MEDIO|MEDIO|ANDINA</v>
      </c>
    </row>
    <row r="33" spans="2:10" ht="15.75" thickBot="1" x14ac:dyDescent="0.3">
      <c r="B33" s="16">
        <v>26</v>
      </c>
      <c r="C33" s="16">
        <v>66</v>
      </c>
      <c r="D33" s="167" t="s">
        <v>399</v>
      </c>
      <c r="E33" s="21">
        <f>VLOOKUP(D33,Jurisdicciones!B35:X67,23,FALSE)</f>
        <v>49</v>
      </c>
      <c r="F33" s="38">
        <f>IF(AND(E33&gt;='Datos '!S$38,E33&lt;='Datos '!T$38),'Datos '!R$38,IF(AND(E33&gt;='Datos '!S$39,E33&lt;='Datos '!T$39),'Datos '!R$39,IF(AND(E33&gt;='Datos '!S$40,E33&lt;='Datos '!T$40),'Datos '!R$40,IF(AND(E33&gt;='Datos '!S$41,E33&lt;='Datos '!T$41),'Datos '!R$41,IF(AND(E33&gt;='Datos '!S$42),'Datos '!R$42)))))</f>
        <v>3</v>
      </c>
      <c r="G33" s="243" t="str">
        <f t="shared" si="0"/>
        <v>MEDIO</v>
      </c>
      <c r="H33" s="243" t="str">
        <f t="shared" si="1"/>
        <v>MEDIO</v>
      </c>
      <c r="I33" s="21" t="s">
        <v>679</v>
      </c>
      <c r="J33" t="str">
        <f t="shared" si="2"/>
        <v>66|RISARALDA|49|3|MEDIO|MEDIO|ANDINA</v>
      </c>
    </row>
    <row r="34" spans="2:10" ht="15.75" thickBot="1" x14ac:dyDescent="0.3">
      <c r="B34" s="16">
        <v>27</v>
      </c>
      <c r="C34" s="16">
        <v>88</v>
      </c>
      <c r="D34" s="167" t="s">
        <v>413</v>
      </c>
      <c r="E34" s="21">
        <f>VLOOKUP(D34,Jurisdicciones!B36:X68,23,FALSE)</f>
        <v>36</v>
      </c>
      <c r="F34" s="38">
        <f>IF(AND(E34&gt;='Datos '!S$38,E34&lt;='Datos '!T$38),'Datos '!R$38,IF(AND(E34&gt;='Datos '!S$39,E34&lt;='Datos '!T$39),'Datos '!R$39,IF(AND(E34&gt;='Datos '!S$40,E34&lt;='Datos '!T$40),'Datos '!R$40,IF(AND(E34&gt;='Datos '!S$41,E34&lt;='Datos '!T$41),'Datos '!R$41,IF(AND(E34&gt;='Datos '!S$42),'Datos '!R$42)))))</f>
        <v>1</v>
      </c>
      <c r="G34" s="243" t="str">
        <f t="shared" si="0"/>
        <v>MUY BAJO</v>
      </c>
      <c r="H34" s="243" t="str">
        <f t="shared" si="1"/>
        <v>BAJO</v>
      </c>
      <c r="I34" s="21" t="s">
        <v>680</v>
      </c>
      <c r="J34" t="str">
        <f t="shared" si="2"/>
        <v>88|SAN ANDRES Y PROVIDENCIA|36|1|MUY BAJO|BAJO|CARIBE</v>
      </c>
    </row>
    <row r="35" spans="2:10" ht="15.75" thickBot="1" x14ac:dyDescent="0.3">
      <c r="B35" s="16">
        <v>28</v>
      </c>
      <c r="C35" s="16">
        <v>68</v>
      </c>
      <c r="D35" s="167" t="s">
        <v>400</v>
      </c>
      <c r="E35" s="21">
        <f>VLOOKUP(D35,Jurisdicciones!B37:X69,23,FALSE)</f>
        <v>33</v>
      </c>
      <c r="F35" s="38">
        <f>IF(AND(E35&gt;='Datos '!S$38,E35&lt;='Datos '!T$38),'Datos '!R$38,IF(AND(E35&gt;='Datos '!S$39,E35&lt;='Datos '!T$39),'Datos '!R$39,IF(AND(E35&gt;='Datos '!S$40,E35&lt;='Datos '!T$40),'Datos '!R$40,IF(AND(E35&gt;='Datos '!S$41,E35&lt;='Datos '!T$41),'Datos '!R$41,IF(AND(E35&gt;='Datos '!S$42),'Datos '!R$42)))))</f>
        <v>1</v>
      </c>
      <c r="G35" s="243" t="str">
        <f t="shared" si="0"/>
        <v>MUY BAJO</v>
      </c>
      <c r="H35" s="243" t="str">
        <f t="shared" si="1"/>
        <v>BAJO</v>
      </c>
      <c r="I35" s="21" t="s">
        <v>679</v>
      </c>
      <c r="J35" t="str">
        <f t="shared" si="2"/>
        <v>68|SANTANDER|33|1|MUY BAJO|BAJO|ANDINA</v>
      </c>
    </row>
    <row r="36" spans="2:10" ht="15.75" thickBot="1" x14ac:dyDescent="0.3">
      <c r="B36" s="16">
        <v>29</v>
      </c>
      <c r="C36" s="16">
        <v>70</v>
      </c>
      <c r="D36" s="167" t="s">
        <v>401</v>
      </c>
      <c r="E36" s="21">
        <f>VLOOKUP(D36,Jurisdicciones!B38:X70,23,FALSE)</f>
        <v>38</v>
      </c>
      <c r="F36" s="38">
        <f>IF(AND(E36&gt;='Datos '!S$38,E36&lt;='Datos '!T$38),'Datos '!R$38,IF(AND(E36&gt;='Datos '!S$39,E36&lt;='Datos '!T$39),'Datos '!R$39,IF(AND(E36&gt;='Datos '!S$40,E36&lt;='Datos '!T$40),'Datos '!R$40,IF(AND(E36&gt;='Datos '!S$41,E36&lt;='Datos '!T$41),'Datos '!R$41,IF(AND(E36&gt;='Datos '!S$42),'Datos '!R$42)))))</f>
        <v>2</v>
      </c>
      <c r="G36" s="243" t="str">
        <f t="shared" si="0"/>
        <v>BAJO</v>
      </c>
      <c r="H36" s="243" t="str">
        <f t="shared" si="1"/>
        <v>MEDIO</v>
      </c>
      <c r="I36" s="21" t="s">
        <v>680</v>
      </c>
      <c r="J36" t="str">
        <f t="shared" si="2"/>
        <v>70|SUCRE|38|2|BAJO|MEDIO|CARIBE</v>
      </c>
    </row>
    <row r="37" spans="2:10" ht="15.75" thickBot="1" x14ac:dyDescent="0.3">
      <c r="B37" s="16">
        <v>30</v>
      </c>
      <c r="C37" s="16">
        <v>73</v>
      </c>
      <c r="D37" s="167" t="s">
        <v>402</v>
      </c>
      <c r="E37" s="21">
        <f>VLOOKUP(D37,Jurisdicciones!B39:X71,23,FALSE)</f>
        <v>30</v>
      </c>
      <c r="F37" s="38">
        <f>IF(AND(E37&gt;='Datos '!S$38,E37&lt;='Datos '!T$38),'Datos '!R$38,IF(AND(E37&gt;='Datos '!S$39,E37&lt;='Datos '!T$39),'Datos '!R$39,IF(AND(E37&gt;='Datos '!S$40,E37&lt;='Datos '!T$40),'Datos '!R$40,IF(AND(E37&gt;='Datos '!S$41,E37&lt;='Datos '!T$41),'Datos '!R$41,IF(AND(E37&gt;='Datos '!S$42),'Datos '!R$42)))))</f>
        <v>1</v>
      </c>
      <c r="G37" s="243" t="str">
        <f t="shared" si="0"/>
        <v>MUY BAJO</v>
      </c>
      <c r="H37" s="243" t="str">
        <f t="shared" si="1"/>
        <v>BAJO</v>
      </c>
      <c r="I37" s="21" t="s">
        <v>679</v>
      </c>
      <c r="J37" t="str">
        <f t="shared" si="2"/>
        <v>73|TOLIMA|30|1|MUY BAJO|BAJO|ANDINA</v>
      </c>
    </row>
    <row r="38" spans="2:10" ht="15.75" thickBot="1" x14ac:dyDescent="0.3">
      <c r="B38" s="16">
        <v>31</v>
      </c>
      <c r="C38" s="16">
        <v>76</v>
      </c>
      <c r="D38" s="167" t="s">
        <v>403</v>
      </c>
      <c r="E38" s="21">
        <f>VLOOKUP(D38,Jurisdicciones!B40:X72,23,FALSE)</f>
        <v>57</v>
      </c>
      <c r="F38" s="38">
        <f>IF(AND(E38&gt;='Datos '!S$38,E38&lt;='Datos '!T$38),'Datos '!R$38,IF(AND(E38&gt;='Datos '!S$39,E38&lt;='Datos '!T$39),'Datos '!R$39,IF(AND(E38&gt;='Datos '!S$40,E38&lt;='Datos '!T$40),'Datos '!R$40,IF(AND(E38&gt;='Datos '!S$41,E38&lt;='Datos '!T$41),'Datos '!R$41,IF(AND(E38&gt;='Datos '!S$42),'Datos '!R$42)))))</f>
        <v>4</v>
      </c>
      <c r="G38" s="243" t="str">
        <f t="shared" si="0"/>
        <v>ALTO</v>
      </c>
      <c r="H38" s="243" t="str">
        <f t="shared" si="1"/>
        <v>ALTO</v>
      </c>
      <c r="I38" s="21" t="s">
        <v>681</v>
      </c>
      <c r="J38" t="str">
        <f t="shared" si="2"/>
        <v>76|VALLE DEL CAUCA|57|4|ALTO|ALTO|PACIFICA</v>
      </c>
    </row>
    <row r="39" spans="2:10" ht="15.75" thickBot="1" x14ac:dyDescent="0.3">
      <c r="B39" s="16">
        <v>32</v>
      </c>
      <c r="C39" s="16">
        <v>97</v>
      </c>
      <c r="D39" s="167" t="s">
        <v>414</v>
      </c>
      <c r="E39" s="21">
        <f>VLOOKUP(D39,Jurisdicciones!B41:X73,23,FALSE)</f>
        <v>29</v>
      </c>
      <c r="F39" s="38">
        <f>IF(AND(E39&gt;='Datos '!S$38,E39&lt;='Datos '!T$38),'Datos '!R$38,IF(AND(E39&gt;='Datos '!S$39,E39&lt;='Datos '!T$39),'Datos '!R$39,IF(AND(E39&gt;='Datos '!S$40,E39&lt;='Datos '!T$40),'Datos '!R$40,IF(AND(E39&gt;='Datos '!S$41,E39&lt;='Datos '!T$41),'Datos '!R$41,IF(AND(E39&gt;='Datos '!S$42),'Datos '!R$42)))))</f>
        <v>1</v>
      </c>
      <c r="G39" s="243" t="str">
        <f t="shared" si="0"/>
        <v>MUY BAJO</v>
      </c>
      <c r="H39" s="243" t="str">
        <f t="shared" si="1"/>
        <v>BAJO</v>
      </c>
      <c r="I39" s="21" t="s">
        <v>678</v>
      </c>
      <c r="J39" t="str">
        <f t="shared" si="2"/>
        <v>97|VAUPES|29|1|MUY BAJO|BAJO|AMAZONICA</v>
      </c>
    </row>
    <row r="40" spans="2:10" ht="15.75" thickBot="1" x14ac:dyDescent="0.3">
      <c r="B40" s="200">
        <v>33</v>
      </c>
      <c r="C40" s="200">
        <v>99</v>
      </c>
      <c r="D40" s="168" t="s">
        <v>404</v>
      </c>
      <c r="E40" s="21">
        <f>VLOOKUP(D40,Jurisdicciones!B42:X74,23,FALSE)</f>
        <v>34</v>
      </c>
      <c r="F40" s="310">
        <f>IF(AND(E40&gt;='Datos '!S$38,E40&lt;='Datos '!T$38),'Datos '!R$38,IF(AND(E40&gt;='Datos '!S$39,E40&lt;='Datos '!T$39),'Datos '!R$39,IF(AND(E40&gt;='Datos '!S$40,E40&lt;='Datos '!T$40),'Datos '!R$40,IF(AND(E40&gt;='Datos '!S$41,E40&lt;='Datos '!T$41),'Datos '!R$41,IF(AND(E40&gt;='Datos '!S$42),'Datos '!R$42)))))</f>
        <v>1</v>
      </c>
      <c r="G40" s="243" t="str">
        <f t="shared" si="0"/>
        <v>MUY BAJO</v>
      </c>
      <c r="H40" s="243" t="str">
        <f t="shared" si="1"/>
        <v>BAJO</v>
      </c>
      <c r="I40" s="21" t="s">
        <v>682</v>
      </c>
      <c r="J40" t="str">
        <f t="shared" si="2"/>
        <v>99|VICHADA|34|1|MUY BAJO|BAJO|ORINOQUIA</v>
      </c>
    </row>
    <row r="42" spans="2:10" ht="15.75" thickBot="1" x14ac:dyDescent="0.3"/>
    <row r="43" spans="2:10" x14ac:dyDescent="0.25">
      <c r="B43" s="313">
        <v>1</v>
      </c>
      <c r="C43" s="311" t="s">
        <v>667</v>
      </c>
      <c r="E43" s="206"/>
      <c r="I43" s="206"/>
    </row>
    <row r="44" spans="2:10" x14ac:dyDescent="0.25">
      <c r="B44" s="312">
        <v>2</v>
      </c>
      <c r="C44" s="314" t="s">
        <v>668</v>
      </c>
    </row>
    <row r="45" spans="2:10" x14ac:dyDescent="0.25">
      <c r="B45" s="312">
        <v>3</v>
      </c>
      <c r="C45" s="320" t="s">
        <v>669</v>
      </c>
    </row>
    <row r="46" spans="2:10" x14ac:dyDescent="0.25">
      <c r="B46" s="312">
        <v>4</v>
      </c>
      <c r="C46" s="316" t="s">
        <v>670</v>
      </c>
    </row>
    <row r="47" spans="2:10" ht="15.75" thickBot="1" x14ac:dyDescent="0.3">
      <c r="B47" s="317">
        <v>5</v>
      </c>
      <c r="C47" s="315" t="s">
        <v>671</v>
      </c>
    </row>
    <row r="48" spans="2:10" ht="15.75" thickBot="1" x14ac:dyDescent="0.3"/>
    <row r="49" spans="2:3" x14ac:dyDescent="0.25">
      <c r="B49" s="321" t="s">
        <v>672</v>
      </c>
      <c r="C49" s="318" t="s">
        <v>668</v>
      </c>
    </row>
    <row r="50" spans="2:3" x14ac:dyDescent="0.25">
      <c r="B50" s="319" t="s">
        <v>673</v>
      </c>
      <c r="C50" s="320" t="s">
        <v>669</v>
      </c>
    </row>
    <row r="51" spans="2:3" ht="15.75" thickBot="1" x14ac:dyDescent="0.3">
      <c r="B51" s="322" t="s">
        <v>674</v>
      </c>
      <c r="C51" s="315" t="s">
        <v>675</v>
      </c>
    </row>
  </sheetData>
  <autoFilter ref="B7:S7">
    <sortState ref="B8:T40">
      <sortCondition ref="D7"/>
    </sortState>
  </autoFilter>
  <mergeCells count="1">
    <mergeCell ref="B5:F6"/>
  </mergeCells>
  <conditionalFormatting sqref="G1:H1048576">
    <cfRule type="containsText" dxfId="6" priority="7" operator="containsText" text="MUY ALTO">
      <formula>NOT(ISERROR(SEARCH("MUY ALTO",G1)))</formula>
    </cfRule>
    <cfRule type="containsText" dxfId="5" priority="8" operator="containsText" text="ALTO">
      <formula>NOT(ISERROR(SEARCH("ALTO",G1)))</formula>
    </cfRule>
    <cfRule type="containsText" dxfId="4" priority="10" operator="containsText" text="MEDIO">
      <formula>NOT(ISERROR(SEARCH("MEDIO",G1)))</formula>
    </cfRule>
    <cfRule type="containsText" dxfId="3" priority="11" operator="containsText" text="MUY BAJO">
      <formula>NOT(ISERROR(SEARCH("MUY BAJO",G1)))</formula>
    </cfRule>
    <cfRule type="containsText" dxfId="2" priority="12" operator="containsText" text="MUY BAJO">
      <formula>NOT(ISERROR(SEARCH("MUY BAJO",G1)))</formula>
    </cfRule>
    <cfRule type="containsText" dxfId="1" priority="13" operator="containsText" text="BAJO">
      <formula>NOT(ISERROR(SEARCH("BAJO",G1)))</formula>
    </cfRule>
  </conditionalFormatting>
  <conditionalFormatting sqref="G1:H1048576">
    <cfRule type="containsText" dxfId="0" priority="9" operator="containsText" text="ALTO">
      <formula>NOT(ISERROR(SEARCH("ALTO",G1)))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357"/>
  <sheetViews>
    <sheetView workbookViewId="0">
      <selection activeCell="D283" sqref="D283"/>
    </sheetView>
  </sheetViews>
  <sheetFormatPr baseColWidth="10" defaultRowHeight="15.75" x14ac:dyDescent="0.25"/>
  <cols>
    <col min="1" max="1" width="11.42578125" style="101"/>
    <col min="2" max="2" width="17" style="189" bestFit="1" customWidth="1"/>
    <col min="3" max="3" width="30.85546875" style="101" customWidth="1"/>
    <col min="4" max="4" width="11.42578125" style="101"/>
    <col min="5" max="5" width="19" style="101" bestFit="1" customWidth="1"/>
    <col min="6" max="6" width="26.7109375" style="101" bestFit="1" customWidth="1"/>
    <col min="7" max="7" width="11.42578125" style="101"/>
    <col min="8" max="8" width="17" style="101" bestFit="1" customWidth="1"/>
    <col min="9" max="9" width="22.7109375" style="101" bestFit="1" customWidth="1"/>
    <col min="10" max="10" width="11.42578125" style="101"/>
    <col min="11" max="11" width="19" style="189" bestFit="1" customWidth="1"/>
    <col min="12" max="12" width="20.28515625" style="101" bestFit="1" customWidth="1"/>
    <col min="13" max="13" width="11.42578125" style="101"/>
    <col min="14" max="14" width="19" style="101" bestFit="1" customWidth="1"/>
    <col min="15" max="15" width="21.28515625" style="101" bestFit="1" customWidth="1"/>
    <col min="16" max="16" width="11.42578125" style="101"/>
    <col min="17" max="17" width="17.85546875" style="101" bestFit="1" customWidth="1"/>
    <col min="18" max="18" width="21.28515625" style="101" bestFit="1" customWidth="1"/>
    <col min="19" max="19" width="11.42578125" style="101"/>
    <col min="20" max="20" width="24.42578125" style="101" bestFit="1" customWidth="1"/>
    <col min="21" max="21" width="22.5703125" style="101" bestFit="1" customWidth="1"/>
    <col min="22" max="22" width="11.42578125" style="101"/>
    <col min="23" max="23" width="16.85546875" style="101" bestFit="1" customWidth="1"/>
    <col min="24" max="24" width="17.140625" style="101" bestFit="1" customWidth="1"/>
    <col min="25" max="25" width="11.42578125" style="101"/>
    <col min="26" max="26" width="16.85546875" style="101" bestFit="1" customWidth="1"/>
    <col min="27" max="27" width="17.28515625" style="101" bestFit="1" customWidth="1"/>
    <col min="28" max="28" width="13.140625" style="101" customWidth="1"/>
    <col min="29" max="30" width="17.28515625" style="101" customWidth="1"/>
    <col min="31" max="31" width="11.42578125" style="101"/>
    <col min="32" max="32" width="16.85546875" style="101" bestFit="1" customWidth="1"/>
    <col min="33" max="33" width="14.7109375" style="101" bestFit="1" customWidth="1"/>
    <col min="34" max="34" width="11.42578125" style="101"/>
    <col min="35" max="35" width="17" style="101" bestFit="1" customWidth="1"/>
    <col min="36" max="37" width="11.42578125" style="101"/>
    <col min="38" max="38" width="17" style="101" bestFit="1" customWidth="1"/>
    <col min="39" max="40" width="11.42578125" style="101"/>
    <col min="41" max="41" width="17" style="101" bestFit="1" customWidth="1"/>
    <col min="42" max="42" width="12.28515625" style="101" bestFit="1" customWidth="1"/>
    <col min="43" max="16384" width="11.42578125" style="101"/>
  </cols>
  <sheetData>
    <row r="1" spans="2:42" x14ac:dyDescent="0.25">
      <c r="C1" s="101" t="s">
        <v>438</v>
      </c>
    </row>
    <row r="2" spans="2:42" s="205" customFormat="1" ht="33" customHeight="1" x14ac:dyDescent="0.25">
      <c r="B2" s="443" t="s">
        <v>546</v>
      </c>
      <c r="C2" s="443"/>
      <c r="E2" s="463" t="s">
        <v>545</v>
      </c>
      <c r="F2" s="464"/>
      <c r="H2" s="463" t="s">
        <v>571</v>
      </c>
      <c r="I2" s="464"/>
      <c r="K2" s="443" t="s">
        <v>573</v>
      </c>
      <c r="L2" s="443"/>
      <c r="N2" s="443" t="s">
        <v>575</v>
      </c>
      <c r="O2" s="443"/>
      <c r="Q2" s="443" t="s">
        <v>579</v>
      </c>
      <c r="R2" s="443"/>
      <c r="T2" s="463" t="s">
        <v>580</v>
      </c>
      <c r="U2" s="464"/>
      <c r="W2" s="443" t="s">
        <v>581</v>
      </c>
      <c r="X2" s="443"/>
      <c r="Z2" s="451" t="s">
        <v>589</v>
      </c>
      <c r="AA2" s="452"/>
      <c r="AC2" s="443" t="s">
        <v>588</v>
      </c>
      <c r="AD2" s="443"/>
      <c r="AF2" s="443" t="s">
        <v>582</v>
      </c>
      <c r="AG2" s="443"/>
      <c r="AI2" s="443" t="s">
        <v>583</v>
      </c>
      <c r="AJ2" s="443"/>
      <c r="AL2" s="443" t="s">
        <v>584</v>
      </c>
      <c r="AM2" s="443"/>
      <c r="AO2" s="443" t="s">
        <v>590</v>
      </c>
      <c r="AP2" s="443"/>
    </row>
    <row r="3" spans="2:42" s="203" customFormat="1" x14ac:dyDescent="0.25">
      <c r="B3" s="201" t="s">
        <v>144</v>
      </c>
      <c r="C3" s="202" t="s">
        <v>145</v>
      </c>
      <c r="E3" s="202" t="s">
        <v>144</v>
      </c>
      <c r="F3" s="202" t="s">
        <v>146</v>
      </c>
      <c r="H3" s="201" t="s">
        <v>144</v>
      </c>
      <c r="I3" s="201" t="s">
        <v>146</v>
      </c>
      <c r="K3" s="201" t="s">
        <v>147</v>
      </c>
      <c r="L3" s="201" t="s">
        <v>146</v>
      </c>
      <c r="N3" s="201" t="s">
        <v>144</v>
      </c>
      <c r="O3" s="201" t="s">
        <v>146</v>
      </c>
      <c r="Q3" s="202" t="s">
        <v>147</v>
      </c>
      <c r="R3" s="202" t="s">
        <v>146</v>
      </c>
      <c r="T3" s="201" t="s">
        <v>148</v>
      </c>
      <c r="U3" s="201" t="s">
        <v>145</v>
      </c>
      <c r="W3" s="204" t="s">
        <v>144</v>
      </c>
      <c r="X3" s="204" t="s">
        <v>145</v>
      </c>
      <c r="Z3" s="204" t="s">
        <v>144</v>
      </c>
      <c r="AA3" s="201" t="s">
        <v>145</v>
      </c>
      <c r="AC3" s="204" t="s">
        <v>144</v>
      </c>
      <c r="AD3" s="204" t="s">
        <v>145</v>
      </c>
      <c r="AF3" s="204" t="s">
        <v>144</v>
      </c>
      <c r="AG3" s="204" t="s">
        <v>145</v>
      </c>
      <c r="AI3" s="204" t="s">
        <v>144</v>
      </c>
      <c r="AJ3" s="204" t="s">
        <v>145</v>
      </c>
      <c r="AL3" s="204" t="s">
        <v>144</v>
      </c>
      <c r="AM3" s="204" t="s">
        <v>145</v>
      </c>
      <c r="AO3" s="204" t="s">
        <v>144</v>
      </c>
      <c r="AP3" s="204" t="s">
        <v>145</v>
      </c>
    </row>
    <row r="4" spans="2:42" x14ac:dyDescent="0.25">
      <c r="B4" s="457" t="s">
        <v>149</v>
      </c>
      <c r="C4" s="106" t="s">
        <v>461</v>
      </c>
      <c r="E4" s="444" t="s">
        <v>2</v>
      </c>
      <c r="F4" s="108" t="s">
        <v>150</v>
      </c>
      <c r="H4" s="193" t="s">
        <v>16</v>
      </c>
      <c r="I4" s="103" t="s">
        <v>152</v>
      </c>
      <c r="K4" s="444" t="s">
        <v>10</v>
      </c>
      <c r="L4" s="103" t="s">
        <v>500</v>
      </c>
      <c r="N4" s="193" t="s">
        <v>2</v>
      </c>
      <c r="O4" s="103"/>
      <c r="Q4" s="193" t="s">
        <v>2</v>
      </c>
      <c r="R4" s="103" t="s">
        <v>474</v>
      </c>
      <c r="T4" s="444" t="s">
        <v>17</v>
      </c>
      <c r="U4" s="103" t="s">
        <v>511</v>
      </c>
      <c r="W4" s="444" t="s">
        <v>7</v>
      </c>
      <c r="X4" s="103" t="s">
        <v>276</v>
      </c>
      <c r="Z4" s="444" t="s">
        <v>23</v>
      </c>
      <c r="AA4" s="103" t="s">
        <v>366</v>
      </c>
      <c r="AC4" s="192" t="s">
        <v>30</v>
      </c>
      <c r="AD4" s="103" t="s">
        <v>167</v>
      </c>
      <c r="AF4" s="444" t="s">
        <v>2</v>
      </c>
      <c r="AG4" s="103" t="s">
        <v>188</v>
      </c>
      <c r="AI4" s="444" t="s">
        <v>2</v>
      </c>
      <c r="AJ4" s="103" t="s">
        <v>226</v>
      </c>
      <c r="AL4" s="103" t="s">
        <v>30</v>
      </c>
      <c r="AM4" s="103" t="s">
        <v>167</v>
      </c>
      <c r="AO4" s="103" t="s">
        <v>4</v>
      </c>
      <c r="AP4" s="103" t="s">
        <v>153</v>
      </c>
    </row>
    <row r="5" spans="2:42" x14ac:dyDescent="0.25">
      <c r="B5" s="459"/>
      <c r="C5" s="108" t="s">
        <v>150</v>
      </c>
      <c r="E5" s="446"/>
      <c r="F5" s="108" t="s">
        <v>157</v>
      </c>
      <c r="H5" s="447" t="s">
        <v>20</v>
      </c>
      <c r="I5" s="102" t="s">
        <v>159</v>
      </c>
      <c r="K5" s="446"/>
      <c r="L5" s="103" t="s">
        <v>501</v>
      </c>
      <c r="N5" s="447" t="s">
        <v>4</v>
      </c>
      <c r="O5" s="102" t="s">
        <v>211</v>
      </c>
      <c r="Q5" s="190" t="s">
        <v>6</v>
      </c>
      <c r="R5" s="102" t="s">
        <v>508</v>
      </c>
      <c r="T5" s="445"/>
      <c r="U5" s="103" t="s">
        <v>512</v>
      </c>
      <c r="W5" s="446"/>
      <c r="X5" s="103" t="s">
        <v>585</v>
      </c>
      <c r="Z5" s="446"/>
      <c r="AA5" s="103" t="s">
        <v>355</v>
      </c>
      <c r="AF5" s="445"/>
      <c r="AG5" s="103" t="s">
        <v>195</v>
      </c>
      <c r="AI5" s="445"/>
      <c r="AJ5" s="103" t="s">
        <v>151</v>
      </c>
    </row>
    <row r="6" spans="2:42" x14ac:dyDescent="0.25">
      <c r="B6" s="459"/>
      <c r="C6" s="108" t="s">
        <v>157</v>
      </c>
      <c r="E6" s="446"/>
      <c r="F6" s="108" t="s">
        <v>163</v>
      </c>
      <c r="H6" s="448"/>
      <c r="I6" s="102" t="s">
        <v>173</v>
      </c>
      <c r="K6" s="445"/>
      <c r="L6" s="103" t="s">
        <v>179</v>
      </c>
      <c r="N6" s="448"/>
      <c r="O6" s="102" t="s">
        <v>153</v>
      </c>
      <c r="Q6" s="444" t="s">
        <v>27</v>
      </c>
      <c r="R6" s="103" t="s">
        <v>330</v>
      </c>
      <c r="W6" s="446"/>
      <c r="X6" s="103" t="s">
        <v>495</v>
      </c>
      <c r="Z6" s="446"/>
      <c r="AA6" s="103" t="s">
        <v>518</v>
      </c>
    </row>
    <row r="7" spans="2:42" x14ac:dyDescent="0.25">
      <c r="B7" s="459"/>
      <c r="C7" s="108" t="s">
        <v>163</v>
      </c>
      <c r="E7" s="446"/>
      <c r="F7" s="108" t="s">
        <v>170</v>
      </c>
      <c r="H7" s="448"/>
      <c r="I7" s="102" t="s">
        <v>514</v>
      </c>
      <c r="K7" s="190" t="s">
        <v>11</v>
      </c>
      <c r="L7" s="102" t="s">
        <v>285</v>
      </c>
      <c r="N7" s="448"/>
      <c r="O7" s="102" t="s">
        <v>217</v>
      </c>
      <c r="Q7" s="445"/>
      <c r="R7" s="103" t="s">
        <v>525</v>
      </c>
      <c r="W7" s="446"/>
      <c r="X7" s="103" t="s">
        <v>496</v>
      </c>
      <c r="Z7" s="446"/>
      <c r="AA7" s="103" t="s">
        <v>587</v>
      </c>
    </row>
    <row r="8" spans="2:42" x14ac:dyDescent="0.25">
      <c r="B8" s="459"/>
      <c r="C8" s="108" t="s">
        <v>170</v>
      </c>
      <c r="E8" s="446"/>
      <c r="F8" s="108" t="s">
        <v>462</v>
      </c>
      <c r="H8" s="448"/>
      <c r="I8" s="102" t="s">
        <v>186</v>
      </c>
      <c r="K8" s="444" t="s">
        <v>14</v>
      </c>
      <c r="L8" s="103" t="s">
        <v>509</v>
      </c>
      <c r="N8" s="448"/>
      <c r="O8" s="102" t="s">
        <v>483</v>
      </c>
      <c r="W8" s="446"/>
      <c r="X8" s="103" t="s">
        <v>25</v>
      </c>
      <c r="Z8" s="446"/>
      <c r="AA8" s="103" t="s">
        <v>315</v>
      </c>
    </row>
    <row r="9" spans="2:42" x14ac:dyDescent="0.25">
      <c r="B9" s="459"/>
      <c r="C9" s="108" t="s">
        <v>462</v>
      </c>
      <c r="E9" s="446"/>
      <c r="F9" s="106" t="s">
        <v>178</v>
      </c>
      <c r="H9" s="448"/>
      <c r="I9" s="102" t="s">
        <v>343</v>
      </c>
      <c r="K9" s="445"/>
      <c r="L9" s="103" t="s">
        <v>510</v>
      </c>
      <c r="N9" s="448"/>
      <c r="O9" s="102" t="s">
        <v>223</v>
      </c>
      <c r="W9" s="446"/>
      <c r="X9" s="103" t="s">
        <v>498</v>
      </c>
      <c r="Z9" s="445"/>
      <c r="AA9" s="103" t="s">
        <v>356</v>
      </c>
    </row>
    <row r="10" spans="2:42" x14ac:dyDescent="0.25">
      <c r="B10" s="459"/>
      <c r="C10" s="106" t="s">
        <v>178</v>
      </c>
      <c r="E10" s="446"/>
      <c r="F10" s="108" t="s">
        <v>185</v>
      </c>
      <c r="H10" s="448"/>
      <c r="I10" s="102" t="s">
        <v>189</v>
      </c>
      <c r="K10" s="190" t="s">
        <v>562</v>
      </c>
      <c r="L10" s="102" t="s">
        <v>70</v>
      </c>
      <c r="N10" s="448"/>
      <c r="O10" s="102" t="s">
        <v>484</v>
      </c>
      <c r="W10" s="445"/>
      <c r="X10" s="103" t="s">
        <v>234</v>
      </c>
    </row>
    <row r="11" spans="2:42" x14ac:dyDescent="0.25">
      <c r="B11" s="459"/>
      <c r="C11" s="108" t="s">
        <v>185</v>
      </c>
      <c r="E11" s="446"/>
      <c r="F11" s="108" t="s">
        <v>182</v>
      </c>
      <c r="H11" s="448"/>
      <c r="I11" s="102" t="s">
        <v>193</v>
      </c>
      <c r="K11" s="444" t="s">
        <v>21</v>
      </c>
      <c r="L11" s="103" t="s">
        <v>281</v>
      </c>
      <c r="N11" s="448"/>
      <c r="O11" s="102" t="s">
        <v>485</v>
      </c>
      <c r="W11" s="190" t="s">
        <v>24</v>
      </c>
      <c r="X11" s="102"/>
    </row>
    <row r="12" spans="2:42" x14ac:dyDescent="0.25">
      <c r="B12" s="459"/>
      <c r="C12" s="108" t="s">
        <v>182</v>
      </c>
      <c r="E12" s="446"/>
      <c r="F12" s="106" t="s">
        <v>187</v>
      </c>
      <c r="H12" s="448"/>
      <c r="I12" s="102" t="s">
        <v>515</v>
      </c>
      <c r="K12" s="446"/>
      <c r="L12" s="103" t="s">
        <v>282</v>
      </c>
      <c r="N12" s="448"/>
      <c r="O12" s="102" t="s">
        <v>576</v>
      </c>
      <c r="W12" s="450" t="s">
        <v>25</v>
      </c>
      <c r="X12" s="103" t="s">
        <v>325</v>
      </c>
    </row>
    <row r="13" spans="2:42" x14ac:dyDescent="0.25">
      <c r="B13" s="459"/>
      <c r="C13" s="106" t="s">
        <v>187</v>
      </c>
      <c r="E13" s="446"/>
      <c r="F13" s="106" t="s">
        <v>194</v>
      </c>
      <c r="H13" s="448"/>
      <c r="I13" s="102" t="s">
        <v>572</v>
      </c>
      <c r="K13" s="446"/>
      <c r="L13" s="103" t="s">
        <v>287</v>
      </c>
      <c r="N13" s="448"/>
      <c r="O13" s="102" t="s">
        <v>487</v>
      </c>
      <c r="W13" s="450"/>
      <c r="X13" s="103" t="s">
        <v>586</v>
      </c>
    </row>
    <row r="14" spans="2:42" ht="15.75" customHeight="1" x14ac:dyDescent="0.25">
      <c r="B14" s="459"/>
      <c r="C14" s="106" t="s">
        <v>194</v>
      </c>
      <c r="E14" s="446"/>
      <c r="F14" s="106" t="s">
        <v>199</v>
      </c>
      <c r="H14" s="448"/>
      <c r="I14" s="102" t="s">
        <v>201</v>
      </c>
      <c r="K14" s="445"/>
      <c r="L14" s="103" t="s">
        <v>516</v>
      </c>
      <c r="N14" s="448"/>
      <c r="O14" s="102" t="s">
        <v>577</v>
      </c>
      <c r="W14" s="450"/>
      <c r="X14" s="103" t="s">
        <v>154</v>
      </c>
    </row>
    <row r="15" spans="2:42" x14ac:dyDescent="0.25">
      <c r="B15" s="459"/>
      <c r="C15" s="106" t="s">
        <v>199</v>
      </c>
      <c r="E15" s="446"/>
      <c r="F15" s="108" t="s">
        <v>202</v>
      </c>
      <c r="H15" s="448"/>
      <c r="I15" s="102" t="s">
        <v>204</v>
      </c>
      <c r="K15" s="190" t="s">
        <v>22</v>
      </c>
      <c r="L15" s="102" t="s">
        <v>240</v>
      </c>
      <c r="N15" s="449"/>
      <c r="O15" s="102" t="s">
        <v>228</v>
      </c>
      <c r="W15" s="450"/>
      <c r="X15" s="103" t="s">
        <v>326</v>
      </c>
    </row>
    <row r="16" spans="2:42" x14ac:dyDescent="0.25">
      <c r="B16" s="459"/>
      <c r="C16" s="108" t="s">
        <v>202</v>
      </c>
      <c r="E16" s="446"/>
      <c r="F16" s="108" t="s">
        <v>208</v>
      </c>
      <c r="H16" s="448"/>
      <c r="I16" s="102" t="s">
        <v>207</v>
      </c>
      <c r="K16" s="193" t="s">
        <v>27</v>
      </c>
      <c r="L16" s="103" t="s">
        <v>328</v>
      </c>
      <c r="N16" s="193" t="s">
        <v>10</v>
      </c>
      <c r="O16" s="103" t="s">
        <v>247</v>
      </c>
      <c r="W16" s="450"/>
      <c r="X16" s="103" t="s">
        <v>177</v>
      </c>
    </row>
    <row r="17" spans="2:24" x14ac:dyDescent="0.25">
      <c r="B17" s="459"/>
      <c r="C17" s="108" t="s">
        <v>208</v>
      </c>
      <c r="E17" s="446"/>
      <c r="F17" s="108" t="s">
        <v>213</v>
      </c>
      <c r="H17" s="448"/>
      <c r="I17" s="102" t="s">
        <v>210</v>
      </c>
      <c r="K17" s="447" t="s">
        <v>29</v>
      </c>
      <c r="L17" s="102" t="s">
        <v>530</v>
      </c>
      <c r="N17" s="190" t="s">
        <v>12</v>
      </c>
      <c r="O17" s="102" t="s">
        <v>155</v>
      </c>
      <c r="W17" s="450"/>
      <c r="X17" s="103" t="s">
        <v>169</v>
      </c>
    </row>
    <row r="18" spans="2:24" ht="15.75" customHeight="1" x14ac:dyDescent="0.25">
      <c r="B18" s="459"/>
      <c r="C18" s="108" t="s">
        <v>213</v>
      </c>
      <c r="E18" s="446"/>
      <c r="F18" s="108" t="s">
        <v>165</v>
      </c>
      <c r="H18" s="448"/>
      <c r="I18" s="102" t="s">
        <v>212</v>
      </c>
      <c r="K18" s="448"/>
      <c r="L18" s="102" t="s">
        <v>338</v>
      </c>
      <c r="N18" s="444" t="s">
        <v>22</v>
      </c>
      <c r="O18" s="103" t="s">
        <v>293</v>
      </c>
      <c r="W18" s="190" t="s">
        <v>30</v>
      </c>
      <c r="X18" s="102" t="s">
        <v>175</v>
      </c>
    </row>
    <row r="19" spans="2:24" x14ac:dyDescent="0.25">
      <c r="B19" s="459"/>
      <c r="C19" s="108" t="s">
        <v>165</v>
      </c>
      <c r="E19" s="446"/>
      <c r="F19" s="108" t="s">
        <v>463</v>
      </c>
      <c r="H19" s="448"/>
      <c r="I19" s="102" t="s">
        <v>216</v>
      </c>
      <c r="K19" s="448"/>
      <c r="L19" s="102" t="s">
        <v>531</v>
      </c>
      <c r="N19" s="446"/>
      <c r="O19" s="103" t="s">
        <v>578</v>
      </c>
    </row>
    <row r="20" spans="2:24" x14ac:dyDescent="0.25">
      <c r="B20" s="459"/>
      <c r="C20" s="108" t="s">
        <v>463</v>
      </c>
      <c r="E20" s="446"/>
      <c r="F20" s="108" t="s">
        <v>464</v>
      </c>
      <c r="H20" s="448"/>
      <c r="I20" s="102" t="s">
        <v>565</v>
      </c>
      <c r="K20" s="448"/>
      <c r="L20" s="102" t="s">
        <v>532</v>
      </c>
      <c r="N20" s="445"/>
      <c r="O20" s="103" t="s">
        <v>312</v>
      </c>
    </row>
    <row r="21" spans="2:24" x14ac:dyDescent="0.25">
      <c r="B21" s="459"/>
      <c r="C21" s="108" t="s">
        <v>464</v>
      </c>
      <c r="E21" s="446"/>
      <c r="F21" s="108" t="s">
        <v>221</v>
      </c>
      <c r="H21" s="448"/>
      <c r="I21" s="102" t="s">
        <v>215</v>
      </c>
      <c r="K21" s="448"/>
      <c r="L21" s="102" t="s">
        <v>533</v>
      </c>
      <c r="N21" s="190" t="s">
        <v>23</v>
      </c>
      <c r="O21" s="102"/>
    </row>
    <row r="22" spans="2:24" x14ac:dyDescent="0.25">
      <c r="B22" s="459"/>
      <c r="C22" s="108" t="s">
        <v>221</v>
      </c>
      <c r="E22" s="446"/>
      <c r="F22" s="108" t="s">
        <v>465</v>
      </c>
      <c r="H22" s="449"/>
      <c r="I22" s="102" t="s">
        <v>225</v>
      </c>
      <c r="K22" s="448"/>
      <c r="L22" s="102" t="s">
        <v>534</v>
      </c>
      <c r="N22" s="444" t="s">
        <v>161</v>
      </c>
      <c r="O22" s="103" t="s">
        <v>242</v>
      </c>
    </row>
    <row r="23" spans="2:24" x14ac:dyDescent="0.25">
      <c r="B23" s="459"/>
      <c r="C23" s="108" t="s">
        <v>465</v>
      </c>
      <c r="E23" s="446"/>
      <c r="F23" s="108" t="s">
        <v>171</v>
      </c>
      <c r="H23" s="444" t="s">
        <v>32</v>
      </c>
      <c r="I23" s="103" t="s">
        <v>219</v>
      </c>
      <c r="K23" s="448"/>
      <c r="L23" s="102" t="s">
        <v>535</v>
      </c>
      <c r="N23" s="446"/>
      <c r="O23" s="103" t="s">
        <v>167</v>
      </c>
    </row>
    <row r="24" spans="2:24" x14ac:dyDescent="0.25">
      <c r="B24" s="459"/>
      <c r="C24" s="108" t="s">
        <v>171</v>
      </c>
      <c r="E24" s="446"/>
      <c r="F24" s="108" t="s">
        <v>466</v>
      </c>
      <c r="H24" s="446"/>
      <c r="I24" s="103" t="s">
        <v>222</v>
      </c>
      <c r="K24" s="448"/>
      <c r="L24" s="102" t="s">
        <v>536</v>
      </c>
      <c r="N24" s="445"/>
      <c r="O24" s="103" t="s">
        <v>342</v>
      </c>
    </row>
    <row r="25" spans="2:24" x14ac:dyDescent="0.25">
      <c r="B25" s="459"/>
      <c r="C25" s="108" t="s">
        <v>466</v>
      </c>
      <c r="E25" s="446"/>
      <c r="F25" s="108" t="s">
        <v>467</v>
      </c>
      <c r="H25" s="445"/>
      <c r="I25" s="103" t="s">
        <v>224</v>
      </c>
      <c r="K25" s="448"/>
      <c r="L25" s="102" t="s">
        <v>574</v>
      </c>
    </row>
    <row r="26" spans="2:24" ht="15.75" customHeight="1" x14ac:dyDescent="0.25">
      <c r="B26" s="459"/>
      <c r="C26" s="108" t="s">
        <v>467</v>
      </c>
      <c r="E26" s="446"/>
      <c r="F26" s="103" t="s">
        <v>227</v>
      </c>
      <c r="K26" s="449"/>
      <c r="L26" s="102" t="s">
        <v>538</v>
      </c>
    </row>
    <row r="27" spans="2:24" x14ac:dyDescent="0.25">
      <c r="B27" s="459"/>
      <c r="C27" s="108" t="s">
        <v>226</v>
      </c>
      <c r="E27" s="446"/>
      <c r="F27" s="106" t="s">
        <v>468</v>
      </c>
      <c r="K27" s="193" t="s">
        <v>161</v>
      </c>
      <c r="L27" s="103" t="s">
        <v>341</v>
      </c>
    </row>
    <row r="28" spans="2:24" x14ac:dyDescent="0.25">
      <c r="B28" s="459"/>
      <c r="C28" s="103" t="s">
        <v>227</v>
      </c>
      <c r="E28" s="446"/>
      <c r="F28" s="106" t="s">
        <v>469</v>
      </c>
    </row>
    <row r="29" spans="2:24" x14ac:dyDescent="0.25">
      <c r="B29" s="459"/>
      <c r="C29" s="106" t="s">
        <v>468</v>
      </c>
      <c r="E29" s="446"/>
      <c r="F29" s="183" t="s">
        <v>230</v>
      </c>
    </row>
    <row r="30" spans="2:24" x14ac:dyDescent="0.25">
      <c r="B30" s="459"/>
      <c r="C30" s="106" t="s">
        <v>469</v>
      </c>
      <c r="E30" s="446"/>
      <c r="F30" s="108" t="s">
        <v>231</v>
      </c>
      <c r="I30" s="101">
        <f>65/5</f>
        <v>13</v>
      </c>
    </row>
    <row r="31" spans="2:24" x14ac:dyDescent="0.25">
      <c r="B31" s="459"/>
      <c r="C31" s="183" t="s">
        <v>230</v>
      </c>
      <c r="E31" s="446"/>
      <c r="F31" s="108" t="s">
        <v>470</v>
      </c>
    </row>
    <row r="32" spans="2:24" x14ac:dyDescent="0.25">
      <c r="B32" s="459"/>
      <c r="C32" s="108" t="s">
        <v>231</v>
      </c>
      <c r="E32" s="446"/>
      <c r="F32" s="108" t="s">
        <v>471</v>
      </c>
    </row>
    <row r="33" spans="2:9" x14ac:dyDescent="0.25">
      <c r="B33" s="459"/>
      <c r="C33" s="108" t="s">
        <v>470</v>
      </c>
      <c r="E33" s="446"/>
      <c r="F33" s="108" t="s">
        <v>472</v>
      </c>
    </row>
    <row r="34" spans="2:9" x14ac:dyDescent="0.25">
      <c r="B34" s="459"/>
      <c r="C34" s="108" t="s">
        <v>471</v>
      </c>
      <c r="E34" s="446"/>
      <c r="F34" s="108" t="s">
        <v>151</v>
      </c>
    </row>
    <row r="35" spans="2:9" x14ac:dyDescent="0.25">
      <c r="B35" s="459"/>
      <c r="C35" s="108" t="s">
        <v>472</v>
      </c>
      <c r="E35" s="446"/>
      <c r="F35" s="108" t="s">
        <v>236</v>
      </c>
      <c r="H35" s="453"/>
      <c r="I35" s="453"/>
    </row>
    <row r="36" spans="2:9" x14ac:dyDescent="0.25">
      <c r="B36" s="459"/>
      <c r="C36" s="108" t="s">
        <v>151</v>
      </c>
      <c r="E36" s="446"/>
      <c r="F36" s="108" t="s">
        <v>238</v>
      </c>
      <c r="H36" s="453"/>
      <c r="I36" s="453"/>
    </row>
    <row r="37" spans="2:9" x14ac:dyDescent="0.25">
      <c r="B37" s="459"/>
      <c r="C37" s="108" t="s">
        <v>236</v>
      </c>
      <c r="E37" s="446"/>
      <c r="F37" s="108" t="s">
        <v>239</v>
      </c>
      <c r="H37" s="453"/>
      <c r="I37" s="453"/>
    </row>
    <row r="38" spans="2:9" x14ac:dyDescent="0.25">
      <c r="B38" s="459"/>
      <c r="C38" s="108" t="s">
        <v>238</v>
      </c>
      <c r="E38" s="446"/>
      <c r="F38" s="103" t="s">
        <v>473</v>
      </c>
      <c r="H38" s="453"/>
      <c r="I38" s="453"/>
    </row>
    <row r="39" spans="2:9" x14ac:dyDescent="0.25">
      <c r="B39" s="459"/>
      <c r="C39" s="108" t="s">
        <v>239</v>
      </c>
      <c r="E39" s="446"/>
      <c r="F39" s="108" t="s">
        <v>474</v>
      </c>
      <c r="H39" s="453"/>
      <c r="I39" s="453"/>
    </row>
    <row r="40" spans="2:9" x14ac:dyDescent="0.25">
      <c r="B40" s="459"/>
      <c r="C40" s="103" t="s">
        <v>473</v>
      </c>
      <c r="E40" s="446"/>
      <c r="F40" s="103" t="s">
        <v>188</v>
      </c>
      <c r="H40" s="453"/>
      <c r="I40" s="453"/>
    </row>
    <row r="41" spans="2:9" x14ac:dyDescent="0.25">
      <c r="B41" s="459"/>
      <c r="C41" s="108" t="s">
        <v>474</v>
      </c>
      <c r="E41" s="446"/>
      <c r="F41" s="108" t="s">
        <v>158</v>
      </c>
      <c r="H41" s="453"/>
      <c r="I41" s="453"/>
    </row>
    <row r="42" spans="2:9" x14ac:dyDescent="0.25">
      <c r="B42" s="459"/>
      <c r="C42" s="103" t="s">
        <v>188</v>
      </c>
      <c r="E42" s="446"/>
      <c r="F42" s="106" t="s">
        <v>475</v>
      </c>
      <c r="H42" s="453"/>
      <c r="I42" s="453"/>
    </row>
    <row r="43" spans="2:9" x14ac:dyDescent="0.25">
      <c r="B43" s="459"/>
      <c r="C43" s="108" t="s">
        <v>158</v>
      </c>
      <c r="E43" s="446"/>
      <c r="F43" s="108" t="s">
        <v>476</v>
      </c>
      <c r="H43" s="453"/>
      <c r="I43" s="453"/>
    </row>
    <row r="44" spans="2:9" x14ac:dyDescent="0.25">
      <c r="B44" s="459"/>
      <c r="C44" s="106" t="s">
        <v>475</v>
      </c>
      <c r="E44" s="446"/>
      <c r="F44" s="106" t="s">
        <v>477</v>
      </c>
      <c r="H44" s="453"/>
      <c r="I44" s="453"/>
    </row>
    <row r="45" spans="2:9" x14ac:dyDescent="0.25">
      <c r="B45" s="459"/>
      <c r="C45" s="108" t="s">
        <v>476</v>
      </c>
      <c r="E45" s="446"/>
      <c r="F45" s="106" t="s">
        <v>243</v>
      </c>
      <c r="H45" s="453"/>
      <c r="I45" s="453"/>
    </row>
    <row r="46" spans="2:9" x14ac:dyDescent="0.25">
      <c r="B46" s="459"/>
      <c r="C46" s="106" t="s">
        <v>477</v>
      </c>
      <c r="E46" s="446"/>
      <c r="F46" s="106" t="s">
        <v>244</v>
      </c>
      <c r="H46" s="453"/>
      <c r="I46" s="453"/>
    </row>
    <row r="47" spans="2:9" x14ac:dyDescent="0.25">
      <c r="B47" s="459"/>
      <c r="C47" s="106" t="s">
        <v>243</v>
      </c>
      <c r="E47" s="446"/>
      <c r="F47" s="106" t="s">
        <v>245</v>
      </c>
      <c r="H47" s="453"/>
      <c r="I47" s="453"/>
    </row>
    <row r="48" spans="2:9" x14ac:dyDescent="0.25">
      <c r="B48" s="459"/>
      <c r="C48" s="106" t="s">
        <v>244</v>
      </c>
      <c r="E48" s="446"/>
      <c r="F48" s="106" t="s">
        <v>246</v>
      </c>
      <c r="H48" s="453"/>
      <c r="I48" s="453"/>
    </row>
    <row r="49" spans="2:9" x14ac:dyDescent="0.25">
      <c r="B49" s="459"/>
      <c r="C49" s="106" t="s">
        <v>245</v>
      </c>
      <c r="E49" s="446"/>
      <c r="F49" s="106" t="s">
        <v>478</v>
      </c>
      <c r="H49" s="453"/>
      <c r="I49" s="453"/>
    </row>
    <row r="50" spans="2:9" x14ac:dyDescent="0.25">
      <c r="B50" s="459"/>
      <c r="C50" s="106" t="s">
        <v>246</v>
      </c>
      <c r="E50" s="446"/>
      <c r="F50" s="109" t="s">
        <v>191</v>
      </c>
      <c r="H50" s="453"/>
      <c r="I50" s="453"/>
    </row>
    <row r="51" spans="2:9" x14ac:dyDescent="0.25">
      <c r="B51" s="459"/>
      <c r="C51" s="106" t="s">
        <v>478</v>
      </c>
      <c r="E51" s="446"/>
      <c r="F51" s="106" t="s">
        <v>479</v>
      </c>
      <c r="H51" s="453"/>
      <c r="I51" s="453"/>
    </row>
    <row r="52" spans="2:9" x14ac:dyDescent="0.25">
      <c r="B52" s="459"/>
      <c r="C52" s="109" t="s">
        <v>191</v>
      </c>
      <c r="E52" s="446"/>
      <c r="F52" s="108" t="s">
        <v>195</v>
      </c>
      <c r="H52" s="453"/>
      <c r="I52" s="453"/>
    </row>
    <row r="53" spans="2:9" x14ac:dyDescent="0.25">
      <c r="B53" s="459"/>
      <c r="C53" s="106" t="s">
        <v>479</v>
      </c>
      <c r="E53" s="446"/>
      <c r="F53" s="108" t="s">
        <v>248</v>
      </c>
      <c r="H53" s="453"/>
      <c r="I53" s="453"/>
    </row>
    <row r="54" spans="2:9" x14ac:dyDescent="0.25">
      <c r="B54" s="459"/>
      <c r="C54" s="108" t="s">
        <v>195</v>
      </c>
      <c r="E54" s="446"/>
      <c r="F54" s="108" t="s">
        <v>200</v>
      </c>
      <c r="H54" s="453"/>
      <c r="I54" s="453"/>
    </row>
    <row r="55" spans="2:9" x14ac:dyDescent="0.25">
      <c r="B55" s="459"/>
      <c r="C55" s="108" t="s">
        <v>480</v>
      </c>
      <c r="E55" s="446"/>
      <c r="F55" s="108" t="s">
        <v>481</v>
      </c>
      <c r="H55" s="453"/>
      <c r="I55" s="453"/>
    </row>
    <row r="56" spans="2:9" x14ac:dyDescent="0.25">
      <c r="B56" s="459"/>
      <c r="C56" s="108" t="s">
        <v>248</v>
      </c>
      <c r="E56" s="446"/>
      <c r="F56" s="108" t="s">
        <v>249</v>
      </c>
      <c r="H56" s="453"/>
      <c r="I56" s="453"/>
    </row>
    <row r="57" spans="2:9" x14ac:dyDescent="0.25">
      <c r="B57" s="459"/>
      <c r="C57" s="108" t="s">
        <v>200</v>
      </c>
      <c r="E57" s="446"/>
      <c r="F57" s="108" t="s">
        <v>250</v>
      </c>
      <c r="H57" s="453"/>
      <c r="I57" s="453"/>
    </row>
    <row r="58" spans="2:9" x14ac:dyDescent="0.25">
      <c r="B58" s="459"/>
      <c r="C58" s="108" t="s">
        <v>481</v>
      </c>
      <c r="E58" s="446"/>
      <c r="F58" s="108" t="s">
        <v>482</v>
      </c>
      <c r="H58" s="453"/>
      <c r="I58" s="453"/>
    </row>
    <row r="59" spans="2:9" x14ac:dyDescent="0.25">
      <c r="B59" s="459"/>
      <c r="C59" s="108" t="s">
        <v>249</v>
      </c>
      <c r="E59" s="446"/>
      <c r="F59" s="108" t="s">
        <v>252</v>
      </c>
      <c r="H59" s="453"/>
      <c r="I59" s="453"/>
    </row>
    <row r="60" spans="2:9" x14ac:dyDescent="0.25">
      <c r="B60" s="459"/>
      <c r="C60" s="108" t="s">
        <v>250</v>
      </c>
      <c r="E60" s="446"/>
      <c r="F60" s="108" t="s">
        <v>253</v>
      </c>
      <c r="H60" s="453"/>
      <c r="I60" s="453"/>
    </row>
    <row r="61" spans="2:9" x14ac:dyDescent="0.25">
      <c r="B61" s="459"/>
      <c r="C61" s="108" t="s">
        <v>482</v>
      </c>
      <c r="E61" s="446"/>
      <c r="F61" s="108" t="s">
        <v>203</v>
      </c>
      <c r="H61" s="453"/>
      <c r="I61" s="453"/>
    </row>
    <row r="62" spans="2:9" x14ac:dyDescent="0.25">
      <c r="B62" s="459"/>
      <c r="C62" s="108" t="s">
        <v>252</v>
      </c>
      <c r="E62" s="446"/>
      <c r="F62" s="108" t="s">
        <v>254</v>
      </c>
      <c r="H62" s="453"/>
      <c r="I62" s="453"/>
    </row>
    <row r="63" spans="2:9" x14ac:dyDescent="0.25">
      <c r="B63" s="459"/>
      <c r="C63" s="108" t="s">
        <v>253</v>
      </c>
      <c r="E63" s="446"/>
      <c r="F63" s="108" t="s">
        <v>205</v>
      </c>
      <c r="H63" s="453"/>
      <c r="I63" s="453"/>
    </row>
    <row r="64" spans="2:9" x14ac:dyDescent="0.25">
      <c r="B64" s="459"/>
      <c r="C64" s="108" t="s">
        <v>203</v>
      </c>
      <c r="E64" s="446"/>
      <c r="F64" s="108" t="s">
        <v>256</v>
      </c>
      <c r="H64" s="453"/>
      <c r="I64" s="453"/>
    </row>
    <row r="65" spans="2:9" x14ac:dyDescent="0.25">
      <c r="B65" s="459"/>
      <c r="C65" s="108" t="s">
        <v>254</v>
      </c>
      <c r="E65" s="445"/>
      <c r="F65" s="108" t="s">
        <v>209</v>
      </c>
      <c r="H65" s="453"/>
      <c r="I65" s="453"/>
    </row>
    <row r="66" spans="2:9" x14ac:dyDescent="0.25">
      <c r="B66" s="459"/>
      <c r="C66" s="108" t="s">
        <v>205</v>
      </c>
      <c r="E66" s="190" t="s">
        <v>3</v>
      </c>
      <c r="F66" s="102" t="s">
        <v>3</v>
      </c>
      <c r="H66" s="453"/>
      <c r="I66" s="453"/>
    </row>
    <row r="67" spans="2:9" x14ac:dyDescent="0.25">
      <c r="B67" s="459"/>
      <c r="C67" s="108" t="s">
        <v>256</v>
      </c>
      <c r="E67" s="444" t="s">
        <v>4</v>
      </c>
      <c r="F67" s="103" t="s">
        <v>547</v>
      </c>
      <c r="H67" s="453"/>
      <c r="I67" s="453"/>
    </row>
    <row r="68" spans="2:9" x14ac:dyDescent="0.25">
      <c r="B68" s="458"/>
      <c r="C68" s="108" t="s">
        <v>209</v>
      </c>
      <c r="E68" s="445"/>
      <c r="F68" s="103" t="s">
        <v>228</v>
      </c>
      <c r="H68" s="453"/>
      <c r="I68" s="453"/>
    </row>
    <row r="69" spans="2:9" x14ac:dyDescent="0.25">
      <c r="B69" s="180" t="s">
        <v>3</v>
      </c>
      <c r="C69" s="104" t="s">
        <v>3</v>
      </c>
      <c r="E69" s="447" t="s">
        <v>5</v>
      </c>
      <c r="F69" s="102" t="s">
        <v>229</v>
      </c>
      <c r="H69" s="453"/>
      <c r="I69" s="453"/>
    </row>
    <row r="70" spans="2:9" x14ac:dyDescent="0.25">
      <c r="B70" s="457" t="s">
        <v>258</v>
      </c>
      <c r="C70" s="106" t="s">
        <v>259</v>
      </c>
      <c r="E70" s="448"/>
      <c r="F70" s="102" t="s">
        <v>263</v>
      </c>
      <c r="H70" s="453"/>
      <c r="I70" s="453"/>
    </row>
    <row r="71" spans="2:9" x14ac:dyDescent="0.25">
      <c r="B71" s="459"/>
      <c r="C71" s="108" t="s">
        <v>153</v>
      </c>
      <c r="E71" s="448"/>
      <c r="F71" s="102" t="s">
        <v>264</v>
      </c>
      <c r="H71" s="453"/>
      <c r="I71" s="453"/>
    </row>
    <row r="72" spans="2:9" x14ac:dyDescent="0.25">
      <c r="B72" s="459"/>
      <c r="C72" s="108" t="s">
        <v>217</v>
      </c>
      <c r="E72" s="448"/>
      <c r="F72" s="102" t="s">
        <v>548</v>
      </c>
      <c r="H72" s="453"/>
      <c r="I72" s="453"/>
    </row>
    <row r="73" spans="2:9" x14ac:dyDescent="0.25">
      <c r="B73" s="459"/>
      <c r="C73" s="108" t="s">
        <v>483</v>
      </c>
      <c r="E73" s="448"/>
      <c r="F73" s="102" t="s">
        <v>160</v>
      </c>
      <c r="H73" s="453"/>
      <c r="I73" s="453"/>
    </row>
    <row r="74" spans="2:9" x14ac:dyDescent="0.25">
      <c r="B74" s="459"/>
      <c r="C74" s="106" t="s">
        <v>223</v>
      </c>
      <c r="E74" s="448"/>
      <c r="F74" s="102" t="s">
        <v>489</v>
      </c>
      <c r="H74" s="453"/>
      <c r="I74" s="453"/>
    </row>
    <row r="75" spans="2:9" x14ac:dyDescent="0.25">
      <c r="B75" s="459"/>
      <c r="C75" s="108" t="s">
        <v>484</v>
      </c>
      <c r="E75" s="448"/>
      <c r="F75" s="102" t="s">
        <v>270</v>
      </c>
      <c r="H75" s="453"/>
      <c r="I75" s="453"/>
    </row>
    <row r="76" spans="2:9" x14ac:dyDescent="0.25">
      <c r="B76" s="459"/>
      <c r="C76" s="108" t="s">
        <v>485</v>
      </c>
      <c r="E76" s="448"/>
      <c r="F76" s="102" t="s">
        <v>549</v>
      </c>
      <c r="H76" s="453"/>
      <c r="I76" s="453"/>
    </row>
    <row r="77" spans="2:9" x14ac:dyDescent="0.25">
      <c r="B77" s="459"/>
      <c r="C77" s="108" t="s">
        <v>486</v>
      </c>
      <c r="E77" s="448"/>
      <c r="F77" s="102" t="s">
        <v>490</v>
      </c>
      <c r="H77" s="453"/>
      <c r="I77" s="453"/>
    </row>
    <row r="78" spans="2:9" x14ac:dyDescent="0.25">
      <c r="B78" s="459"/>
      <c r="C78" s="108" t="s">
        <v>487</v>
      </c>
      <c r="E78" s="448"/>
      <c r="F78" s="102" t="s">
        <v>274</v>
      </c>
      <c r="H78" s="453"/>
      <c r="I78" s="453"/>
    </row>
    <row r="79" spans="2:9" x14ac:dyDescent="0.25">
      <c r="B79" s="459"/>
      <c r="C79" s="108" t="s">
        <v>488</v>
      </c>
      <c r="E79" s="448"/>
      <c r="F79" s="102" t="s">
        <v>491</v>
      </c>
      <c r="H79" s="453"/>
      <c r="I79" s="453"/>
    </row>
    <row r="80" spans="2:9" x14ac:dyDescent="0.25">
      <c r="B80" s="458"/>
      <c r="C80" s="108" t="s">
        <v>228</v>
      </c>
      <c r="E80" s="448"/>
      <c r="F80" s="102" t="s">
        <v>492</v>
      </c>
      <c r="H80" s="453"/>
      <c r="I80" s="453"/>
    </row>
    <row r="81" spans="2:9" x14ac:dyDescent="0.25">
      <c r="B81" s="460" t="s">
        <v>261</v>
      </c>
      <c r="C81" s="105" t="s">
        <v>229</v>
      </c>
      <c r="E81" s="448"/>
      <c r="F81" s="102" t="s">
        <v>269</v>
      </c>
      <c r="H81" s="453"/>
      <c r="I81" s="453"/>
    </row>
    <row r="82" spans="2:9" x14ac:dyDescent="0.25">
      <c r="B82" s="461"/>
      <c r="C82" s="105" t="s">
        <v>263</v>
      </c>
      <c r="E82" s="448"/>
      <c r="F82" s="102" t="s">
        <v>232</v>
      </c>
      <c r="H82" s="453"/>
      <c r="I82" s="453"/>
    </row>
    <row r="83" spans="2:9" x14ac:dyDescent="0.25">
      <c r="B83" s="461"/>
      <c r="C83" s="102" t="s">
        <v>264</v>
      </c>
      <c r="E83" s="448"/>
      <c r="F83" s="102" t="s">
        <v>271</v>
      </c>
      <c r="H83" s="453"/>
      <c r="I83" s="453"/>
    </row>
    <row r="84" spans="2:9" x14ac:dyDescent="0.25">
      <c r="B84" s="461"/>
      <c r="C84" s="102" t="s">
        <v>266</v>
      </c>
      <c r="E84" s="448"/>
      <c r="F84" s="102" t="s">
        <v>272</v>
      </c>
      <c r="H84" s="453"/>
      <c r="I84" s="453"/>
    </row>
    <row r="85" spans="2:9" x14ac:dyDescent="0.25">
      <c r="B85" s="461"/>
      <c r="C85" s="105" t="s">
        <v>160</v>
      </c>
      <c r="E85" s="449"/>
      <c r="F85" s="102" t="s">
        <v>493</v>
      </c>
      <c r="H85" s="453"/>
      <c r="I85" s="453"/>
    </row>
    <row r="86" spans="2:9" x14ac:dyDescent="0.25">
      <c r="B86" s="461"/>
      <c r="C86" s="105" t="s">
        <v>489</v>
      </c>
      <c r="E86" s="444" t="s">
        <v>7</v>
      </c>
      <c r="F86" s="103" t="s">
        <v>494</v>
      </c>
      <c r="H86" s="453"/>
      <c r="I86" s="453"/>
    </row>
    <row r="87" spans="2:9" x14ac:dyDescent="0.25">
      <c r="B87" s="461"/>
      <c r="C87" s="105" t="s">
        <v>270</v>
      </c>
      <c r="E87" s="446"/>
      <c r="F87" s="103" t="s">
        <v>495</v>
      </c>
      <c r="H87" s="453"/>
      <c r="I87" s="453"/>
    </row>
    <row r="88" spans="2:9" x14ac:dyDescent="0.25">
      <c r="B88" s="461"/>
      <c r="C88" s="104" t="s">
        <v>268</v>
      </c>
      <c r="E88" s="446"/>
      <c r="F88" s="103" t="s">
        <v>233</v>
      </c>
      <c r="H88" s="453"/>
      <c r="I88" s="453"/>
    </row>
    <row r="89" spans="2:9" x14ac:dyDescent="0.25">
      <c r="B89" s="461"/>
      <c r="C89" s="104" t="s">
        <v>490</v>
      </c>
      <c r="E89" s="446"/>
      <c r="F89" s="103" t="s">
        <v>496</v>
      </c>
      <c r="H89" s="453"/>
      <c r="I89" s="453"/>
    </row>
    <row r="90" spans="2:9" x14ac:dyDescent="0.25">
      <c r="B90" s="461"/>
      <c r="C90" s="104" t="s">
        <v>274</v>
      </c>
      <c r="E90" s="446"/>
      <c r="F90" s="103" t="s">
        <v>497</v>
      </c>
      <c r="H90" s="453"/>
      <c r="I90" s="453"/>
    </row>
    <row r="91" spans="2:9" x14ac:dyDescent="0.25">
      <c r="B91" s="461"/>
      <c r="C91" s="104" t="s">
        <v>491</v>
      </c>
      <c r="E91" s="446"/>
      <c r="F91" s="103" t="s">
        <v>235</v>
      </c>
      <c r="H91" s="453"/>
      <c r="I91" s="453"/>
    </row>
    <row r="92" spans="2:9" x14ac:dyDescent="0.25">
      <c r="B92" s="461"/>
      <c r="C92" s="104" t="s">
        <v>492</v>
      </c>
      <c r="E92" s="445"/>
      <c r="F92" s="103" t="s">
        <v>499</v>
      </c>
      <c r="H92" s="453"/>
      <c r="I92" s="453"/>
    </row>
    <row r="93" spans="2:9" x14ac:dyDescent="0.25">
      <c r="B93" s="461"/>
      <c r="C93" s="104" t="s">
        <v>269</v>
      </c>
      <c r="E93" s="447" t="s">
        <v>10</v>
      </c>
      <c r="F93" s="102" t="s">
        <v>501</v>
      </c>
      <c r="H93" s="453"/>
      <c r="I93" s="453"/>
    </row>
    <row r="94" spans="2:9" x14ac:dyDescent="0.25">
      <c r="B94" s="461"/>
      <c r="C94" s="104" t="s">
        <v>232</v>
      </c>
      <c r="E94" s="448"/>
      <c r="F94" s="102" t="s">
        <v>490</v>
      </c>
      <c r="H94" s="453"/>
      <c r="I94" s="453"/>
    </row>
    <row r="95" spans="2:9" x14ac:dyDescent="0.25">
      <c r="B95" s="461"/>
      <c r="C95" s="104" t="s">
        <v>271</v>
      </c>
      <c r="E95" s="448"/>
      <c r="F95" s="102" t="s">
        <v>247</v>
      </c>
      <c r="H95" s="453"/>
      <c r="I95" s="453"/>
    </row>
    <row r="96" spans="2:9" x14ac:dyDescent="0.25">
      <c r="B96" s="461"/>
      <c r="C96" s="104" t="s">
        <v>272</v>
      </c>
      <c r="E96" s="449"/>
      <c r="F96" s="102" t="s">
        <v>251</v>
      </c>
      <c r="H96" s="453"/>
      <c r="I96" s="453"/>
    </row>
    <row r="97" spans="2:9" x14ac:dyDescent="0.25">
      <c r="B97" s="462"/>
      <c r="C97" s="104" t="s">
        <v>493</v>
      </c>
      <c r="E97" s="444" t="s">
        <v>11</v>
      </c>
      <c r="F97" s="103" t="s">
        <v>502</v>
      </c>
      <c r="H97" s="453"/>
      <c r="I97" s="453"/>
    </row>
    <row r="98" spans="2:9" x14ac:dyDescent="0.25">
      <c r="B98" s="457" t="s">
        <v>7</v>
      </c>
      <c r="C98" s="106" t="s">
        <v>276</v>
      </c>
      <c r="E98" s="446"/>
      <c r="F98" s="103" t="s">
        <v>285</v>
      </c>
      <c r="H98" s="453"/>
      <c r="I98" s="453"/>
    </row>
    <row r="99" spans="2:9" x14ac:dyDescent="0.25">
      <c r="B99" s="459"/>
      <c r="C99" s="106" t="s">
        <v>156</v>
      </c>
      <c r="E99" s="446"/>
      <c r="F99" s="103" t="s">
        <v>255</v>
      </c>
      <c r="H99" s="453"/>
      <c r="I99" s="453"/>
    </row>
    <row r="100" spans="2:9" x14ac:dyDescent="0.25">
      <c r="B100" s="459"/>
      <c r="C100" s="103" t="s">
        <v>494</v>
      </c>
      <c r="E100" s="446"/>
      <c r="F100" s="103" t="s">
        <v>550</v>
      </c>
      <c r="H100" s="453"/>
      <c r="I100" s="453"/>
    </row>
    <row r="101" spans="2:9" x14ac:dyDescent="0.25">
      <c r="B101" s="459"/>
      <c r="C101" s="106" t="s">
        <v>495</v>
      </c>
      <c r="E101" s="446"/>
      <c r="F101" s="103" t="s">
        <v>286</v>
      </c>
      <c r="H101" s="453"/>
      <c r="I101" s="453"/>
    </row>
    <row r="102" spans="2:9" x14ac:dyDescent="0.25">
      <c r="B102" s="459"/>
      <c r="C102" s="106" t="s">
        <v>233</v>
      </c>
      <c r="E102" s="445"/>
      <c r="F102" s="103" t="s">
        <v>260</v>
      </c>
      <c r="H102" s="453"/>
      <c r="I102" s="453"/>
    </row>
    <row r="103" spans="2:9" x14ac:dyDescent="0.25">
      <c r="B103" s="459"/>
      <c r="C103" s="106" t="s">
        <v>496</v>
      </c>
      <c r="E103" s="447" t="s">
        <v>12</v>
      </c>
      <c r="F103" s="102" t="s">
        <v>288</v>
      </c>
      <c r="H103" s="453"/>
      <c r="I103" s="453"/>
    </row>
    <row r="104" spans="2:9" x14ac:dyDescent="0.25">
      <c r="B104" s="459"/>
      <c r="C104" s="103" t="s">
        <v>497</v>
      </c>
      <c r="E104" s="448"/>
      <c r="F104" s="102" t="s">
        <v>262</v>
      </c>
      <c r="H104" s="453"/>
      <c r="I104" s="453"/>
    </row>
    <row r="105" spans="2:9" x14ac:dyDescent="0.25">
      <c r="B105" s="459"/>
      <c r="C105" s="106" t="s">
        <v>235</v>
      </c>
      <c r="E105" s="448"/>
      <c r="F105" s="102" t="s">
        <v>324</v>
      </c>
      <c r="H105" s="453"/>
      <c r="I105" s="453"/>
    </row>
    <row r="106" spans="2:9" x14ac:dyDescent="0.25">
      <c r="B106" s="459"/>
      <c r="C106" s="106" t="s">
        <v>25</v>
      </c>
      <c r="E106" s="448"/>
      <c r="F106" s="102" t="s">
        <v>155</v>
      </c>
      <c r="H106" s="453"/>
      <c r="I106" s="453"/>
    </row>
    <row r="107" spans="2:9" x14ac:dyDescent="0.25">
      <c r="B107" s="459"/>
      <c r="C107" s="106" t="s">
        <v>498</v>
      </c>
      <c r="E107" s="448"/>
      <c r="F107" s="102" t="s">
        <v>162</v>
      </c>
      <c r="H107" s="453"/>
      <c r="I107" s="453"/>
    </row>
    <row r="108" spans="2:9" x14ac:dyDescent="0.25">
      <c r="B108" s="459"/>
      <c r="C108" s="106" t="s">
        <v>499</v>
      </c>
      <c r="E108" s="448"/>
      <c r="F108" s="102" t="s">
        <v>503</v>
      </c>
      <c r="H108" s="453"/>
      <c r="I108" s="453"/>
    </row>
    <row r="109" spans="2:9" x14ac:dyDescent="0.25">
      <c r="B109" s="459"/>
      <c r="C109" s="184" t="s">
        <v>234</v>
      </c>
      <c r="E109" s="448"/>
      <c r="F109" s="102" t="s">
        <v>551</v>
      </c>
      <c r="H109" s="453"/>
      <c r="I109" s="453"/>
    </row>
    <row r="110" spans="2:9" x14ac:dyDescent="0.25">
      <c r="B110" s="181" t="s">
        <v>6</v>
      </c>
      <c r="C110" s="104" t="s">
        <v>508</v>
      </c>
      <c r="E110" s="448"/>
      <c r="F110" s="102" t="s">
        <v>164</v>
      </c>
      <c r="H110" s="453"/>
      <c r="I110" s="453"/>
    </row>
    <row r="111" spans="2:9" x14ac:dyDescent="0.25">
      <c r="B111" s="459" t="s">
        <v>10</v>
      </c>
      <c r="C111" s="186" t="s">
        <v>500</v>
      </c>
      <c r="E111" s="448"/>
      <c r="F111" s="102" t="s">
        <v>552</v>
      </c>
      <c r="H111" s="453"/>
      <c r="I111" s="453"/>
    </row>
    <row r="112" spans="2:9" x14ac:dyDescent="0.25">
      <c r="B112" s="459"/>
      <c r="C112" s="106" t="s">
        <v>501</v>
      </c>
      <c r="E112" s="448"/>
      <c r="F112" s="102" t="s">
        <v>553</v>
      </c>
      <c r="H112" s="453"/>
      <c r="I112" s="453"/>
    </row>
    <row r="113" spans="2:9" x14ac:dyDescent="0.25">
      <c r="B113" s="459"/>
      <c r="C113" s="106" t="s">
        <v>179</v>
      </c>
      <c r="E113" s="448"/>
      <c r="F113" s="102" t="s">
        <v>168</v>
      </c>
      <c r="H113" s="453"/>
      <c r="I113" s="453"/>
    </row>
    <row r="114" spans="2:9" x14ac:dyDescent="0.25">
      <c r="B114" s="459"/>
      <c r="C114" s="106" t="s">
        <v>490</v>
      </c>
      <c r="E114" s="448"/>
      <c r="F114" s="102" t="s">
        <v>192</v>
      </c>
      <c r="H114" s="453"/>
      <c r="I114" s="453"/>
    </row>
    <row r="115" spans="2:9" x14ac:dyDescent="0.25">
      <c r="B115" s="459"/>
      <c r="C115" s="106" t="s">
        <v>247</v>
      </c>
      <c r="E115" s="448"/>
      <c r="F115" s="102" t="s">
        <v>295</v>
      </c>
      <c r="H115" s="453"/>
      <c r="I115" s="453"/>
    </row>
    <row r="116" spans="2:9" x14ac:dyDescent="0.25">
      <c r="B116" s="458"/>
      <c r="C116" s="106" t="s">
        <v>251</v>
      </c>
      <c r="E116" s="448"/>
      <c r="F116" s="102" t="s">
        <v>196</v>
      </c>
      <c r="H116" s="453"/>
      <c r="I116" s="453"/>
    </row>
    <row r="117" spans="2:9" x14ac:dyDescent="0.25">
      <c r="B117" s="460" t="s">
        <v>284</v>
      </c>
      <c r="C117" s="102" t="s">
        <v>502</v>
      </c>
      <c r="E117" s="448"/>
      <c r="F117" s="102" t="s">
        <v>176</v>
      </c>
      <c r="H117" s="453"/>
      <c r="I117" s="453"/>
    </row>
    <row r="118" spans="2:9" x14ac:dyDescent="0.25">
      <c r="B118" s="461"/>
      <c r="C118" s="102" t="s">
        <v>285</v>
      </c>
      <c r="E118" s="448"/>
      <c r="F118" s="102" t="s">
        <v>554</v>
      </c>
      <c r="H118" s="453"/>
      <c r="I118" s="453"/>
    </row>
    <row r="119" spans="2:9" x14ac:dyDescent="0.25">
      <c r="B119" s="461"/>
      <c r="C119" s="102" t="s">
        <v>255</v>
      </c>
      <c r="E119" s="448"/>
      <c r="F119" s="102" t="s">
        <v>507</v>
      </c>
      <c r="H119" s="453"/>
      <c r="I119" s="453"/>
    </row>
    <row r="120" spans="2:9" x14ac:dyDescent="0.25">
      <c r="B120" s="461"/>
      <c r="C120" s="104" t="s">
        <v>257</v>
      </c>
      <c r="E120" s="448"/>
      <c r="F120" s="102" t="s">
        <v>267</v>
      </c>
      <c r="H120" s="453"/>
      <c r="I120" s="453"/>
    </row>
    <row r="121" spans="2:9" x14ac:dyDescent="0.25">
      <c r="B121" s="461"/>
      <c r="C121" s="104" t="s">
        <v>286</v>
      </c>
      <c r="E121" s="448"/>
      <c r="F121" s="102" t="s">
        <v>184</v>
      </c>
      <c r="H121" s="453"/>
      <c r="I121" s="453"/>
    </row>
    <row r="122" spans="2:9" x14ac:dyDescent="0.25">
      <c r="B122" s="461"/>
      <c r="C122" s="102" t="s">
        <v>260</v>
      </c>
      <c r="E122" s="448"/>
      <c r="F122" s="102" t="s">
        <v>555</v>
      </c>
      <c r="H122" s="453"/>
      <c r="I122" s="453"/>
    </row>
    <row r="123" spans="2:9" x14ac:dyDescent="0.25">
      <c r="B123" s="459" t="s">
        <v>322</v>
      </c>
      <c r="C123" s="103" t="s">
        <v>288</v>
      </c>
      <c r="E123" s="448"/>
      <c r="F123" s="102" t="s">
        <v>235</v>
      </c>
      <c r="H123" s="453"/>
      <c r="I123" s="453"/>
    </row>
    <row r="124" spans="2:9" x14ac:dyDescent="0.25">
      <c r="B124" s="459"/>
      <c r="C124" s="103" t="s">
        <v>262</v>
      </c>
      <c r="E124" s="448"/>
      <c r="F124" s="102" t="s">
        <v>556</v>
      </c>
      <c r="H124" s="453"/>
      <c r="I124" s="453"/>
    </row>
    <row r="125" spans="2:9" x14ac:dyDescent="0.25">
      <c r="B125" s="459"/>
      <c r="C125" s="106" t="s">
        <v>324</v>
      </c>
      <c r="E125" s="449"/>
      <c r="F125" s="102" t="s">
        <v>311</v>
      </c>
      <c r="H125" s="453"/>
      <c r="I125" s="453"/>
    </row>
    <row r="126" spans="2:9" x14ac:dyDescent="0.25">
      <c r="B126" s="459"/>
      <c r="C126" s="106" t="s">
        <v>155</v>
      </c>
      <c r="E126" s="444" t="s">
        <v>13</v>
      </c>
      <c r="F126" s="103" t="s">
        <v>290</v>
      </c>
      <c r="H126" s="453"/>
      <c r="I126" s="453"/>
    </row>
    <row r="127" spans="2:9" x14ac:dyDescent="0.25">
      <c r="B127" s="459"/>
      <c r="C127" s="178" t="s">
        <v>162</v>
      </c>
      <c r="E127" s="446"/>
      <c r="F127" s="103" t="s">
        <v>291</v>
      </c>
      <c r="H127" s="453"/>
      <c r="I127" s="453"/>
    </row>
    <row r="128" spans="2:9" x14ac:dyDescent="0.25">
      <c r="B128" s="459"/>
      <c r="C128" s="178" t="s">
        <v>503</v>
      </c>
      <c r="E128" s="446"/>
      <c r="F128" s="103" t="s">
        <v>292</v>
      </c>
      <c r="H128" s="453"/>
      <c r="I128" s="453"/>
    </row>
    <row r="129" spans="2:9" x14ac:dyDescent="0.25">
      <c r="B129" s="459"/>
      <c r="C129" s="178" t="s">
        <v>265</v>
      </c>
      <c r="E129" s="446"/>
      <c r="F129" s="103" t="s">
        <v>294</v>
      </c>
      <c r="H129" s="453"/>
      <c r="I129" s="453"/>
    </row>
    <row r="130" spans="2:9" x14ac:dyDescent="0.25">
      <c r="B130" s="459"/>
      <c r="C130" s="178" t="s">
        <v>504</v>
      </c>
      <c r="E130" s="446"/>
      <c r="F130" s="103" t="s">
        <v>296</v>
      </c>
      <c r="H130" s="453"/>
      <c r="I130" s="453"/>
    </row>
    <row r="131" spans="2:9" x14ac:dyDescent="0.25">
      <c r="B131" s="459"/>
      <c r="C131" s="106" t="s">
        <v>505</v>
      </c>
      <c r="E131" s="446"/>
      <c r="F131" s="103" t="s">
        <v>298</v>
      </c>
      <c r="H131" s="453"/>
      <c r="I131" s="453"/>
    </row>
    <row r="132" spans="2:9" x14ac:dyDescent="0.25">
      <c r="B132" s="459"/>
      <c r="C132" s="178" t="s">
        <v>506</v>
      </c>
      <c r="E132" s="446"/>
      <c r="F132" s="103" t="s">
        <v>300</v>
      </c>
      <c r="H132" s="453"/>
      <c r="I132" s="453"/>
    </row>
    <row r="133" spans="2:9" x14ac:dyDescent="0.25">
      <c r="B133" s="459"/>
      <c r="C133" s="178" t="s">
        <v>168</v>
      </c>
      <c r="E133" s="446"/>
      <c r="F133" s="103" t="s">
        <v>301</v>
      </c>
      <c r="H133" s="453"/>
      <c r="I133" s="453"/>
    </row>
    <row r="134" spans="2:9" x14ac:dyDescent="0.25">
      <c r="B134" s="459"/>
      <c r="C134" s="178" t="s">
        <v>329</v>
      </c>
      <c r="E134" s="446"/>
      <c r="F134" s="103" t="s">
        <v>303</v>
      </c>
      <c r="H134" s="453"/>
      <c r="I134" s="453"/>
    </row>
    <row r="135" spans="2:9" x14ac:dyDescent="0.25">
      <c r="B135" s="459"/>
      <c r="C135" s="178" t="s">
        <v>295</v>
      </c>
      <c r="E135" s="446"/>
      <c r="F135" s="103" t="s">
        <v>304</v>
      </c>
      <c r="H135" s="453"/>
      <c r="I135" s="453"/>
    </row>
    <row r="136" spans="2:9" x14ac:dyDescent="0.25">
      <c r="B136" s="459"/>
      <c r="C136" s="178" t="s">
        <v>196</v>
      </c>
      <c r="E136" s="446"/>
      <c r="F136" s="103" t="s">
        <v>557</v>
      </c>
      <c r="H136" s="453"/>
      <c r="I136" s="453"/>
    </row>
    <row r="137" spans="2:9" x14ac:dyDescent="0.25">
      <c r="B137" s="459"/>
      <c r="C137" s="178" t="s">
        <v>176</v>
      </c>
      <c r="E137" s="446"/>
      <c r="F137" s="103" t="s">
        <v>206</v>
      </c>
      <c r="H137" s="453"/>
      <c r="I137" s="453"/>
    </row>
    <row r="138" spans="2:9" x14ac:dyDescent="0.25">
      <c r="B138" s="459"/>
      <c r="C138" s="106" t="s">
        <v>181</v>
      </c>
      <c r="E138" s="446"/>
      <c r="F138" s="103" t="s">
        <v>558</v>
      </c>
      <c r="H138" s="453"/>
      <c r="I138" s="453"/>
    </row>
    <row r="139" spans="2:9" x14ac:dyDescent="0.25">
      <c r="B139" s="459"/>
      <c r="C139" s="178" t="s">
        <v>507</v>
      </c>
      <c r="E139" s="446"/>
      <c r="F139" s="103" t="s">
        <v>308</v>
      </c>
      <c r="H139" s="453"/>
      <c r="I139" s="453"/>
    </row>
    <row r="140" spans="2:9" x14ac:dyDescent="0.25">
      <c r="B140" s="459"/>
      <c r="C140" s="178" t="s">
        <v>267</v>
      </c>
      <c r="E140" s="446"/>
      <c r="F140" s="103" t="s">
        <v>313</v>
      </c>
      <c r="H140" s="453"/>
      <c r="I140" s="453"/>
    </row>
    <row r="141" spans="2:9" x14ac:dyDescent="0.25">
      <c r="B141" s="459"/>
      <c r="C141" s="178" t="s">
        <v>184</v>
      </c>
      <c r="E141" s="446"/>
      <c r="F141" s="103" t="s">
        <v>559</v>
      </c>
      <c r="H141" s="453"/>
      <c r="I141" s="453"/>
    </row>
    <row r="142" spans="2:9" x14ac:dyDescent="0.25">
      <c r="B142" s="459"/>
      <c r="C142" s="103" t="s">
        <v>544</v>
      </c>
      <c r="E142" s="446"/>
      <c r="F142" s="103" t="s">
        <v>174</v>
      </c>
      <c r="H142" s="453"/>
      <c r="I142" s="453"/>
    </row>
    <row r="143" spans="2:9" x14ac:dyDescent="0.25">
      <c r="B143" s="459"/>
      <c r="C143" s="103" t="s">
        <v>235</v>
      </c>
      <c r="E143" s="446"/>
      <c r="F143" s="103" t="s">
        <v>560</v>
      </c>
      <c r="H143" s="453"/>
      <c r="I143" s="453"/>
    </row>
    <row r="144" spans="2:9" x14ac:dyDescent="0.25">
      <c r="B144" s="459"/>
      <c r="C144" s="178" t="s">
        <v>309</v>
      </c>
      <c r="E144" s="446"/>
      <c r="F144" s="103" t="s">
        <v>316</v>
      </c>
      <c r="H144" s="453"/>
      <c r="I144" s="453"/>
    </row>
    <row r="145" spans="2:9" x14ac:dyDescent="0.25">
      <c r="B145" s="459"/>
      <c r="C145" s="178" t="s">
        <v>311</v>
      </c>
      <c r="E145" s="446"/>
      <c r="F145" s="103" t="s">
        <v>561</v>
      </c>
      <c r="H145" s="453"/>
      <c r="I145" s="453"/>
    </row>
    <row r="146" spans="2:9" x14ac:dyDescent="0.25">
      <c r="B146" s="455" t="s">
        <v>289</v>
      </c>
      <c r="C146" s="177" t="s">
        <v>290</v>
      </c>
      <c r="E146" s="446"/>
      <c r="F146" s="103" t="s">
        <v>543</v>
      </c>
      <c r="H146" s="453"/>
      <c r="I146" s="453"/>
    </row>
    <row r="147" spans="2:9" x14ac:dyDescent="0.25">
      <c r="B147" s="455"/>
      <c r="C147" s="177" t="s">
        <v>291</v>
      </c>
      <c r="E147" s="446"/>
      <c r="F147" s="103" t="s">
        <v>319</v>
      </c>
      <c r="H147" s="453"/>
      <c r="I147" s="453"/>
    </row>
    <row r="148" spans="2:9" x14ac:dyDescent="0.25">
      <c r="B148" s="455"/>
      <c r="C148" s="177" t="s">
        <v>292</v>
      </c>
      <c r="E148" s="446"/>
      <c r="F148" s="103" t="s">
        <v>321</v>
      </c>
      <c r="H148" s="453"/>
      <c r="I148" s="453"/>
    </row>
    <row r="149" spans="2:9" x14ac:dyDescent="0.25">
      <c r="B149" s="455"/>
      <c r="C149" s="177" t="s">
        <v>294</v>
      </c>
      <c r="E149" s="446"/>
      <c r="F149" s="103" t="s">
        <v>214</v>
      </c>
      <c r="H149" s="453"/>
      <c r="I149" s="453"/>
    </row>
    <row r="150" spans="2:9" x14ac:dyDescent="0.25">
      <c r="B150" s="455"/>
      <c r="C150" s="177" t="s">
        <v>296</v>
      </c>
      <c r="E150" s="445"/>
      <c r="F150" s="103" t="s">
        <v>218</v>
      </c>
      <c r="H150" s="453"/>
      <c r="I150" s="453"/>
    </row>
    <row r="151" spans="2:9" x14ac:dyDescent="0.25">
      <c r="B151" s="455"/>
      <c r="C151" s="104" t="s">
        <v>298</v>
      </c>
      <c r="E151" s="190" t="s">
        <v>562</v>
      </c>
      <c r="F151" s="102" t="s">
        <v>70</v>
      </c>
      <c r="H151" s="453"/>
      <c r="I151" s="453"/>
    </row>
    <row r="152" spans="2:9" x14ac:dyDescent="0.25">
      <c r="B152" s="455"/>
      <c r="C152" s="104" t="s">
        <v>300</v>
      </c>
      <c r="E152" s="444" t="s">
        <v>16</v>
      </c>
      <c r="F152" s="103" t="s">
        <v>563</v>
      </c>
      <c r="H152" s="453"/>
      <c r="I152" s="453"/>
    </row>
    <row r="153" spans="2:9" x14ac:dyDescent="0.25">
      <c r="B153" s="455"/>
      <c r="C153" s="177" t="s">
        <v>301</v>
      </c>
      <c r="E153" s="445"/>
      <c r="F153" s="103" t="s">
        <v>152</v>
      </c>
      <c r="H153" s="453"/>
      <c r="I153" s="453"/>
    </row>
    <row r="154" spans="2:9" x14ac:dyDescent="0.25">
      <c r="B154" s="455"/>
      <c r="C154" s="177" t="s">
        <v>303</v>
      </c>
      <c r="E154" s="447" t="s">
        <v>18</v>
      </c>
      <c r="F154" s="102" t="s">
        <v>275</v>
      </c>
      <c r="H154" s="453"/>
      <c r="I154" s="453"/>
    </row>
    <row r="155" spans="2:9" x14ac:dyDescent="0.25">
      <c r="B155" s="455"/>
      <c r="C155" s="177" t="s">
        <v>304</v>
      </c>
      <c r="E155" s="448"/>
      <c r="F155" s="102" t="s">
        <v>277</v>
      </c>
      <c r="H155" s="453"/>
      <c r="I155" s="453"/>
    </row>
    <row r="156" spans="2:9" x14ac:dyDescent="0.25">
      <c r="B156" s="455"/>
      <c r="C156" s="177" t="s">
        <v>166</v>
      </c>
      <c r="E156" s="448"/>
      <c r="F156" s="102" t="s">
        <v>278</v>
      </c>
      <c r="H156" s="453"/>
      <c r="I156" s="453"/>
    </row>
    <row r="157" spans="2:9" x14ac:dyDescent="0.25">
      <c r="B157" s="455"/>
      <c r="C157" s="177" t="s">
        <v>206</v>
      </c>
      <c r="E157" s="448"/>
      <c r="F157" s="102" t="s">
        <v>513</v>
      </c>
      <c r="H157" s="453"/>
      <c r="I157" s="453"/>
    </row>
    <row r="158" spans="2:9" x14ac:dyDescent="0.25">
      <c r="B158" s="455"/>
      <c r="C158" s="177" t="s">
        <v>307</v>
      </c>
      <c r="E158" s="449"/>
      <c r="F158" s="102" t="s">
        <v>279</v>
      </c>
      <c r="H158" s="453"/>
      <c r="I158" s="453"/>
    </row>
    <row r="159" spans="2:9" x14ac:dyDescent="0.25">
      <c r="B159" s="455"/>
      <c r="C159" s="177" t="s">
        <v>308</v>
      </c>
      <c r="E159" s="444" t="s">
        <v>19</v>
      </c>
      <c r="F159" s="103" t="s">
        <v>280</v>
      </c>
      <c r="H159" s="453"/>
      <c r="I159" s="453"/>
    </row>
    <row r="160" spans="2:9" x14ac:dyDescent="0.25">
      <c r="B160" s="455"/>
      <c r="C160" s="177" t="s">
        <v>310</v>
      </c>
      <c r="E160" s="446"/>
      <c r="F160" s="103" t="s">
        <v>343</v>
      </c>
      <c r="H160" s="453"/>
      <c r="I160" s="453"/>
    </row>
    <row r="161" spans="2:9" x14ac:dyDescent="0.25">
      <c r="B161" s="455"/>
      <c r="C161" s="177" t="s">
        <v>174</v>
      </c>
      <c r="E161" s="445"/>
      <c r="F161" s="103" t="s">
        <v>183</v>
      </c>
      <c r="H161" s="453"/>
      <c r="I161" s="453"/>
    </row>
    <row r="162" spans="2:9" x14ac:dyDescent="0.25">
      <c r="B162" s="455"/>
      <c r="C162" s="177" t="s">
        <v>313</v>
      </c>
      <c r="E162" s="447" t="s">
        <v>20</v>
      </c>
      <c r="F162" s="102" t="s">
        <v>514</v>
      </c>
      <c r="H162" s="453"/>
      <c r="I162" s="453"/>
    </row>
    <row r="163" spans="2:9" x14ac:dyDescent="0.25">
      <c r="B163" s="455"/>
      <c r="C163" s="102" t="s">
        <v>314</v>
      </c>
      <c r="E163" s="448"/>
      <c r="F163" s="102" t="s">
        <v>186</v>
      </c>
      <c r="H163" s="453"/>
      <c r="I163" s="453"/>
    </row>
    <row r="164" spans="2:9" x14ac:dyDescent="0.25">
      <c r="B164" s="455"/>
      <c r="C164" s="177" t="s">
        <v>316</v>
      </c>
      <c r="E164" s="448"/>
      <c r="F164" s="102" t="s">
        <v>193</v>
      </c>
      <c r="H164" s="453"/>
      <c r="I164" s="453"/>
    </row>
    <row r="165" spans="2:9" x14ac:dyDescent="0.25">
      <c r="B165" s="455"/>
      <c r="C165" s="177" t="s">
        <v>317</v>
      </c>
      <c r="E165" s="448"/>
      <c r="F165" s="102" t="s">
        <v>204</v>
      </c>
      <c r="H165" s="453"/>
      <c r="I165" s="453"/>
    </row>
    <row r="166" spans="2:9" x14ac:dyDescent="0.25">
      <c r="B166" s="455"/>
      <c r="C166" s="177" t="s">
        <v>543</v>
      </c>
      <c r="E166" s="448"/>
      <c r="F166" s="102" t="s">
        <v>564</v>
      </c>
      <c r="H166" s="453"/>
      <c r="I166" s="453"/>
    </row>
    <row r="167" spans="2:9" x14ac:dyDescent="0.25">
      <c r="B167" s="455"/>
      <c r="C167" s="177" t="s">
        <v>319</v>
      </c>
      <c r="E167" s="448"/>
      <c r="F167" s="102" t="s">
        <v>207</v>
      </c>
      <c r="H167" s="453"/>
      <c r="I167" s="453"/>
    </row>
    <row r="168" spans="2:9" x14ac:dyDescent="0.25">
      <c r="B168" s="455"/>
      <c r="C168" s="177" t="s">
        <v>321</v>
      </c>
      <c r="E168" s="448"/>
      <c r="F168" s="102" t="s">
        <v>212</v>
      </c>
      <c r="H168" s="453"/>
      <c r="I168" s="453"/>
    </row>
    <row r="169" spans="2:9" ht="15" customHeight="1" x14ac:dyDescent="0.25">
      <c r="B169" s="455"/>
      <c r="C169" s="177" t="s">
        <v>214</v>
      </c>
      <c r="E169" s="448"/>
      <c r="F169" s="102" t="s">
        <v>216</v>
      </c>
      <c r="H169" s="453"/>
      <c r="I169" s="453"/>
    </row>
    <row r="170" spans="2:9" x14ac:dyDescent="0.25">
      <c r="B170" s="455"/>
      <c r="C170" s="177" t="s">
        <v>218</v>
      </c>
      <c r="E170" s="448"/>
      <c r="F170" s="102" t="s">
        <v>565</v>
      </c>
      <c r="H170" s="453"/>
      <c r="I170" s="453"/>
    </row>
    <row r="171" spans="2:9" x14ac:dyDescent="0.25">
      <c r="B171" s="457" t="s">
        <v>14</v>
      </c>
      <c r="C171" s="178" t="s">
        <v>509</v>
      </c>
      <c r="E171" s="448"/>
      <c r="F171" s="102" t="s">
        <v>215</v>
      </c>
      <c r="H171" s="453"/>
      <c r="I171" s="453"/>
    </row>
    <row r="172" spans="2:9" x14ac:dyDescent="0.25">
      <c r="B172" s="458"/>
      <c r="C172" s="178" t="s">
        <v>510</v>
      </c>
      <c r="E172" s="449"/>
      <c r="F172" s="102" t="s">
        <v>225</v>
      </c>
      <c r="H172" s="453"/>
      <c r="I172" s="453"/>
    </row>
    <row r="173" spans="2:9" x14ac:dyDescent="0.25">
      <c r="B173" s="181" t="s">
        <v>336</v>
      </c>
      <c r="C173" s="177" t="s">
        <v>70</v>
      </c>
      <c r="E173" s="444" t="s">
        <v>21</v>
      </c>
      <c r="F173" s="103" t="s">
        <v>281</v>
      </c>
      <c r="H173" s="453"/>
      <c r="I173" s="453"/>
    </row>
    <row r="174" spans="2:9" x14ac:dyDescent="0.25">
      <c r="B174" s="456" t="s">
        <v>337</v>
      </c>
      <c r="C174" s="109" t="s">
        <v>172</v>
      </c>
      <c r="E174" s="446"/>
      <c r="F174" s="103" t="s">
        <v>282</v>
      </c>
      <c r="H174" s="453"/>
      <c r="I174" s="453"/>
    </row>
    <row r="175" spans="2:9" x14ac:dyDescent="0.25">
      <c r="B175" s="456"/>
      <c r="C175" s="109" t="s">
        <v>152</v>
      </c>
      <c r="E175" s="446"/>
      <c r="F175" s="103" t="s">
        <v>283</v>
      </c>
      <c r="H175" s="453"/>
      <c r="I175" s="453"/>
    </row>
    <row r="176" spans="2:9" x14ac:dyDescent="0.25">
      <c r="B176" s="455" t="s">
        <v>17</v>
      </c>
      <c r="C176" s="107" t="s">
        <v>511</v>
      </c>
      <c r="E176" s="446"/>
      <c r="F176" s="103" t="s">
        <v>287</v>
      </c>
      <c r="H176" s="453"/>
      <c r="I176" s="453"/>
    </row>
    <row r="177" spans="2:9" x14ac:dyDescent="0.25">
      <c r="B177" s="455"/>
      <c r="C177" s="102" t="s">
        <v>512</v>
      </c>
      <c r="E177" s="446"/>
      <c r="F177" s="103" t="s">
        <v>566</v>
      </c>
      <c r="H177" s="453"/>
      <c r="I177" s="453"/>
    </row>
    <row r="178" spans="2:9" x14ac:dyDescent="0.25">
      <c r="B178" s="457" t="s">
        <v>339</v>
      </c>
      <c r="C178" s="103" t="s">
        <v>273</v>
      </c>
      <c r="E178" s="446"/>
      <c r="F178" s="103" t="s">
        <v>539</v>
      </c>
      <c r="H178" s="453"/>
      <c r="I178" s="453"/>
    </row>
    <row r="179" spans="2:9" x14ac:dyDescent="0.25">
      <c r="B179" s="459"/>
      <c r="C179" s="103" t="s">
        <v>275</v>
      </c>
      <c r="E179" s="445"/>
      <c r="F179" s="103" t="s">
        <v>237</v>
      </c>
      <c r="H179" s="453"/>
      <c r="I179" s="453"/>
    </row>
    <row r="180" spans="2:9" x14ac:dyDescent="0.25">
      <c r="B180" s="459"/>
      <c r="C180" s="103" t="s">
        <v>277</v>
      </c>
      <c r="E180" s="447" t="s">
        <v>22</v>
      </c>
      <c r="F180" s="102" t="s">
        <v>293</v>
      </c>
      <c r="H180" s="453"/>
      <c r="I180" s="453"/>
    </row>
    <row r="181" spans="2:9" x14ac:dyDescent="0.25">
      <c r="B181" s="459"/>
      <c r="C181" s="103" t="s">
        <v>278</v>
      </c>
      <c r="E181" s="448"/>
      <c r="F181" s="102" t="s">
        <v>299</v>
      </c>
      <c r="H181" s="453"/>
      <c r="I181" s="453"/>
    </row>
    <row r="182" spans="2:9" x14ac:dyDescent="0.25">
      <c r="B182" s="459"/>
      <c r="C182" s="103" t="s">
        <v>513</v>
      </c>
      <c r="E182" s="448"/>
      <c r="F182" s="102" t="s">
        <v>302</v>
      </c>
      <c r="H182" s="453"/>
      <c r="I182" s="453"/>
    </row>
    <row r="183" spans="2:9" x14ac:dyDescent="0.25">
      <c r="B183" s="459"/>
      <c r="C183" s="103" t="s">
        <v>279</v>
      </c>
      <c r="E183" s="448"/>
      <c r="F183" s="102" t="s">
        <v>305</v>
      </c>
      <c r="H183" s="453"/>
      <c r="I183" s="453"/>
    </row>
    <row r="184" spans="2:9" x14ac:dyDescent="0.25">
      <c r="B184" s="455" t="s">
        <v>340</v>
      </c>
      <c r="C184" s="102" t="s">
        <v>280</v>
      </c>
      <c r="E184" s="448"/>
      <c r="F184" s="102" t="s">
        <v>567</v>
      </c>
      <c r="H184" s="453"/>
      <c r="I184" s="453"/>
    </row>
    <row r="185" spans="2:9" x14ac:dyDescent="0.25">
      <c r="B185" s="455"/>
      <c r="C185" s="104" t="s">
        <v>343</v>
      </c>
      <c r="E185" s="449"/>
      <c r="F185" s="102" t="s">
        <v>312</v>
      </c>
      <c r="H185" s="453"/>
      <c r="I185" s="453"/>
    </row>
    <row r="186" spans="2:9" x14ac:dyDescent="0.25">
      <c r="B186" s="455"/>
      <c r="C186" s="104" t="s">
        <v>183</v>
      </c>
      <c r="E186" s="444" t="s">
        <v>568</v>
      </c>
      <c r="F186" s="103" t="s">
        <v>320</v>
      </c>
      <c r="H186" s="453"/>
      <c r="I186" s="453"/>
    </row>
    <row r="187" spans="2:9" x14ac:dyDescent="0.25">
      <c r="B187" s="457" t="s">
        <v>345</v>
      </c>
      <c r="C187" s="103" t="s">
        <v>346</v>
      </c>
      <c r="E187" s="445"/>
      <c r="F187" s="103" t="s">
        <v>323</v>
      </c>
      <c r="H187" s="453"/>
      <c r="I187" s="453"/>
    </row>
    <row r="188" spans="2:9" x14ac:dyDescent="0.25">
      <c r="B188" s="459"/>
      <c r="C188" s="106" t="s">
        <v>173</v>
      </c>
      <c r="E188" s="190" t="s">
        <v>25</v>
      </c>
      <c r="F188" s="102" t="s">
        <v>349</v>
      </c>
      <c r="H188" s="453"/>
      <c r="I188" s="453"/>
    </row>
    <row r="189" spans="2:9" x14ac:dyDescent="0.25">
      <c r="B189" s="459"/>
      <c r="C189" s="106" t="s">
        <v>514</v>
      </c>
      <c r="E189" s="193" t="s">
        <v>523</v>
      </c>
      <c r="F189" s="103" t="s">
        <v>357</v>
      </c>
      <c r="H189" s="453"/>
      <c r="I189" s="453"/>
    </row>
    <row r="190" spans="2:9" x14ac:dyDescent="0.25">
      <c r="B190" s="459"/>
      <c r="C190" s="103" t="s">
        <v>186</v>
      </c>
      <c r="E190" s="447" t="s">
        <v>27</v>
      </c>
      <c r="F190" s="102" t="s">
        <v>327</v>
      </c>
      <c r="H190" s="453"/>
      <c r="I190" s="453"/>
    </row>
    <row r="191" spans="2:9" x14ac:dyDescent="0.25">
      <c r="B191" s="459"/>
      <c r="C191" s="103" t="s">
        <v>343</v>
      </c>
      <c r="E191" s="448"/>
      <c r="F191" s="102" t="s">
        <v>330</v>
      </c>
      <c r="H191" s="453"/>
      <c r="I191" s="453"/>
    </row>
    <row r="192" spans="2:9" x14ac:dyDescent="0.25">
      <c r="B192" s="459"/>
      <c r="C192" s="106" t="s">
        <v>189</v>
      </c>
      <c r="E192" s="448"/>
      <c r="F192" s="102" t="s">
        <v>524</v>
      </c>
      <c r="H192" s="453"/>
      <c r="I192" s="453"/>
    </row>
    <row r="193" spans="2:9" x14ac:dyDescent="0.25">
      <c r="B193" s="459"/>
      <c r="C193" s="106" t="s">
        <v>193</v>
      </c>
      <c r="E193" s="448"/>
      <c r="F193" s="102" t="s">
        <v>332</v>
      </c>
      <c r="H193" s="453"/>
      <c r="I193" s="453"/>
    </row>
    <row r="194" spans="2:9" x14ac:dyDescent="0.25">
      <c r="B194" s="459"/>
      <c r="C194" s="106" t="s">
        <v>515</v>
      </c>
      <c r="E194" s="449"/>
      <c r="F194" s="102" t="s">
        <v>331</v>
      </c>
      <c r="H194" s="453"/>
      <c r="I194" s="453"/>
    </row>
    <row r="195" spans="2:9" x14ac:dyDescent="0.25">
      <c r="B195" s="459"/>
      <c r="C195" s="103" t="s">
        <v>197</v>
      </c>
      <c r="E195" s="444" t="s">
        <v>28</v>
      </c>
      <c r="F195" s="103" t="s">
        <v>333</v>
      </c>
      <c r="H195" s="453"/>
      <c r="I195" s="453"/>
    </row>
    <row r="196" spans="2:9" x14ac:dyDescent="0.25">
      <c r="B196" s="459"/>
      <c r="C196" s="106" t="s">
        <v>201</v>
      </c>
      <c r="E196" s="446"/>
      <c r="F196" s="103" t="s">
        <v>190</v>
      </c>
      <c r="H196" s="453"/>
      <c r="I196" s="453"/>
    </row>
    <row r="197" spans="2:9" x14ac:dyDescent="0.25">
      <c r="B197" s="459"/>
      <c r="C197" s="103" t="s">
        <v>204</v>
      </c>
      <c r="E197" s="446"/>
      <c r="F197" s="103" t="s">
        <v>334</v>
      </c>
      <c r="H197" s="453"/>
      <c r="I197" s="453"/>
    </row>
    <row r="198" spans="2:9" x14ac:dyDescent="0.25">
      <c r="B198" s="459"/>
      <c r="C198" s="103" t="s">
        <v>207</v>
      </c>
      <c r="E198" s="446"/>
      <c r="F198" s="103" t="s">
        <v>528</v>
      </c>
      <c r="H198" s="453"/>
      <c r="I198" s="453"/>
    </row>
    <row r="199" spans="2:9" x14ac:dyDescent="0.25">
      <c r="B199" s="459"/>
      <c r="C199" s="103" t="s">
        <v>210</v>
      </c>
      <c r="E199" s="446"/>
      <c r="F199" s="103" t="s">
        <v>569</v>
      </c>
      <c r="H199" s="453"/>
      <c r="I199" s="453"/>
    </row>
    <row r="200" spans="2:9" x14ac:dyDescent="0.25">
      <c r="B200" s="459"/>
      <c r="C200" s="106" t="s">
        <v>212</v>
      </c>
      <c r="E200" s="446"/>
      <c r="F200" s="103" t="s">
        <v>352</v>
      </c>
      <c r="H200" s="453"/>
      <c r="I200" s="453"/>
    </row>
    <row r="201" spans="2:9" x14ac:dyDescent="0.25">
      <c r="B201" s="459"/>
      <c r="C201" s="106" t="s">
        <v>216</v>
      </c>
      <c r="E201" s="446"/>
      <c r="F201" s="103" t="s">
        <v>570</v>
      </c>
      <c r="H201" s="453"/>
      <c r="I201" s="453"/>
    </row>
    <row r="202" spans="2:9" x14ac:dyDescent="0.25">
      <c r="B202" s="459"/>
      <c r="C202" s="106" t="s">
        <v>220</v>
      </c>
      <c r="E202" s="446"/>
      <c r="F202" s="103" t="s">
        <v>354</v>
      </c>
      <c r="H202" s="453"/>
      <c r="I202" s="453"/>
    </row>
    <row r="203" spans="2:9" x14ac:dyDescent="0.25">
      <c r="B203" s="459"/>
      <c r="C203" s="106" t="s">
        <v>215</v>
      </c>
      <c r="E203" s="446"/>
      <c r="F203" s="103" t="s">
        <v>198</v>
      </c>
      <c r="H203" s="453"/>
      <c r="I203" s="453"/>
    </row>
    <row r="204" spans="2:9" x14ac:dyDescent="0.25">
      <c r="B204" s="459"/>
      <c r="C204" s="106" t="s">
        <v>225</v>
      </c>
      <c r="E204" s="446"/>
      <c r="F204" s="103" t="s">
        <v>241</v>
      </c>
      <c r="H204" s="453"/>
      <c r="I204" s="453"/>
    </row>
    <row r="205" spans="2:9" x14ac:dyDescent="0.25">
      <c r="B205" s="455" t="s">
        <v>350</v>
      </c>
      <c r="C205" s="104" t="s">
        <v>281</v>
      </c>
      <c r="E205" s="445"/>
      <c r="F205" s="103" t="s">
        <v>358</v>
      </c>
      <c r="H205" s="453"/>
      <c r="I205" s="453"/>
    </row>
    <row r="206" spans="2:9" x14ac:dyDescent="0.25">
      <c r="B206" s="455"/>
      <c r="C206" s="104" t="s">
        <v>282</v>
      </c>
      <c r="E206" s="454" t="s">
        <v>161</v>
      </c>
      <c r="F206" s="102" t="s">
        <v>242</v>
      </c>
      <c r="H206" s="453"/>
      <c r="I206" s="453"/>
    </row>
    <row r="207" spans="2:9" x14ac:dyDescent="0.25">
      <c r="B207" s="455"/>
      <c r="C207" s="104" t="s">
        <v>283</v>
      </c>
      <c r="E207" s="454"/>
      <c r="F207" s="102" t="s">
        <v>540</v>
      </c>
      <c r="H207" s="453"/>
      <c r="I207" s="453"/>
    </row>
    <row r="208" spans="2:9" x14ac:dyDescent="0.25">
      <c r="B208" s="455"/>
      <c r="C208" s="104" t="s">
        <v>287</v>
      </c>
      <c r="E208" s="454"/>
      <c r="F208" s="102" t="s">
        <v>167</v>
      </c>
      <c r="H208" s="453"/>
      <c r="I208" s="453"/>
    </row>
    <row r="209" spans="2:9" x14ac:dyDescent="0.25">
      <c r="B209" s="455"/>
      <c r="C209" s="104" t="s">
        <v>516</v>
      </c>
      <c r="E209" s="454"/>
      <c r="F209" s="102" t="s">
        <v>180</v>
      </c>
      <c r="H209" s="453"/>
      <c r="I209" s="453"/>
    </row>
    <row r="210" spans="2:9" x14ac:dyDescent="0.25">
      <c r="B210" s="455"/>
      <c r="C210" s="104" t="s">
        <v>517</v>
      </c>
      <c r="E210" s="454"/>
      <c r="F210" s="102" t="s">
        <v>541</v>
      </c>
      <c r="H210" s="453"/>
      <c r="I210" s="453"/>
    </row>
    <row r="211" spans="2:9" x14ac:dyDescent="0.25">
      <c r="B211" s="455"/>
      <c r="C211" s="104" t="s">
        <v>539</v>
      </c>
      <c r="E211" s="454"/>
      <c r="F211" s="102" t="s">
        <v>344</v>
      </c>
      <c r="H211" s="453"/>
      <c r="I211" s="453"/>
    </row>
    <row r="212" spans="2:9" x14ac:dyDescent="0.25">
      <c r="B212" s="455"/>
      <c r="C212" s="105" t="s">
        <v>237</v>
      </c>
      <c r="E212" s="454"/>
      <c r="F212" s="102" t="s">
        <v>542</v>
      </c>
      <c r="H212" s="453"/>
      <c r="I212" s="453"/>
    </row>
    <row r="213" spans="2:9" x14ac:dyDescent="0.25">
      <c r="B213" s="456" t="s">
        <v>135</v>
      </c>
      <c r="C213" s="108" t="s">
        <v>293</v>
      </c>
      <c r="E213" s="454"/>
      <c r="F213" s="102" t="s">
        <v>347</v>
      </c>
      <c r="H213" s="453"/>
      <c r="I213" s="453"/>
    </row>
    <row r="214" spans="2:9" x14ac:dyDescent="0.25">
      <c r="B214" s="456"/>
      <c r="C214" s="106" t="s">
        <v>299</v>
      </c>
      <c r="H214" s="453"/>
      <c r="I214" s="453"/>
    </row>
    <row r="215" spans="2:9" x14ac:dyDescent="0.25">
      <c r="B215" s="456"/>
      <c r="C215" s="108" t="s">
        <v>302</v>
      </c>
      <c r="H215" s="453"/>
      <c r="I215" s="453"/>
    </row>
    <row r="216" spans="2:9" x14ac:dyDescent="0.25">
      <c r="B216" s="456"/>
      <c r="C216" s="108" t="s">
        <v>305</v>
      </c>
      <c r="H216" s="453"/>
      <c r="I216" s="453"/>
    </row>
    <row r="217" spans="2:9" x14ac:dyDescent="0.25">
      <c r="B217" s="456"/>
      <c r="C217" s="108" t="s">
        <v>306</v>
      </c>
      <c r="H217" s="453"/>
      <c r="I217" s="453"/>
    </row>
    <row r="218" spans="2:9" x14ac:dyDescent="0.25">
      <c r="B218" s="456"/>
      <c r="C218" s="108" t="s">
        <v>240</v>
      </c>
      <c r="H218" s="453"/>
      <c r="I218" s="453"/>
    </row>
    <row r="219" spans="2:9" x14ac:dyDescent="0.25">
      <c r="B219" s="456"/>
      <c r="C219" s="106" t="s">
        <v>312</v>
      </c>
      <c r="H219" s="453"/>
      <c r="I219" s="453"/>
    </row>
    <row r="220" spans="2:9" x14ac:dyDescent="0.25">
      <c r="B220" s="455" t="s">
        <v>23</v>
      </c>
      <c r="C220" s="104" t="s">
        <v>366</v>
      </c>
      <c r="H220" s="453"/>
      <c r="I220" s="453"/>
    </row>
    <row r="221" spans="2:9" x14ac:dyDescent="0.25">
      <c r="B221" s="455"/>
      <c r="C221" s="104" t="s">
        <v>355</v>
      </c>
      <c r="H221" s="453"/>
      <c r="I221" s="453"/>
    </row>
    <row r="222" spans="2:9" x14ac:dyDescent="0.25">
      <c r="B222" s="455"/>
      <c r="C222" s="104" t="s">
        <v>518</v>
      </c>
      <c r="H222" s="453"/>
      <c r="I222" s="453"/>
    </row>
    <row r="223" spans="2:9" x14ac:dyDescent="0.25">
      <c r="B223" s="455"/>
      <c r="C223" s="102" t="s">
        <v>519</v>
      </c>
      <c r="H223" s="453"/>
      <c r="I223" s="453"/>
    </row>
    <row r="224" spans="2:9" x14ac:dyDescent="0.25">
      <c r="B224" s="455"/>
      <c r="C224" s="104" t="s">
        <v>315</v>
      </c>
      <c r="H224" s="453"/>
      <c r="I224" s="453"/>
    </row>
    <row r="225" spans="2:9" x14ac:dyDescent="0.25">
      <c r="B225" s="455"/>
      <c r="C225" s="105" t="s">
        <v>526</v>
      </c>
      <c r="H225" s="453"/>
      <c r="I225" s="453"/>
    </row>
    <row r="226" spans="2:9" x14ac:dyDescent="0.25">
      <c r="B226" s="456" t="s">
        <v>520</v>
      </c>
      <c r="C226" s="106" t="s">
        <v>320</v>
      </c>
      <c r="H226" s="453"/>
      <c r="I226" s="453"/>
    </row>
    <row r="227" spans="2:9" x14ac:dyDescent="0.25">
      <c r="B227" s="456"/>
      <c r="C227" s="106" t="s">
        <v>323</v>
      </c>
      <c r="H227" s="453"/>
      <c r="I227" s="453"/>
    </row>
    <row r="228" spans="2:9" x14ac:dyDescent="0.25">
      <c r="B228" s="455" t="s">
        <v>25</v>
      </c>
      <c r="C228" s="104" t="s">
        <v>521</v>
      </c>
      <c r="H228" s="453"/>
      <c r="I228" s="453"/>
    </row>
    <row r="229" spans="2:9" x14ac:dyDescent="0.25">
      <c r="B229" s="455"/>
      <c r="C229" s="185" t="s">
        <v>351</v>
      </c>
      <c r="H229" s="453"/>
      <c r="I229" s="453"/>
    </row>
    <row r="230" spans="2:9" x14ac:dyDescent="0.25">
      <c r="B230" s="455"/>
      <c r="C230" s="104" t="s">
        <v>154</v>
      </c>
      <c r="H230" s="453"/>
      <c r="I230" s="453"/>
    </row>
    <row r="231" spans="2:9" x14ac:dyDescent="0.25">
      <c r="B231" s="455"/>
      <c r="C231" s="102" t="s">
        <v>326</v>
      </c>
      <c r="H231" s="453"/>
      <c r="I231" s="453"/>
    </row>
    <row r="232" spans="2:9" x14ac:dyDescent="0.25">
      <c r="B232" s="455"/>
      <c r="C232" s="102" t="s">
        <v>522</v>
      </c>
      <c r="H232" s="453"/>
      <c r="I232" s="453"/>
    </row>
    <row r="233" spans="2:9" x14ac:dyDescent="0.25">
      <c r="B233" s="455"/>
      <c r="C233" s="107" t="s">
        <v>169</v>
      </c>
      <c r="H233" s="453"/>
      <c r="I233" s="453"/>
    </row>
    <row r="234" spans="2:9" x14ac:dyDescent="0.25">
      <c r="B234" s="455"/>
      <c r="C234" s="102" t="s">
        <v>349</v>
      </c>
      <c r="H234" s="453"/>
      <c r="I234" s="453"/>
    </row>
    <row r="235" spans="2:9" x14ac:dyDescent="0.25">
      <c r="B235" s="182" t="s">
        <v>523</v>
      </c>
      <c r="C235" s="106" t="s">
        <v>26</v>
      </c>
      <c r="H235" s="453"/>
      <c r="I235" s="453"/>
    </row>
    <row r="236" spans="2:9" x14ac:dyDescent="0.25">
      <c r="B236" s="455" t="s">
        <v>136</v>
      </c>
      <c r="C236" s="102" t="s">
        <v>327</v>
      </c>
      <c r="H236" s="453"/>
      <c r="I236" s="453"/>
    </row>
    <row r="237" spans="2:9" x14ac:dyDescent="0.25">
      <c r="B237" s="455"/>
      <c r="C237" s="102" t="s">
        <v>328</v>
      </c>
    </row>
    <row r="238" spans="2:9" x14ac:dyDescent="0.25">
      <c r="B238" s="455"/>
      <c r="C238" s="102" t="s">
        <v>330</v>
      </c>
      <c r="H238" s="453"/>
      <c r="I238" s="453"/>
    </row>
    <row r="239" spans="2:9" x14ac:dyDescent="0.25">
      <c r="B239" s="455"/>
      <c r="C239" s="102" t="s">
        <v>524</v>
      </c>
    </row>
    <row r="240" spans="2:9" x14ac:dyDescent="0.25">
      <c r="B240" s="455"/>
      <c r="C240" s="102" t="s">
        <v>525</v>
      </c>
    </row>
    <row r="241" spans="2:3" x14ac:dyDescent="0.25">
      <c r="B241" s="455"/>
      <c r="C241" s="102" t="s">
        <v>332</v>
      </c>
    </row>
    <row r="242" spans="2:3" x14ac:dyDescent="0.25">
      <c r="B242" s="455"/>
      <c r="C242" s="102" t="s">
        <v>331</v>
      </c>
    </row>
    <row r="243" spans="2:3" x14ac:dyDescent="0.25">
      <c r="B243" s="456" t="s">
        <v>28</v>
      </c>
      <c r="C243" s="103" t="s">
        <v>527</v>
      </c>
    </row>
    <row r="244" spans="2:3" x14ac:dyDescent="0.25">
      <c r="B244" s="456"/>
      <c r="C244" s="103" t="s">
        <v>190</v>
      </c>
    </row>
    <row r="245" spans="2:3" x14ac:dyDescent="0.25">
      <c r="B245" s="456"/>
      <c r="C245" s="103" t="s">
        <v>334</v>
      </c>
    </row>
    <row r="246" spans="2:3" x14ac:dyDescent="0.25">
      <c r="B246" s="456"/>
      <c r="C246" s="103" t="s">
        <v>528</v>
      </c>
    </row>
    <row r="247" spans="2:3" x14ac:dyDescent="0.25">
      <c r="B247" s="456"/>
      <c r="C247" s="103" t="s">
        <v>335</v>
      </c>
    </row>
    <row r="248" spans="2:3" x14ac:dyDescent="0.25">
      <c r="B248" s="456"/>
      <c r="C248" s="103" t="s">
        <v>352</v>
      </c>
    </row>
    <row r="249" spans="2:3" x14ac:dyDescent="0.25">
      <c r="B249" s="456"/>
      <c r="C249" s="103" t="s">
        <v>353</v>
      </c>
    </row>
    <row r="250" spans="2:3" x14ac:dyDescent="0.25">
      <c r="B250" s="456"/>
      <c r="C250" s="103" t="s">
        <v>354</v>
      </c>
    </row>
    <row r="251" spans="2:3" x14ac:dyDescent="0.25">
      <c r="B251" s="456"/>
      <c r="C251" s="103" t="s">
        <v>529</v>
      </c>
    </row>
    <row r="252" spans="2:3" x14ac:dyDescent="0.25">
      <c r="B252" s="456"/>
      <c r="C252" s="103" t="s">
        <v>241</v>
      </c>
    </row>
    <row r="253" spans="2:3" x14ac:dyDescent="0.25">
      <c r="B253" s="456"/>
      <c r="C253" s="103" t="s">
        <v>358</v>
      </c>
    </row>
    <row r="254" spans="2:3" x14ac:dyDescent="0.25">
      <c r="B254" s="455" t="s">
        <v>29</v>
      </c>
      <c r="C254" s="102" t="s">
        <v>530</v>
      </c>
    </row>
    <row r="255" spans="2:3" x14ac:dyDescent="0.25">
      <c r="B255" s="455"/>
      <c r="C255" s="102" t="s">
        <v>338</v>
      </c>
    </row>
    <row r="256" spans="2:3" x14ac:dyDescent="0.25">
      <c r="B256" s="455"/>
      <c r="C256" s="102" t="s">
        <v>531</v>
      </c>
    </row>
    <row r="257" spans="2:3" x14ac:dyDescent="0.25">
      <c r="B257" s="455"/>
      <c r="C257" s="102" t="s">
        <v>532</v>
      </c>
    </row>
    <row r="258" spans="2:3" x14ac:dyDescent="0.25">
      <c r="B258" s="455"/>
      <c r="C258" s="179" t="s">
        <v>533</v>
      </c>
    </row>
    <row r="259" spans="2:3" x14ac:dyDescent="0.25">
      <c r="B259" s="455"/>
      <c r="C259" s="102" t="s">
        <v>534</v>
      </c>
    </row>
    <row r="260" spans="2:3" x14ac:dyDescent="0.25">
      <c r="B260" s="455"/>
      <c r="C260" s="104" t="s">
        <v>535</v>
      </c>
    </row>
    <row r="261" spans="2:3" x14ac:dyDescent="0.25">
      <c r="B261" s="455"/>
      <c r="C261" s="104" t="s">
        <v>536</v>
      </c>
    </row>
    <row r="262" spans="2:3" x14ac:dyDescent="0.25">
      <c r="B262" s="455"/>
      <c r="C262" s="179" t="s">
        <v>537</v>
      </c>
    </row>
    <row r="263" spans="2:3" x14ac:dyDescent="0.25">
      <c r="B263" s="455"/>
      <c r="C263" s="179" t="s">
        <v>538</v>
      </c>
    </row>
    <row r="264" spans="2:3" x14ac:dyDescent="0.25">
      <c r="B264" s="456" t="s">
        <v>161</v>
      </c>
      <c r="C264" s="187" t="s">
        <v>242</v>
      </c>
    </row>
    <row r="265" spans="2:3" x14ac:dyDescent="0.25">
      <c r="B265" s="456"/>
      <c r="C265" s="103" t="s">
        <v>540</v>
      </c>
    </row>
    <row r="266" spans="2:3" x14ac:dyDescent="0.25">
      <c r="B266" s="456"/>
      <c r="C266" s="103" t="s">
        <v>167</v>
      </c>
    </row>
    <row r="267" spans="2:3" x14ac:dyDescent="0.25">
      <c r="B267" s="456"/>
      <c r="C267" s="103" t="s">
        <v>175</v>
      </c>
    </row>
    <row r="268" spans="2:3" x14ac:dyDescent="0.25">
      <c r="B268" s="456"/>
      <c r="C268" s="103" t="s">
        <v>180</v>
      </c>
    </row>
    <row r="269" spans="2:3" x14ac:dyDescent="0.25">
      <c r="B269" s="456"/>
      <c r="C269" s="188" t="s">
        <v>341</v>
      </c>
    </row>
    <row r="270" spans="2:3" x14ac:dyDescent="0.25">
      <c r="B270" s="456"/>
      <c r="C270" s="103" t="s">
        <v>541</v>
      </c>
    </row>
    <row r="271" spans="2:3" x14ac:dyDescent="0.25">
      <c r="B271" s="456"/>
      <c r="C271" s="103" t="s">
        <v>342</v>
      </c>
    </row>
    <row r="272" spans="2:3" x14ac:dyDescent="0.25">
      <c r="B272" s="456"/>
      <c r="C272" s="103" t="s">
        <v>344</v>
      </c>
    </row>
    <row r="273" spans="2:3" x14ac:dyDescent="0.25">
      <c r="B273" s="456"/>
      <c r="C273" s="103" t="s">
        <v>542</v>
      </c>
    </row>
    <row r="274" spans="2:3" x14ac:dyDescent="0.25">
      <c r="B274" s="456"/>
      <c r="C274" s="109" t="s">
        <v>347</v>
      </c>
    </row>
    <row r="275" spans="2:3" x14ac:dyDescent="0.25">
      <c r="B275" s="455" t="s">
        <v>32</v>
      </c>
      <c r="C275" s="102" t="s">
        <v>219</v>
      </c>
    </row>
    <row r="276" spans="2:3" x14ac:dyDescent="0.25">
      <c r="B276" s="455"/>
      <c r="C276" s="102" t="s">
        <v>222</v>
      </c>
    </row>
    <row r="277" spans="2:3" x14ac:dyDescent="0.25">
      <c r="B277" s="455"/>
      <c r="C277" s="102" t="s">
        <v>224</v>
      </c>
    </row>
    <row r="278" spans="2:3" x14ac:dyDescent="0.25">
      <c r="B278" s="191"/>
    </row>
    <row r="279" spans="2:3" x14ac:dyDescent="0.25">
      <c r="B279" s="191"/>
    </row>
    <row r="280" spans="2:3" x14ac:dyDescent="0.25">
      <c r="B280" s="191"/>
    </row>
    <row r="281" spans="2:3" x14ac:dyDescent="0.25">
      <c r="B281" s="191"/>
    </row>
    <row r="282" spans="2:3" x14ac:dyDescent="0.25">
      <c r="B282" s="191"/>
    </row>
    <row r="283" spans="2:3" x14ac:dyDescent="0.25">
      <c r="B283" s="191"/>
    </row>
    <row r="284" spans="2:3" x14ac:dyDescent="0.25">
      <c r="B284" s="191"/>
    </row>
    <row r="285" spans="2:3" x14ac:dyDescent="0.25">
      <c r="B285" s="191"/>
    </row>
    <row r="286" spans="2:3" x14ac:dyDescent="0.25">
      <c r="B286" s="191"/>
    </row>
    <row r="287" spans="2:3" x14ac:dyDescent="0.25">
      <c r="B287" s="191"/>
    </row>
    <row r="288" spans="2:3" x14ac:dyDescent="0.25">
      <c r="B288" s="191"/>
    </row>
    <row r="289" spans="2:2" x14ac:dyDescent="0.25">
      <c r="B289" s="191"/>
    </row>
    <row r="290" spans="2:2" x14ac:dyDescent="0.25">
      <c r="B290" s="191"/>
    </row>
    <row r="291" spans="2:2" x14ac:dyDescent="0.25">
      <c r="B291" s="191"/>
    </row>
    <row r="292" spans="2:2" x14ac:dyDescent="0.25">
      <c r="B292" s="191"/>
    </row>
    <row r="293" spans="2:2" x14ac:dyDescent="0.25">
      <c r="B293" s="191"/>
    </row>
    <row r="294" spans="2:2" x14ac:dyDescent="0.25">
      <c r="B294" s="191"/>
    </row>
    <row r="295" spans="2:2" x14ac:dyDescent="0.25">
      <c r="B295" s="191"/>
    </row>
    <row r="296" spans="2:2" x14ac:dyDescent="0.25">
      <c r="B296" s="191"/>
    </row>
    <row r="297" spans="2:2" x14ac:dyDescent="0.25">
      <c r="B297" s="191"/>
    </row>
    <row r="298" spans="2:2" x14ac:dyDescent="0.25">
      <c r="B298" s="191"/>
    </row>
    <row r="299" spans="2:2" x14ac:dyDescent="0.25">
      <c r="B299" s="191"/>
    </row>
    <row r="300" spans="2:2" x14ac:dyDescent="0.25">
      <c r="B300" s="191"/>
    </row>
    <row r="301" spans="2:2" x14ac:dyDescent="0.25">
      <c r="B301" s="191"/>
    </row>
    <row r="302" spans="2:2" x14ac:dyDescent="0.25">
      <c r="B302" s="191"/>
    </row>
    <row r="303" spans="2:2" x14ac:dyDescent="0.25">
      <c r="B303" s="191"/>
    </row>
    <row r="304" spans="2:2" x14ac:dyDescent="0.25">
      <c r="B304" s="191"/>
    </row>
    <row r="305" spans="2:2" x14ac:dyDescent="0.25">
      <c r="B305" s="191"/>
    </row>
    <row r="306" spans="2:2" x14ac:dyDescent="0.25">
      <c r="B306" s="191"/>
    </row>
    <row r="307" spans="2:2" x14ac:dyDescent="0.25">
      <c r="B307" s="191"/>
    </row>
    <row r="308" spans="2:2" x14ac:dyDescent="0.25">
      <c r="B308" s="191"/>
    </row>
    <row r="309" spans="2:2" x14ac:dyDescent="0.25">
      <c r="B309" s="191"/>
    </row>
    <row r="310" spans="2:2" x14ac:dyDescent="0.25">
      <c r="B310" s="191"/>
    </row>
    <row r="311" spans="2:2" x14ac:dyDescent="0.25">
      <c r="B311" s="191"/>
    </row>
    <row r="312" spans="2:2" x14ac:dyDescent="0.25">
      <c r="B312" s="191"/>
    </row>
    <row r="313" spans="2:2" x14ac:dyDescent="0.25">
      <c r="B313" s="191"/>
    </row>
    <row r="314" spans="2:2" x14ac:dyDescent="0.25">
      <c r="B314" s="191"/>
    </row>
    <row r="315" spans="2:2" x14ac:dyDescent="0.25">
      <c r="B315" s="191"/>
    </row>
    <row r="316" spans="2:2" x14ac:dyDescent="0.25">
      <c r="B316" s="191"/>
    </row>
    <row r="317" spans="2:2" x14ac:dyDescent="0.25">
      <c r="B317" s="191"/>
    </row>
    <row r="318" spans="2:2" x14ac:dyDescent="0.25">
      <c r="B318" s="191"/>
    </row>
    <row r="319" spans="2:2" x14ac:dyDescent="0.25">
      <c r="B319" s="191"/>
    </row>
    <row r="320" spans="2:2" x14ac:dyDescent="0.25">
      <c r="B320" s="191"/>
    </row>
    <row r="321" spans="2:2" x14ac:dyDescent="0.25">
      <c r="B321" s="191"/>
    </row>
    <row r="322" spans="2:2" x14ac:dyDescent="0.25">
      <c r="B322" s="191"/>
    </row>
    <row r="323" spans="2:2" x14ac:dyDescent="0.25">
      <c r="B323" s="191"/>
    </row>
    <row r="324" spans="2:2" x14ac:dyDescent="0.25">
      <c r="B324" s="191"/>
    </row>
    <row r="325" spans="2:2" x14ac:dyDescent="0.25">
      <c r="B325" s="191"/>
    </row>
    <row r="326" spans="2:2" x14ac:dyDescent="0.25">
      <c r="B326" s="191"/>
    </row>
    <row r="327" spans="2:2" x14ac:dyDescent="0.25">
      <c r="B327" s="191"/>
    </row>
    <row r="328" spans="2:2" x14ac:dyDescent="0.25">
      <c r="B328" s="191"/>
    </row>
    <row r="329" spans="2:2" x14ac:dyDescent="0.25">
      <c r="B329" s="191"/>
    </row>
    <row r="330" spans="2:2" x14ac:dyDescent="0.25">
      <c r="B330" s="191"/>
    </row>
    <row r="331" spans="2:2" x14ac:dyDescent="0.25">
      <c r="B331" s="191"/>
    </row>
    <row r="332" spans="2:2" x14ac:dyDescent="0.25">
      <c r="B332" s="191"/>
    </row>
    <row r="333" spans="2:2" x14ac:dyDescent="0.25">
      <c r="B333" s="191"/>
    </row>
    <row r="334" spans="2:2" x14ac:dyDescent="0.25">
      <c r="B334" s="191"/>
    </row>
    <row r="335" spans="2:2" x14ac:dyDescent="0.25">
      <c r="B335" s="191"/>
    </row>
    <row r="336" spans="2:2" x14ac:dyDescent="0.25">
      <c r="B336" s="191"/>
    </row>
    <row r="337" spans="2:2" x14ac:dyDescent="0.25">
      <c r="B337" s="191"/>
    </row>
    <row r="338" spans="2:2" x14ac:dyDescent="0.25">
      <c r="B338" s="191"/>
    </row>
    <row r="339" spans="2:2" x14ac:dyDescent="0.25">
      <c r="B339" s="191"/>
    </row>
    <row r="340" spans="2:2" x14ac:dyDescent="0.25">
      <c r="B340" s="191"/>
    </row>
    <row r="341" spans="2:2" x14ac:dyDescent="0.25">
      <c r="B341" s="191"/>
    </row>
    <row r="342" spans="2:2" x14ac:dyDescent="0.25">
      <c r="B342" s="191"/>
    </row>
    <row r="343" spans="2:2" x14ac:dyDescent="0.25">
      <c r="B343" s="191"/>
    </row>
    <row r="344" spans="2:2" x14ac:dyDescent="0.25">
      <c r="B344" s="191"/>
    </row>
    <row r="345" spans="2:2" x14ac:dyDescent="0.25">
      <c r="B345" s="191"/>
    </row>
    <row r="346" spans="2:2" x14ac:dyDescent="0.25">
      <c r="B346" s="191"/>
    </row>
    <row r="347" spans="2:2" x14ac:dyDescent="0.25">
      <c r="B347" s="191"/>
    </row>
    <row r="348" spans="2:2" x14ac:dyDescent="0.25">
      <c r="B348" s="191"/>
    </row>
    <row r="349" spans="2:2" x14ac:dyDescent="0.25">
      <c r="B349" s="191"/>
    </row>
    <row r="350" spans="2:2" x14ac:dyDescent="0.25">
      <c r="B350" s="191"/>
    </row>
    <row r="351" spans="2:2" x14ac:dyDescent="0.25">
      <c r="B351" s="191"/>
    </row>
    <row r="352" spans="2:2" x14ac:dyDescent="0.25">
      <c r="B352" s="191"/>
    </row>
    <row r="353" spans="2:2" x14ac:dyDescent="0.25">
      <c r="B353" s="191"/>
    </row>
    <row r="354" spans="2:2" x14ac:dyDescent="0.25">
      <c r="B354" s="191"/>
    </row>
    <row r="355" spans="2:2" x14ac:dyDescent="0.25">
      <c r="B355" s="191"/>
    </row>
    <row r="356" spans="2:2" x14ac:dyDescent="0.25">
      <c r="B356" s="191"/>
    </row>
    <row r="357" spans="2:2" x14ac:dyDescent="0.25">
      <c r="B357" s="191"/>
    </row>
  </sheetData>
  <mergeCells count="275">
    <mergeCell ref="B70:B80"/>
    <mergeCell ref="H58:I58"/>
    <mergeCell ref="H59:I59"/>
    <mergeCell ref="H60:I60"/>
    <mergeCell ref="H61:I61"/>
    <mergeCell ref="H62:I62"/>
    <mergeCell ref="H63:I63"/>
    <mergeCell ref="H64:I64"/>
    <mergeCell ref="H65:I65"/>
    <mergeCell ref="H66:I66"/>
    <mergeCell ref="H70:I70"/>
    <mergeCell ref="H71:I71"/>
    <mergeCell ref="B243:B253"/>
    <mergeCell ref="B174:B175"/>
    <mergeCell ref="B111:B116"/>
    <mergeCell ref="B117:B122"/>
    <mergeCell ref="B123:B145"/>
    <mergeCell ref="B81:B97"/>
    <mergeCell ref="B98:B109"/>
    <mergeCell ref="T2:U2"/>
    <mergeCell ref="W2:X2"/>
    <mergeCell ref="N2:O2"/>
    <mergeCell ref="Q2:R2"/>
    <mergeCell ref="B4:B68"/>
    <mergeCell ref="H50:I50"/>
    <mergeCell ref="H51:I51"/>
    <mergeCell ref="H52:I52"/>
    <mergeCell ref="H53:I53"/>
    <mergeCell ref="H54:I54"/>
    <mergeCell ref="H55:I55"/>
    <mergeCell ref="H56:I56"/>
    <mergeCell ref="H57:I57"/>
    <mergeCell ref="B2:C2"/>
    <mergeCell ref="E2:F2"/>
    <mergeCell ref="H2:I2"/>
    <mergeCell ref="K2:L2"/>
    <mergeCell ref="B178:B183"/>
    <mergeCell ref="B184:B186"/>
    <mergeCell ref="B187:B204"/>
    <mergeCell ref="B205:B212"/>
    <mergeCell ref="B213:B219"/>
    <mergeCell ref="B220:B225"/>
    <mergeCell ref="B226:B227"/>
    <mergeCell ref="B228:B234"/>
    <mergeCell ref="B236:B242"/>
    <mergeCell ref="E180:E185"/>
    <mergeCell ref="E186:E187"/>
    <mergeCell ref="E190:E194"/>
    <mergeCell ref="E195:E205"/>
    <mergeCell ref="E206:E213"/>
    <mergeCell ref="B254:B263"/>
    <mergeCell ref="B264:B274"/>
    <mergeCell ref="B275:B277"/>
    <mergeCell ref="E4:E65"/>
    <mergeCell ref="E67:E68"/>
    <mergeCell ref="E69:E85"/>
    <mergeCell ref="E86:E92"/>
    <mergeCell ref="E93:E96"/>
    <mergeCell ref="E97:E102"/>
    <mergeCell ref="E103:E125"/>
    <mergeCell ref="E126:E150"/>
    <mergeCell ref="E152:E153"/>
    <mergeCell ref="E154:E158"/>
    <mergeCell ref="E159:E161"/>
    <mergeCell ref="E162:E172"/>
    <mergeCell ref="E173:E179"/>
    <mergeCell ref="B146:B170"/>
    <mergeCell ref="B171:B172"/>
    <mergeCell ref="B176:B177"/>
    <mergeCell ref="H238:I238"/>
    <mergeCell ref="H35:I35"/>
    <mergeCell ref="H36:I36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H46:I46"/>
    <mergeCell ref="H47:I47"/>
    <mergeCell ref="H48:I48"/>
    <mergeCell ref="H49:I49"/>
    <mergeCell ref="H72:I72"/>
    <mergeCell ref="H73:I73"/>
    <mergeCell ref="H74:I74"/>
    <mergeCell ref="H75:I75"/>
    <mergeCell ref="H76:I76"/>
    <mergeCell ref="H67:I67"/>
    <mergeCell ref="H68:I68"/>
    <mergeCell ref="H69:I69"/>
    <mergeCell ref="H82:I82"/>
    <mergeCell ref="H83:I83"/>
    <mergeCell ref="H84:I84"/>
    <mergeCell ref="H85:I85"/>
    <mergeCell ref="H86:I86"/>
    <mergeCell ref="H77:I77"/>
    <mergeCell ref="H78:I78"/>
    <mergeCell ref="H79:I79"/>
    <mergeCell ref="H80:I80"/>
    <mergeCell ref="H81:I81"/>
    <mergeCell ref="H92:I92"/>
    <mergeCell ref="H93:I93"/>
    <mergeCell ref="H94:I94"/>
    <mergeCell ref="H95:I95"/>
    <mergeCell ref="H96:I96"/>
    <mergeCell ref="H87:I87"/>
    <mergeCell ref="H88:I88"/>
    <mergeCell ref="H89:I89"/>
    <mergeCell ref="H90:I90"/>
    <mergeCell ref="H91:I91"/>
    <mergeCell ref="H102:I102"/>
    <mergeCell ref="H103:I103"/>
    <mergeCell ref="H104:I104"/>
    <mergeCell ref="H105:I105"/>
    <mergeCell ref="H106:I106"/>
    <mergeCell ref="H97:I97"/>
    <mergeCell ref="H98:I98"/>
    <mergeCell ref="H99:I99"/>
    <mergeCell ref="H100:I100"/>
    <mergeCell ref="H101:I101"/>
    <mergeCell ref="H112:I112"/>
    <mergeCell ref="H113:I113"/>
    <mergeCell ref="H114:I114"/>
    <mergeCell ref="H115:I115"/>
    <mergeCell ref="H116:I116"/>
    <mergeCell ref="H107:I107"/>
    <mergeCell ref="H108:I108"/>
    <mergeCell ref="H109:I109"/>
    <mergeCell ref="H110:I110"/>
    <mergeCell ref="H111:I111"/>
    <mergeCell ref="H122:I122"/>
    <mergeCell ref="H123:I123"/>
    <mergeCell ref="H124:I124"/>
    <mergeCell ref="H125:I125"/>
    <mergeCell ref="H126:I126"/>
    <mergeCell ref="H117:I117"/>
    <mergeCell ref="H118:I118"/>
    <mergeCell ref="H119:I119"/>
    <mergeCell ref="H120:I120"/>
    <mergeCell ref="H121:I121"/>
    <mergeCell ref="H132:I132"/>
    <mergeCell ref="H133:I133"/>
    <mergeCell ref="H134:I134"/>
    <mergeCell ref="H135:I135"/>
    <mergeCell ref="H136:I136"/>
    <mergeCell ref="H127:I127"/>
    <mergeCell ref="H128:I128"/>
    <mergeCell ref="H129:I129"/>
    <mergeCell ref="H130:I130"/>
    <mergeCell ref="H131:I131"/>
    <mergeCell ref="H142:I142"/>
    <mergeCell ref="H143:I143"/>
    <mergeCell ref="H144:I144"/>
    <mergeCell ref="H145:I145"/>
    <mergeCell ref="H146:I146"/>
    <mergeCell ref="H137:I137"/>
    <mergeCell ref="H138:I138"/>
    <mergeCell ref="H139:I139"/>
    <mergeCell ref="H140:I140"/>
    <mergeCell ref="H141:I141"/>
    <mergeCell ref="H152:I152"/>
    <mergeCell ref="H153:I153"/>
    <mergeCell ref="H154:I154"/>
    <mergeCell ref="H155:I155"/>
    <mergeCell ref="H156:I156"/>
    <mergeCell ref="H147:I147"/>
    <mergeCell ref="H148:I148"/>
    <mergeCell ref="H149:I149"/>
    <mergeCell ref="H150:I150"/>
    <mergeCell ref="H151:I151"/>
    <mergeCell ref="H162:I162"/>
    <mergeCell ref="H163:I163"/>
    <mergeCell ref="H164:I164"/>
    <mergeCell ref="H165:I165"/>
    <mergeCell ref="H166:I166"/>
    <mergeCell ref="H157:I157"/>
    <mergeCell ref="H158:I158"/>
    <mergeCell ref="H159:I159"/>
    <mergeCell ref="H160:I160"/>
    <mergeCell ref="H161:I161"/>
    <mergeCell ref="H172:I172"/>
    <mergeCell ref="H173:I173"/>
    <mergeCell ref="H174:I174"/>
    <mergeCell ref="H175:I175"/>
    <mergeCell ref="H176:I176"/>
    <mergeCell ref="H167:I167"/>
    <mergeCell ref="H168:I168"/>
    <mergeCell ref="H169:I169"/>
    <mergeCell ref="H170:I170"/>
    <mergeCell ref="H171:I171"/>
    <mergeCell ref="H182:I182"/>
    <mergeCell ref="H183:I183"/>
    <mergeCell ref="H184:I184"/>
    <mergeCell ref="H185:I185"/>
    <mergeCell ref="H186:I186"/>
    <mergeCell ref="H177:I177"/>
    <mergeCell ref="H178:I178"/>
    <mergeCell ref="H179:I179"/>
    <mergeCell ref="H180:I180"/>
    <mergeCell ref="H181:I181"/>
    <mergeCell ref="H192:I192"/>
    <mergeCell ref="H193:I193"/>
    <mergeCell ref="H194:I194"/>
    <mergeCell ref="H195:I195"/>
    <mergeCell ref="H196:I196"/>
    <mergeCell ref="H187:I187"/>
    <mergeCell ref="H188:I188"/>
    <mergeCell ref="H189:I189"/>
    <mergeCell ref="H190:I190"/>
    <mergeCell ref="H191:I191"/>
    <mergeCell ref="H202:I202"/>
    <mergeCell ref="H203:I203"/>
    <mergeCell ref="H204:I204"/>
    <mergeCell ref="H205:I205"/>
    <mergeCell ref="H206:I206"/>
    <mergeCell ref="H197:I197"/>
    <mergeCell ref="H198:I198"/>
    <mergeCell ref="H199:I199"/>
    <mergeCell ref="H200:I200"/>
    <mergeCell ref="H201:I201"/>
    <mergeCell ref="H212:I212"/>
    <mergeCell ref="H213:I213"/>
    <mergeCell ref="H214:I214"/>
    <mergeCell ref="H215:I215"/>
    <mergeCell ref="H216:I216"/>
    <mergeCell ref="H207:I207"/>
    <mergeCell ref="H208:I208"/>
    <mergeCell ref="H209:I209"/>
    <mergeCell ref="H210:I210"/>
    <mergeCell ref="H211:I211"/>
    <mergeCell ref="H222:I222"/>
    <mergeCell ref="H223:I223"/>
    <mergeCell ref="H224:I224"/>
    <mergeCell ref="H225:I225"/>
    <mergeCell ref="H226:I226"/>
    <mergeCell ref="H217:I217"/>
    <mergeCell ref="H218:I218"/>
    <mergeCell ref="H219:I219"/>
    <mergeCell ref="H220:I220"/>
    <mergeCell ref="H221:I221"/>
    <mergeCell ref="H232:I232"/>
    <mergeCell ref="H233:I233"/>
    <mergeCell ref="H234:I234"/>
    <mergeCell ref="H235:I235"/>
    <mergeCell ref="H236:I236"/>
    <mergeCell ref="H227:I227"/>
    <mergeCell ref="H228:I228"/>
    <mergeCell ref="H229:I229"/>
    <mergeCell ref="H230:I230"/>
    <mergeCell ref="H231:I231"/>
    <mergeCell ref="N5:N15"/>
    <mergeCell ref="N18:N20"/>
    <mergeCell ref="N22:N24"/>
    <mergeCell ref="AI2:AJ2"/>
    <mergeCell ref="W12:W17"/>
    <mergeCell ref="H5:H22"/>
    <mergeCell ref="H23:H25"/>
    <mergeCell ref="K4:K6"/>
    <mergeCell ref="K8:K9"/>
    <mergeCell ref="K11:K14"/>
    <mergeCell ref="K17:K26"/>
    <mergeCell ref="Z2:AA2"/>
    <mergeCell ref="AF2:AG2"/>
    <mergeCell ref="AL2:AM2"/>
    <mergeCell ref="AO2:AP2"/>
    <mergeCell ref="Q6:Q7"/>
    <mergeCell ref="T4:T5"/>
    <mergeCell ref="W4:W10"/>
    <mergeCell ref="Z4:Z9"/>
    <mergeCell ref="AF4:AF5"/>
    <mergeCell ref="AI4:AI5"/>
    <mergeCell ref="AC2:AD2"/>
  </mergeCells>
  <pageMargins left="0.75" right="0.75" top="1" bottom="1" header="0.5" footer="0.5"/>
  <pageSetup orientation="portrait" horizontalDpi="4294967292" verticalDpi="4294967292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6"/>
  <sheetViews>
    <sheetView zoomScaleNormal="100" workbookViewId="0">
      <selection activeCell="E94" sqref="E94"/>
    </sheetView>
  </sheetViews>
  <sheetFormatPr baseColWidth="10" defaultRowHeight="15" x14ac:dyDescent="0.25"/>
  <cols>
    <col min="1" max="1" width="17.85546875" customWidth="1"/>
    <col min="2" max="2" width="27.5703125" customWidth="1"/>
    <col min="3" max="3" width="16.85546875" bestFit="1" customWidth="1"/>
    <col min="4" max="4" width="13.42578125" bestFit="1" customWidth="1"/>
    <col min="5" max="5" width="13.42578125" customWidth="1"/>
    <col min="6" max="6" width="11.7109375" bestFit="1" customWidth="1"/>
    <col min="10" max="10" width="14.42578125" customWidth="1"/>
    <col min="11" max="11" width="19.42578125" bestFit="1" customWidth="1"/>
    <col min="12" max="12" width="14.85546875" bestFit="1" customWidth="1"/>
    <col min="15" max="15" width="33.7109375" customWidth="1"/>
    <col min="16" max="16" width="20.140625" bestFit="1" customWidth="1"/>
    <col min="17" max="17" width="20" customWidth="1"/>
    <col min="18" max="18" width="16" customWidth="1"/>
    <col min="19" max="19" width="15.7109375" customWidth="1"/>
    <col min="20" max="20" width="14.42578125" customWidth="1"/>
    <col min="21" max="21" width="15.85546875" customWidth="1"/>
    <col min="25" max="25" width="10.42578125" bestFit="1" customWidth="1"/>
    <col min="26" max="26" width="17.42578125" bestFit="1" customWidth="1"/>
  </cols>
  <sheetData>
    <row r="1" spans="1:25" ht="15.75" thickBot="1" x14ac:dyDescent="0.3"/>
    <row r="2" spans="1:25" ht="15.75" thickBot="1" x14ac:dyDescent="0.3">
      <c r="B2" s="471" t="s">
        <v>591</v>
      </c>
      <c r="C2" s="471"/>
      <c r="D2" s="471"/>
      <c r="E2" s="471"/>
      <c r="F2" s="471"/>
      <c r="G2" s="471"/>
      <c r="H2" s="471"/>
      <c r="I2" s="471"/>
      <c r="J2" s="471"/>
      <c r="O2" s="465" t="s">
        <v>441</v>
      </c>
      <c r="P2" s="466"/>
      <c r="Q2" s="466"/>
      <c r="R2" s="467"/>
    </row>
    <row r="3" spans="1:25" ht="15.75" thickBot="1" x14ac:dyDescent="0.3">
      <c r="L3" t="s">
        <v>438</v>
      </c>
      <c r="S3" t="s">
        <v>438</v>
      </c>
    </row>
    <row r="4" spans="1:25" ht="15.75" thickBot="1" x14ac:dyDescent="0.3">
      <c r="B4" s="77" t="s">
        <v>134</v>
      </c>
      <c r="C4" s="78">
        <v>2010</v>
      </c>
      <c r="D4" s="78">
        <v>2011</v>
      </c>
      <c r="E4" s="78">
        <v>2012</v>
      </c>
      <c r="F4" s="78">
        <v>2013</v>
      </c>
      <c r="G4" s="119">
        <v>2014</v>
      </c>
      <c r="H4" s="78">
        <v>2015</v>
      </c>
      <c r="I4" s="78">
        <v>2016</v>
      </c>
      <c r="J4" s="119">
        <v>2017</v>
      </c>
      <c r="K4" s="79" t="s">
        <v>430</v>
      </c>
      <c r="L4" s="80" t="s">
        <v>431</v>
      </c>
      <c r="O4" s="126" t="s">
        <v>360</v>
      </c>
      <c r="P4" s="127" t="s">
        <v>361</v>
      </c>
      <c r="Q4" s="127" t="s">
        <v>362</v>
      </c>
      <c r="R4" s="128" t="s">
        <v>439</v>
      </c>
    </row>
    <row r="5" spans="1:25" x14ac:dyDescent="0.25">
      <c r="B5" s="163" t="s">
        <v>382</v>
      </c>
      <c r="C5" s="116">
        <v>338</v>
      </c>
      <c r="D5" s="116">
        <v>122</v>
      </c>
      <c r="E5" s="116">
        <v>98</v>
      </c>
      <c r="F5" s="116">
        <v>110</v>
      </c>
      <c r="G5" s="117">
        <v>173</v>
      </c>
      <c r="H5" s="116">
        <v>111</v>
      </c>
      <c r="I5" s="116">
        <v>167</v>
      </c>
      <c r="J5" s="117">
        <v>166</v>
      </c>
      <c r="K5" s="81">
        <v>-0.01</v>
      </c>
      <c r="L5" s="169" t="s">
        <v>433</v>
      </c>
      <c r="O5" s="137" t="s">
        <v>416</v>
      </c>
      <c r="P5" s="129" t="s">
        <v>363</v>
      </c>
      <c r="Q5" s="68">
        <v>19517</v>
      </c>
      <c r="R5" s="32">
        <v>11</v>
      </c>
    </row>
    <row r="6" spans="1:25" x14ac:dyDescent="0.25">
      <c r="B6" s="164" t="s">
        <v>383</v>
      </c>
      <c r="C6" s="83">
        <v>5350</v>
      </c>
      <c r="D6" s="83">
        <v>3104</v>
      </c>
      <c r="E6" s="83">
        <v>2725</v>
      </c>
      <c r="F6" s="83">
        <v>991</v>
      </c>
      <c r="G6" s="84">
        <v>2293</v>
      </c>
      <c r="H6" s="83">
        <v>2402</v>
      </c>
      <c r="I6" s="83">
        <v>8855</v>
      </c>
      <c r="J6" s="84">
        <v>13681</v>
      </c>
      <c r="K6" s="86">
        <v>0.55000000000000004</v>
      </c>
      <c r="L6" s="86">
        <v>0.08</v>
      </c>
      <c r="O6" s="137" t="s">
        <v>418</v>
      </c>
      <c r="P6" s="129" t="s">
        <v>364</v>
      </c>
      <c r="Q6" s="68">
        <v>13686</v>
      </c>
      <c r="R6" s="32">
        <v>8</v>
      </c>
    </row>
    <row r="7" spans="1:25" x14ac:dyDescent="0.25">
      <c r="B7" s="164" t="s">
        <v>384</v>
      </c>
      <c r="C7" s="83">
        <v>247</v>
      </c>
      <c r="D7" s="83">
        <v>132</v>
      </c>
      <c r="E7" s="83">
        <v>81</v>
      </c>
      <c r="F7" s="83">
        <v>69</v>
      </c>
      <c r="G7" s="84">
        <v>25</v>
      </c>
      <c r="H7" s="83">
        <v>17</v>
      </c>
      <c r="I7" s="83">
        <v>9</v>
      </c>
      <c r="J7" s="84">
        <v>121</v>
      </c>
      <c r="K7" s="86">
        <v>12.44</v>
      </c>
      <c r="L7" s="170" t="s">
        <v>433</v>
      </c>
      <c r="O7" s="137" t="s">
        <v>417</v>
      </c>
      <c r="P7" s="129" t="s">
        <v>355</v>
      </c>
      <c r="Q7" s="68">
        <v>9665</v>
      </c>
      <c r="R7" s="32">
        <v>6</v>
      </c>
    </row>
    <row r="8" spans="1:25" x14ac:dyDescent="0.25">
      <c r="B8" s="164" t="s">
        <v>405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82">
        <v>0</v>
      </c>
      <c r="I8" s="82">
        <v>0</v>
      </c>
      <c r="J8" s="82">
        <v>0</v>
      </c>
      <c r="K8" s="86" t="s">
        <v>137</v>
      </c>
      <c r="L8" s="86" t="s">
        <v>137</v>
      </c>
      <c r="O8" s="137" t="s">
        <v>419</v>
      </c>
      <c r="P8" s="129" t="s">
        <v>365</v>
      </c>
      <c r="Q8" s="68">
        <v>6661</v>
      </c>
      <c r="R8" s="32">
        <v>4</v>
      </c>
    </row>
    <row r="9" spans="1:25" x14ac:dyDescent="0.25">
      <c r="B9" s="164" t="s">
        <v>406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82">
        <v>0</v>
      </c>
      <c r="I9" s="82">
        <v>0</v>
      </c>
      <c r="J9" s="82">
        <v>0</v>
      </c>
      <c r="K9" s="86" t="s">
        <v>137</v>
      </c>
      <c r="L9" s="86" t="s">
        <v>137</v>
      </c>
      <c r="O9" s="137" t="s">
        <v>416</v>
      </c>
      <c r="P9" s="129" t="s">
        <v>440</v>
      </c>
      <c r="Q9" s="68">
        <v>4631</v>
      </c>
      <c r="R9" s="32">
        <v>3</v>
      </c>
    </row>
    <row r="10" spans="1:25" x14ac:dyDescent="0.25">
      <c r="B10" s="164" t="s">
        <v>407</v>
      </c>
      <c r="C10" s="83">
        <v>3324</v>
      </c>
      <c r="D10" s="83">
        <v>2207</v>
      </c>
      <c r="E10" s="83">
        <v>1968</v>
      </c>
      <c r="F10" s="83">
        <v>925</v>
      </c>
      <c r="G10" s="84">
        <v>1565</v>
      </c>
      <c r="H10" s="83">
        <v>1044</v>
      </c>
      <c r="I10" s="83">
        <v>4094</v>
      </c>
      <c r="J10" s="84">
        <v>6179</v>
      </c>
      <c r="K10" s="86">
        <v>0.51</v>
      </c>
      <c r="L10" s="85">
        <v>0.04</v>
      </c>
      <c r="O10" s="137" t="s">
        <v>416</v>
      </c>
      <c r="P10" s="129" t="s">
        <v>281</v>
      </c>
      <c r="Q10" s="68">
        <v>4590</v>
      </c>
      <c r="R10" s="32">
        <v>3</v>
      </c>
    </row>
    <row r="11" spans="1:25" x14ac:dyDescent="0.25">
      <c r="B11" s="164" t="s">
        <v>408</v>
      </c>
      <c r="C11" s="83">
        <v>105</v>
      </c>
      <c r="D11" s="83">
        <v>93</v>
      </c>
      <c r="E11" s="83">
        <v>10</v>
      </c>
      <c r="F11" s="83">
        <v>17</v>
      </c>
      <c r="G11" s="84">
        <v>14</v>
      </c>
      <c r="H11" s="83">
        <v>8</v>
      </c>
      <c r="I11" s="83">
        <v>15</v>
      </c>
      <c r="J11" s="84">
        <v>22</v>
      </c>
      <c r="K11" s="86">
        <v>0.47</v>
      </c>
      <c r="L11" s="120" t="s">
        <v>436</v>
      </c>
      <c r="O11" s="137" t="s">
        <v>418</v>
      </c>
      <c r="P11" s="129" t="s">
        <v>297</v>
      </c>
      <c r="Q11" s="68">
        <v>4301</v>
      </c>
      <c r="R11" s="32">
        <v>3</v>
      </c>
    </row>
    <row r="12" spans="1:25" x14ac:dyDescent="0.25">
      <c r="B12" s="164" t="s">
        <v>385</v>
      </c>
      <c r="C12" s="83">
        <v>46</v>
      </c>
      <c r="D12" s="83">
        <v>46</v>
      </c>
      <c r="E12" s="83">
        <v>16</v>
      </c>
      <c r="F12" s="83">
        <v>8</v>
      </c>
      <c r="G12" s="84">
        <v>0</v>
      </c>
      <c r="H12" s="83">
        <v>0</v>
      </c>
      <c r="I12" s="83">
        <v>0</v>
      </c>
      <c r="J12" s="84">
        <v>0</v>
      </c>
      <c r="K12" s="86" t="s">
        <v>137</v>
      </c>
      <c r="L12" s="112"/>
      <c r="O12" s="137" t="s">
        <v>417</v>
      </c>
      <c r="P12" s="129" t="s">
        <v>318</v>
      </c>
      <c r="Q12" s="68">
        <v>4132</v>
      </c>
      <c r="R12" s="32">
        <v>2</v>
      </c>
    </row>
    <row r="13" spans="1:25" x14ac:dyDescent="0.25">
      <c r="B13" s="164" t="s">
        <v>409</v>
      </c>
      <c r="C13" s="83">
        <v>2578</v>
      </c>
      <c r="D13" s="83">
        <v>3327</v>
      </c>
      <c r="E13" s="83">
        <v>3695</v>
      </c>
      <c r="F13" s="83">
        <v>4322</v>
      </c>
      <c r="G13" s="84">
        <v>6542</v>
      </c>
      <c r="H13" s="83">
        <v>7712</v>
      </c>
      <c r="I13" s="83">
        <v>9343</v>
      </c>
      <c r="J13" s="84">
        <v>11793</v>
      </c>
      <c r="K13" s="86">
        <v>0.26</v>
      </c>
      <c r="L13" s="85">
        <v>7.0000000000000007E-2</v>
      </c>
      <c r="O13" s="137" t="s">
        <v>418</v>
      </c>
      <c r="P13" s="129" t="s">
        <v>348</v>
      </c>
      <c r="Q13" s="68">
        <v>4112</v>
      </c>
      <c r="R13" s="32">
        <v>2</v>
      </c>
    </row>
    <row r="14" spans="1:25" x14ac:dyDescent="0.25">
      <c r="A14" s="8"/>
      <c r="B14" s="164" t="s">
        <v>387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2">
        <v>0</v>
      </c>
      <c r="J14" s="82">
        <v>0</v>
      </c>
      <c r="K14" s="86" t="s">
        <v>137</v>
      </c>
      <c r="L14" s="86" t="s">
        <v>137</v>
      </c>
      <c r="O14" s="137" t="s">
        <v>417</v>
      </c>
      <c r="P14" s="129" t="s">
        <v>366</v>
      </c>
      <c r="Q14" s="68">
        <v>3970</v>
      </c>
      <c r="R14" s="32">
        <v>2</v>
      </c>
    </row>
    <row r="15" spans="1:25" ht="15.75" thickBot="1" x14ac:dyDescent="0.3">
      <c r="B15" s="164" t="s">
        <v>388</v>
      </c>
      <c r="C15" s="83">
        <v>5908</v>
      </c>
      <c r="D15" s="83">
        <v>6066</v>
      </c>
      <c r="E15" s="83">
        <v>4325</v>
      </c>
      <c r="F15" s="83">
        <v>3326</v>
      </c>
      <c r="G15" s="84">
        <v>6389</v>
      </c>
      <c r="H15" s="83">
        <v>8660</v>
      </c>
      <c r="I15" s="83">
        <v>12595</v>
      </c>
      <c r="J15" s="84">
        <v>15960</v>
      </c>
      <c r="K15" s="86">
        <v>0.27</v>
      </c>
      <c r="L15" s="85">
        <v>0.09</v>
      </c>
      <c r="O15" s="472" t="s">
        <v>367</v>
      </c>
      <c r="P15" s="473"/>
      <c r="Q15" s="70">
        <v>75265</v>
      </c>
      <c r="R15" s="33">
        <v>44</v>
      </c>
    </row>
    <row r="16" spans="1:25" x14ac:dyDescent="0.25">
      <c r="B16" s="164" t="s">
        <v>389</v>
      </c>
      <c r="C16" s="83">
        <v>0</v>
      </c>
      <c r="D16" s="83">
        <v>0</v>
      </c>
      <c r="E16" s="83">
        <v>13</v>
      </c>
      <c r="F16" s="83">
        <v>13</v>
      </c>
      <c r="G16" s="84">
        <v>10</v>
      </c>
      <c r="H16" s="83">
        <v>32</v>
      </c>
      <c r="I16" s="83">
        <v>26</v>
      </c>
      <c r="J16" s="84">
        <v>24</v>
      </c>
      <c r="K16" s="86">
        <v>-0.08</v>
      </c>
      <c r="L16" s="120" t="s">
        <v>436</v>
      </c>
      <c r="Y16" t="s">
        <v>438</v>
      </c>
    </row>
    <row r="17" spans="2:27" ht="15.75" thickBot="1" x14ac:dyDescent="0.3">
      <c r="B17" s="164" t="s">
        <v>415</v>
      </c>
      <c r="C17" s="83">
        <v>3158</v>
      </c>
      <c r="D17" s="83">
        <v>2511</v>
      </c>
      <c r="E17" s="83">
        <v>3429</v>
      </c>
      <c r="F17" s="83">
        <v>1661</v>
      </c>
      <c r="G17" s="84">
        <v>1741</v>
      </c>
      <c r="H17" s="83">
        <v>1489</v>
      </c>
      <c r="I17" s="83">
        <v>1803</v>
      </c>
      <c r="J17" s="84">
        <v>2611</v>
      </c>
      <c r="K17" s="86">
        <v>0.45</v>
      </c>
      <c r="L17" s="85">
        <v>0.02</v>
      </c>
      <c r="P17" s="474" t="s">
        <v>593</v>
      </c>
      <c r="Q17" s="475"/>
      <c r="R17" s="475"/>
      <c r="S17" s="475"/>
      <c r="T17" s="475"/>
      <c r="U17" s="475"/>
      <c r="V17" s="475"/>
      <c r="W17" s="475"/>
      <c r="X17" s="475"/>
      <c r="Y17" s="475"/>
    </row>
    <row r="18" spans="2:27" x14ac:dyDescent="0.25">
      <c r="B18" s="164" t="s">
        <v>410</v>
      </c>
      <c r="C18" s="83">
        <v>3889</v>
      </c>
      <c r="D18" s="83">
        <v>1088</v>
      </c>
      <c r="E18" s="83">
        <v>1046</v>
      </c>
      <c r="F18" s="83">
        <v>439</v>
      </c>
      <c r="G18" s="84">
        <v>560</v>
      </c>
      <c r="H18" s="83">
        <v>1363</v>
      </c>
      <c r="I18" s="83">
        <v>2668</v>
      </c>
      <c r="J18" s="84">
        <v>4780</v>
      </c>
      <c r="K18" s="86">
        <v>0.79</v>
      </c>
      <c r="L18" s="85">
        <v>0.03</v>
      </c>
      <c r="O18" s="131" t="s">
        <v>120</v>
      </c>
      <c r="P18" s="132">
        <v>2008</v>
      </c>
      <c r="Q18" s="132">
        <v>2009</v>
      </c>
      <c r="R18" s="132">
        <v>2010</v>
      </c>
      <c r="S18" s="132">
        <v>2011</v>
      </c>
      <c r="T18" s="132">
        <v>2012</v>
      </c>
      <c r="U18" s="132">
        <v>2013</v>
      </c>
      <c r="V18" s="133">
        <v>2014</v>
      </c>
      <c r="W18" s="133">
        <v>2015</v>
      </c>
      <c r="X18" s="174">
        <v>2016</v>
      </c>
      <c r="Y18" s="174">
        <v>2017</v>
      </c>
    </row>
    <row r="19" spans="2:27" x14ac:dyDescent="0.25">
      <c r="B19" s="164" t="s">
        <v>390</v>
      </c>
      <c r="C19" s="83">
        <v>32</v>
      </c>
      <c r="D19" s="83">
        <v>18</v>
      </c>
      <c r="E19" s="83">
        <v>0</v>
      </c>
      <c r="F19" s="83">
        <v>0</v>
      </c>
      <c r="G19" s="75">
        <v>0</v>
      </c>
      <c r="H19" s="83">
        <v>0</v>
      </c>
      <c r="I19" s="83">
        <v>0</v>
      </c>
      <c r="J19" s="75">
        <v>0</v>
      </c>
      <c r="K19" s="82" t="s">
        <v>137</v>
      </c>
      <c r="L19" s="82" t="s">
        <v>137</v>
      </c>
      <c r="O19" s="134" t="s">
        <v>420</v>
      </c>
      <c r="P19" s="69">
        <v>2018</v>
      </c>
      <c r="Q19" s="69">
        <v>1313</v>
      </c>
      <c r="R19" s="69">
        <v>1505</v>
      </c>
      <c r="S19" s="1">
        <v>717</v>
      </c>
      <c r="T19" s="1">
        <v>653</v>
      </c>
      <c r="U19" s="1">
        <v>375</v>
      </c>
      <c r="V19" s="1">
        <v>349</v>
      </c>
      <c r="W19" s="1">
        <v>181</v>
      </c>
      <c r="X19" s="1">
        <v>286</v>
      </c>
      <c r="Y19" s="69">
        <v>302</v>
      </c>
    </row>
    <row r="20" spans="2:27" x14ac:dyDescent="0.25">
      <c r="B20" s="164" t="s">
        <v>411</v>
      </c>
      <c r="C20" s="83">
        <v>446</v>
      </c>
      <c r="D20" s="83">
        <v>318</v>
      </c>
      <c r="E20" s="83">
        <v>301</v>
      </c>
      <c r="F20" s="83">
        <v>81</v>
      </c>
      <c r="G20" s="84">
        <v>66</v>
      </c>
      <c r="H20" s="83">
        <v>37</v>
      </c>
      <c r="I20" s="83">
        <v>22</v>
      </c>
      <c r="J20" s="84">
        <v>31</v>
      </c>
      <c r="K20" s="86">
        <v>0.41</v>
      </c>
      <c r="L20" s="85" t="s">
        <v>435</v>
      </c>
      <c r="O20" s="134" t="s">
        <v>421</v>
      </c>
      <c r="P20" s="69">
        <v>18726</v>
      </c>
      <c r="Q20" s="69">
        <v>18048</v>
      </c>
      <c r="R20" s="69">
        <v>15308</v>
      </c>
      <c r="S20" s="69">
        <v>10641</v>
      </c>
      <c r="T20" s="69">
        <v>10405</v>
      </c>
      <c r="U20" s="69">
        <v>8815</v>
      </c>
      <c r="V20" s="69">
        <v>11412</v>
      </c>
      <c r="W20" s="69">
        <v>16397</v>
      </c>
      <c r="X20" s="69">
        <v>40526</v>
      </c>
      <c r="Y20" s="69">
        <v>52960</v>
      </c>
    </row>
    <row r="21" spans="2:27" x14ac:dyDescent="0.25">
      <c r="B21" s="164" t="s">
        <v>391</v>
      </c>
      <c r="C21" s="83">
        <v>5701</v>
      </c>
      <c r="D21" s="83">
        <v>6839</v>
      </c>
      <c r="E21" s="83">
        <v>3851</v>
      </c>
      <c r="F21" s="83">
        <v>4725</v>
      </c>
      <c r="G21" s="84">
        <v>5658</v>
      </c>
      <c r="H21" s="83">
        <v>5423</v>
      </c>
      <c r="I21" s="83">
        <v>6838</v>
      </c>
      <c r="J21" s="84">
        <v>4923</v>
      </c>
      <c r="K21" s="86">
        <v>-0.28000000000000003</v>
      </c>
      <c r="L21" s="85">
        <v>0.03</v>
      </c>
      <c r="O21" s="134" t="s">
        <v>422</v>
      </c>
      <c r="P21" s="69">
        <v>12154</v>
      </c>
      <c r="Q21" s="69">
        <v>13129</v>
      </c>
      <c r="R21" s="69">
        <v>8709</v>
      </c>
      <c r="S21" s="69">
        <v>9879</v>
      </c>
      <c r="T21" s="69">
        <v>6550</v>
      </c>
      <c r="U21" s="69">
        <v>7623</v>
      </c>
      <c r="V21" s="69">
        <v>10700</v>
      </c>
      <c r="W21" s="69">
        <v>10425</v>
      </c>
      <c r="X21" s="69">
        <v>12302</v>
      </c>
      <c r="Y21" s="69">
        <v>10500</v>
      </c>
    </row>
    <row r="22" spans="2:27" x14ac:dyDescent="0.25">
      <c r="B22" s="164" t="s">
        <v>392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82">
        <v>0</v>
      </c>
      <c r="I22" s="82">
        <v>0</v>
      </c>
      <c r="J22" s="82">
        <v>0</v>
      </c>
      <c r="K22" s="86" t="s">
        <v>137</v>
      </c>
      <c r="L22" s="86" t="s">
        <v>137</v>
      </c>
      <c r="O22" s="134" t="s">
        <v>423</v>
      </c>
      <c r="P22" s="69">
        <v>3621</v>
      </c>
      <c r="Q22" s="69">
        <v>3658</v>
      </c>
      <c r="R22" s="69">
        <v>2990</v>
      </c>
      <c r="S22" s="69">
        <v>2396</v>
      </c>
      <c r="T22" s="69">
        <v>1323</v>
      </c>
      <c r="U22" s="1">
        <v>782</v>
      </c>
      <c r="V22" s="1">
        <v>536</v>
      </c>
      <c r="W22" s="1">
        <v>700</v>
      </c>
      <c r="X22" s="1">
        <v>708</v>
      </c>
      <c r="Y22" s="69">
        <v>774</v>
      </c>
    </row>
    <row r="23" spans="2:27" x14ac:dyDescent="0.25">
      <c r="B23" s="164" t="s">
        <v>393</v>
      </c>
      <c r="C23" s="83">
        <v>134</v>
      </c>
      <c r="D23" s="83">
        <v>16</v>
      </c>
      <c r="E23" s="83">
        <v>10</v>
      </c>
      <c r="F23" s="83">
        <v>6</v>
      </c>
      <c r="G23" s="84">
        <v>0</v>
      </c>
      <c r="H23" s="83">
        <v>0</v>
      </c>
      <c r="I23" s="83">
        <v>0</v>
      </c>
      <c r="J23" s="84">
        <v>2</v>
      </c>
      <c r="K23" s="86" t="s">
        <v>137</v>
      </c>
      <c r="L23" s="86" t="s">
        <v>137</v>
      </c>
      <c r="O23" s="134" t="s">
        <v>424</v>
      </c>
      <c r="P23" s="69">
        <v>29917</v>
      </c>
      <c r="Q23" s="69">
        <v>27022</v>
      </c>
      <c r="R23" s="69">
        <v>25682</v>
      </c>
      <c r="S23" s="69">
        <v>26789</v>
      </c>
      <c r="T23" s="69">
        <v>18969</v>
      </c>
      <c r="U23" s="69">
        <v>18562</v>
      </c>
      <c r="V23" s="69">
        <v>25976</v>
      </c>
      <c r="W23" s="69">
        <v>40594</v>
      </c>
      <c r="X23" s="69">
        <v>57777</v>
      </c>
      <c r="Y23" s="69">
        <v>65567</v>
      </c>
    </row>
    <row r="24" spans="2:27" x14ac:dyDescent="0.25">
      <c r="B24" s="164" t="s">
        <v>394</v>
      </c>
      <c r="C24" s="83">
        <v>121</v>
      </c>
      <c r="D24" s="83">
        <v>46</v>
      </c>
      <c r="E24" s="83">
        <v>37</v>
      </c>
      <c r="F24" s="83">
        <v>37</v>
      </c>
      <c r="G24" s="84">
        <v>9</v>
      </c>
      <c r="H24" s="83">
        <v>7</v>
      </c>
      <c r="I24" s="83">
        <v>35</v>
      </c>
      <c r="J24" s="84">
        <v>8</v>
      </c>
      <c r="K24" s="86">
        <v>-0.77</v>
      </c>
      <c r="L24" s="120" t="s">
        <v>437</v>
      </c>
      <c r="O24" s="134" t="s">
        <v>592</v>
      </c>
      <c r="P24" s="69">
        <v>13961</v>
      </c>
      <c r="Q24" s="69">
        <v>9618</v>
      </c>
      <c r="R24" s="69">
        <v>7363</v>
      </c>
      <c r="S24" s="69">
        <v>13278</v>
      </c>
      <c r="T24" s="69">
        <v>9843</v>
      </c>
      <c r="U24" s="69">
        <v>11989</v>
      </c>
      <c r="V24" s="69">
        <v>20151</v>
      </c>
      <c r="W24" s="69">
        <v>27780</v>
      </c>
      <c r="X24" s="69">
        <v>34505</v>
      </c>
      <c r="Y24" s="69">
        <v>41382</v>
      </c>
    </row>
    <row r="25" spans="2:27" x14ac:dyDescent="0.25">
      <c r="B25" s="164" t="s">
        <v>395</v>
      </c>
      <c r="C25" s="83">
        <v>3008</v>
      </c>
      <c r="D25" s="83">
        <v>3040</v>
      </c>
      <c r="E25" s="83">
        <v>2699</v>
      </c>
      <c r="F25" s="83">
        <v>2898</v>
      </c>
      <c r="G25" s="84">
        <v>5042</v>
      </c>
      <c r="H25" s="83">
        <v>5002</v>
      </c>
      <c r="I25" s="83">
        <v>5464</v>
      </c>
      <c r="J25" s="84">
        <v>5577</v>
      </c>
      <c r="K25" s="86">
        <v>0.02</v>
      </c>
      <c r="L25" s="85">
        <v>0.08</v>
      </c>
      <c r="O25" s="134" t="s">
        <v>425</v>
      </c>
      <c r="P25" s="1">
        <v>551</v>
      </c>
      <c r="Q25" s="1">
        <v>351</v>
      </c>
      <c r="R25" s="1">
        <v>255</v>
      </c>
      <c r="S25" s="1">
        <v>62</v>
      </c>
      <c r="T25" s="1">
        <v>47</v>
      </c>
      <c r="U25" s="1">
        <v>43</v>
      </c>
      <c r="V25" s="1">
        <v>9</v>
      </c>
      <c r="W25" s="1">
        <v>7</v>
      </c>
      <c r="X25" s="1">
        <v>35</v>
      </c>
      <c r="Y25" s="69">
        <v>10</v>
      </c>
    </row>
    <row r="26" spans="2:27" x14ac:dyDescent="0.25">
      <c r="B26" s="164" t="s">
        <v>396</v>
      </c>
      <c r="C26" s="83">
        <v>15951</v>
      </c>
      <c r="D26" s="83">
        <v>17231</v>
      </c>
      <c r="E26" s="83">
        <v>10733</v>
      </c>
      <c r="F26" s="83">
        <v>13177</v>
      </c>
      <c r="G26" s="84">
        <v>17285</v>
      </c>
      <c r="H26" s="83">
        <v>29755</v>
      </c>
      <c r="I26" s="83">
        <v>42627</v>
      </c>
      <c r="J26" s="84">
        <v>45735</v>
      </c>
      <c r="K26" s="86">
        <v>7.0000000000000007E-2</v>
      </c>
      <c r="L26" s="85">
        <v>0.27</v>
      </c>
      <c r="O26" s="135" t="s">
        <v>139</v>
      </c>
      <c r="P26" s="69">
        <v>81000</v>
      </c>
      <c r="Q26" s="69">
        <v>73000</v>
      </c>
      <c r="R26" s="69">
        <v>62000</v>
      </c>
      <c r="S26" s="69">
        <v>64000</v>
      </c>
      <c r="T26" s="69">
        <v>48000</v>
      </c>
      <c r="U26" s="69">
        <v>48000</v>
      </c>
      <c r="V26" s="69">
        <v>69000</v>
      </c>
      <c r="W26" s="69">
        <v>96000</v>
      </c>
      <c r="X26" s="69">
        <v>146000</v>
      </c>
      <c r="Y26" s="69">
        <v>171000</v>
      </c>
    </row>
    <row r="27" spans="2:27" ht="15.75" thickBot="1" x14ac:dyDescent="0.3">
      <c r="B27" s="164" t="s">
        <v>397</v>
      </c>
      <c r="C27" s="83">
        <v>1889</v>
      </c>
      <c r="D27" s="83">
        <v>3490</v>
      </c>
      <c r="E27" s="83">
        <v>4516</v>
      </c>
      <c r="F27" s="83">
        <v>6345</v>
      </c>
      <c r="G27" s="84">
        <v>6944</v>
      </c>
      <c r="H27" s="83">
        <v>11527</v>
      </c>
      <c r="I27" s="83">
        <v>24831</v>
      </c>
      <c r="J27" s="84">
        <v>28244</v>
      </c>
      <c r="K27" s="86">
        <v>0.14000000000000001</v>
      </c>
      <c r="L27" s="85">
        <v>0.16</v>
      </c>
      <c r="P27" s="194"/>
      <c r="Q27" s="194"/>
      <c r="R27" s="194"/>
      <c r="S27" s="194"/>
      <c r="T27" s="194"/>
      <c r="U27" s="194"/>
      <c r="V27" s="194"/>
      <c r="W27" s="194"/>
      <c r="Y27" s="194"/>
    </row>
    <row r="28" spans="2:27" ht="15.75" thickBot="1" x14ac:dyDescent="0.3">
      <c r="B28" s="164" t="s">
        <v>398</v>
      </c>
      <c r="C28" s="83">
        <v>4785</v>
      </c>
      <c r="D28" s="83">
        <v>9951</v>
      </c>
      <c r="E28" s="83">
        <v>6148</v>
      </c>
      <c r="F28" s="83">
        <v>7667</v>
      </c>
      <c r="G28" s="84">
        <v>13609</v>
      </c>
      <c r="H28" s="83">
        <v>20068</v>
      </c>
      <c r="I28" s="83">
        <v>25162</v>
      </c>
      <c r="J28" s="84">
        <v>29589</v>
      </c>
      <c r="K28" s="86">
        <v>0.18</v>
      </c>
      <c r="L28" s="85">
        <v>0.17</v>
      </c>
      <c r="P28" s="465" t="s">
        <v>594</v>
      </c>
      <c r="Q28" s="466"/>
      <c r="R28" s="466"/>
      <c r="S28" s="466"/>
      <c r="T28" s="466"/>
      <c r="U28" s="466"/>
      <c r="V28" s="466"/>
      <c r="W28" s="466"/>
      <c r="X28" s="467"/>
      <c r="AA28" t="s">
        <v>438</v>
      </c>
    </row>
    <row r="29" spans="2:27" x14ac:dyDescent="0.25">
      <c r="B29" s="164" t="s">
        <v>412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82">
        <v>0</v>
      </c>
      <c r="I29" s="82">
        <v>0</v>
      </c>
      <c r="J29" s="82">
        <v>0</v>
      </c>
      <c r="K29" s="82" t="s">
        <v>137</v>
      </c>
      <c r="L29" s="82" t="s">
        <v>137</v>
      </c>
      <c r="O29" s="136" t="s">
        <v>360</v>
      </c>
      <c r="P29" s="100">
        <v>2007</v>
      </c>
      <c r="Q29" s="100">
        <v>2008</v>
      </c>
      <c r="R29" s="100">
        <v>2009</v>
      </c>
      <c r="S29" s="100">
        <v>2010</v>
      </c>
      <c r="T29" s="100">
        <v>2011</v>
      </c>
      <c r="U29" s="100">
        <v>2012</v>
      </c>
      <c r="V29" s="100">
        <v>2013</v>
      </c>
      <c r="W29" s="100">
        <v>2014</v>
      </c>
      <c r="X29" s="171">
        <v>2015</v>
      </c>
      <c r="Y29" s="100">
        <v>2016</v>
      </c>
    </row>
    <row r="30" spans="2:27" x14ac:dyDescent="0.25">
      <c r="B30" s="164" t="s">
        <v>399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82">
        <v>0</v>
      </c>
      <c r="I30" s="82">
        <v>0</v>
      </c>
      <c r="J30" s="82">
        <v>0</v>
      </c>
      <c r="K30" s="82" t="s">
        <v>137</v>
      </c>
      <c r="L30" s="82" t="s">
        <v>137</v>
      </c>
      <c r="O30" s="137" t="s">
        <v>416</v>
      </c>
      <c r="P30" s="39">
        <v>204</v>
      </c>
      <c r="Q30" s="39">
        <v>24</v>
      </c>
      <c r="R30" s="39">
        <v>238</v>
      </c>
      <c r="S30" s="39">
        <v>234</v>
      </c>
      <c r="T30" s="39">
        <v>229</v>
      </c>
      <c r="U30" s="39">
        <v>205</v>
      </c>
      <c r="V30" s="39">
        <v>73</v>
      </c>
      <c r="W30" s="39">
        <v>159</v>
      </c>
      <c r="X30" s="15">
        <v>320</v>
      </c>
      <c r="Y30" s="39">
        <v>300</v>
      </c>
    </row>
    <row r="31" spans="2:27" x14ac:dyDescent="0.25">
      <c r="B31" s="164" t="s">
        <v>413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82">
        <v>0</v>
      </c>
      <c r="I31" s="82">
        <v>0</v>
      </c>
      <c r="J31" s="82">
        <v>0</v>
      </c>
      <c r="K31" s="82" t="s">
        <v>137</v>
      </c>
      <c r="L31" s="82" t="s">
        <v>137</v>
      </c>
      <c r="O31" s="137" t="s">
        <v>388</v>
      </c>
      <c r="P31" s="39">
        <v>280</v>
      </c>
      <c r="Q31" s="39">
        <v>126</v>
      </c>
      <c r="R31" s="39">
        <v>100</v>
      </c>
      <c r="S31" s="39">
        <v>92</v>
      </c>
      <c r="T31" s="39">
        <v>102</v>
      </c>
      <c r="U31" s="39">
        <v>102</v>
      </c>
      <c r="V31" s="39">
        <v>219</v>
      </c>
      <c r="W31" s="39">
        <v>208</v>
      </c>
      <c r="X31" s="15">
        <v>256</v>
      </c>
      <c r="Y31" s="39">
        <v>162</v>
      </c>
    </row>
    <row r="32" spans="2:27" x14ac:dyDescent="0.25">
      <c r="B32" s="164" t="s">
        <v>400</v>
      </c>
      <c r="C32" s="83">
        <v>673</v>
      </c>
      <c r="D32" s="83">
        <v>595</v>
      </c>
      <c r="E32" s="83">
        <v>111</v>
      </c>
      <c r="F32" s="83">
        <v>77</v>
      </c>
      <c r="G32" s="84">
        <v>26</v>
      </c>
      <c r="H32" s="83">
        <v>21</v>
      </c>
      <c r="I32" s="83">
        <v>37</v>
      </c>
      <c r="J32" s="84">
        <v>30</v>
      </c>
      <c r="K32" s="86">
        <v>-0.19</v>
      </c>
      <c r="L32" s="85" t="s">
        <v>435</v>
      </c>
      <c r="O32" s="137" t="s">
        <v>392</v>
      </c>
      <c r="P32" s="39">
        <v>45</v>
      </c>
      <c r="Q32" s="39">
        <v>45</v>
      </c>
      <c r="R32" s="39">
        <v>11</v>
      </c>
      <c r="S32" s="39">
        <v>12</v>
      </c>
      <c r="T32" s="39">
        <v>5</v>
      </c>
      <c r="U32" s="39">
        <v>4</v>
      </c>
      <c r="V32" s="39">
        <v>4</v>
      </c>
      <c r="W32" s="39">
        <v>10</v>
      </c>
      <c r="X32" s="15">
        <v>10</v>
      </c>
      <c r="Y32" s="173" t="s">
        <v>443</v>
      </c>
    </row>
    <row r="33" spans="2:25" x14ac:dyDescent="0.25">
      <c r="B33" s="164" t="s">
        <v>401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 t="s">
        <v>137</v>
      </c>
      <c r="L33" s="82" t="s">
        <v>137</v>
      </c>
      <c r="O33" s="137" t="s">
        <v>426</v>
      </c>
      <c r="P33" s="39">
        <v>170</v>
      </c>
      <c r="Q33" s="39">
        <v>170</v>
      </c>
      <c r="R33" s="39">
        <v>3</v>
      </c>
      <c r="S33" s="39">
        <v>3</v>
      </c>
      <c r="T33" s="39">
        <v>2</v>
      </c>
      <c r="U33" s="39">
        <v>2</v>
      </c>
      <c r="V33" s="39">
        <v>2</v>
      </c>
      <c r="W33" s="39">
        <v>5</v>
      </c>
      <c r="X33" s="15">
        <v>5</v>
      </c>
      <c r="Y33" s="173" t="s">
        <v>443</v>
      </c>
    </row>
    <row r="34" spans="2:25" x14ac:dyDescent="0.25">
      <c r="B34" s="164" t="s">
        <v>402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 t="s">
        <v>137</v>
      </c>
      <c r="L34" s="82" t="s">
        <v>137</v>
      </c>
      <c r="O34" s="137" t="s">
        <v>427</v>
      </c>
      <c r="P34" s="39">
        <v>7</v>
      </c>
      <c r="Q34" s="39">
        <v>18</v>
      </c>
      <c r="R34" s="39" t="s">
        <v>444</v>
      </c>
      <c r="S34" s="39" t="s">
        <v>442</v>
      </c>
      <c r="T34" s="39" t="s">
        <v>442</v>
      </c>
      <c r="U34" s="39" t="s">
        <v>442</v>
      </c>
      <c r="V34" s="39" t="s">
        <v>442</v>
      </c>
      <c r="W34" s="39">
        <v>5</v>
      </c>
      <c r="X34" s="15">
        <v>5</v>
      </c>
      <c r="Y34" s="173" t="s">
        <v>443</v>
      </c>
    </row>
    <row r="35" spans="2:25" x14ac:dyDescent="0.25">
      <c r="B35" s="164" t="s">
        <v>403</v>
      </c>
      <c r="C35" s="83">
        <v>665</v>
      </c>
      <c r="D35" s="83">
        <v>981</v>
      </c>
      <c r="E35" s="83">
        <v>482</v>
      </c>
      <c r="F35" s="83">
        <v>398</v>
      </c>
      <c r="G35" s="84">
        <v>561</v>
      </c>
      <c r="H35" s="83">
        <v>690</v>
      </c>
      <c r="I35" s="83">
        <v>752</v>
      </c>
      <c r="J35" s="84">
        <v>1261</v>
      </c>
      <c r="K35" s="86">
        <v>0.68</v>
      </c>
      <c r="L35" s="85">
        <v>0.01</v>
      </c>
      <c r="O35" s="137" t="s">
        <v>403</v>
      </c>
      <c r="P35" s="39" t="s">
        <v>442</v>
      </c>
      <c r="Q35" s="39" t="s">
        <v>442</v>
      </c>
      <c r="R35" s="39" t="s">
        <v>445</v>
      </c>
      <c r="S35" s="39" t="s">
        <v>442</v>
      </c>
      <c r="T35" s="39" t="s">
        <v>442</v>
      </c>
      <c r="U35" s="39" t="s">
        <v>442</v>
      </c>
      <c r="V35" s="39" t="s">
        <v>442</v>
      </c>
      <c r="W35" s="39" t="s">
        <v>442</v>
      </c>
      <c r="X35" s="39"/>
      <c r="Y35" s="39"/>
    </row>
    <row r="36" spans="2:25" x14ac:dyDescent="0.25">
      <c r="B36" s="164" t="s">
        <v>414</v>
      </c>
      <c r="C36" s="83">
        <v>721</v>
      </c>
      <c r="D36" s="83">
        <v>277</v>
      </c>
      <c r="E36" s="83">
        <v>254</v>
      </c>
      <c r="F36" s="83">
        <v>184</v>
      </c>
      <c r="G36" s="84">
        <v>109</v>
      </c>
      <c r="H36" s="83">
        <v>33</v>
      </c>
      <c r="I36" s="83">
        <v>97</v>
      </c>
      <c r="J36" s="84">
        <v>105</v>
      </c>
      <c r="K36" s="86">
        <v>0.08</v>
      </c>
      <c r="L36" s="120" t="s">
        <v>434</v>
      </c>
      <c r="O36" s="137" t="s">
        <v>393</v>
      </c>
      <c r="P36" s="39">
        <v>2</v>
      </c>
      <c r="Q36" s="39">
        <v>4</v>
      </c>
      <c r="R36" s="39" t="s">
        <v>442</v>
      </c>
      <c r="S36" s="39" t="s">
        <v>442</v>
      </c>
      <c r="T36" s="39" t="s">
        <v>442</v>
      </c>
      <c r="U36" s="39" t="s">
        <v>442</v>
      </c>
      <c r="V36" s="39" t="s">
        <v>442</v>
      </c>
      <c r="W36" s="39" t="s">
        <v>442</v>
      </c>
      <c r="X36" s="39"/>
      <c r="Y36" s="39"/>
    </row>
    <row r="37" spans="2:25" ht="15.75" thickBot="1" x14ac:dyDescent="0.3">
      <c r="B37" s="165" t="s">
        <v>404</v>
      </c>
      <c r="C37" s="83">
        <v>2743</v>
      </c>
      <c r="D37" s="83">
        <v>2264</v>
      </c>
      <c r="E37" s="83">
        <v>1242</v>
      </c>
      <c r="F37" s="83">
        <v>713</v>
      </c>
      <c r="G37" s="84">
        <v>511</v>
      </c>
      <c r="H37" s="83">
        <v>683</v>
      </c>
      <c r="I37" s="83">
        <v>699</v>
      </c>
      <c r="J37" s="84">
        <v>653</v>
      </c>
      <c r="K37" s="86">
        <v>-7.0000000000000007E-2</v>
      </c>
      <c r="L37" s="85" t="s">
        <v>432</v>
      </c>
      <c r="O37" s="137" t="s">
        <v>386</v>
      </c>
      <c r="P37" s="39">
        <v>7</v>
      </c>
      <c r="Q37" s="39">
        <v>7</v>
      </c>
      <c r="R37" s="39" t="s">
        <v>442</v>
      </c>
      <c r="S37" s="39" t="s">
        <v>442</v>
      </c>
      <c r="T37" s="39" t="s">
        <v>442</v>
      </c>
      <c r="U37" s="39" t="s">
        <v>442</v>
      </c>
      <c r="V37" s="39" t="s">
        <v>442</v>
      </c>
      <c r="W37" s="39" t="s">
        <v>442</v>
      </c>
      <c r="X37" s="15"/>
      <c r="Y37" s="39"/>
    </row>
    <row r="38" spans="2:25" x14ac:dyDescent="0.25">
      <c r="B38" s="123" t="s">
        <v>138</v>
      </c>
      <c r="C38" s="87">
        <v>61812</v>
      </c>
      <c r="D38" s="87">
        <v>63762</v>
      </c>
      <c r="E38" s="87">
        <v>47790</v>
      </c>
      <c r="F38" s="87">
        <v>48189</v>
      </c>
      <c r="G38" s="88">
        <v>69132</v>
      </c>
      <c r="H38" s="87">
        <v>96084</v>
      </c>
      <c r="I38" s="87">
        <v>146139</v>
      </c>
      <c r="J38" s="88">
        <v>171495</v>
      </c>
      <c r="K38" s="86"/>
      <c r="L38" s="85"/>
      <c r="O38" s="137" t="s">
        <v>398</v>
      </c>
      <c r="P38" s="39" t="s">
        <v>442</v>
      </c>
      <c r="Q38" s="39" t="s">
        <v>442</v>
      </c>
      <c r="R38" s="39" t="s">
        <v>442</v>
      </c>
      <c r="S38" s="39" t="s">
        <v>442</v>
      </c>
      <c r="T38" s="39" t="s">
        <v>442</v>
      </c>
      <c r="U38" s="39" t="s">
        <v>442</v>
      </c>
      <c r="V38" s="39" t="s">
        <v>442</v>
      </c>
      <c r="W38" s="39" t="s">
        <v>446</v>
      </c>
      <c r="X38" s="15"/>
      <c r="Y38" s="39"/>
    </row>
    <row r="39" spans="2:25" ht="15.75" thickBot="1" x14ac:dyDescent="0.3">
      <c r="B39" s="124" t="s">
        <v>139</v>
      </c>
      <c r="C39" s="87">
        <v>62000</v>
      </c>
      <c r="D39" s="87">
        <v>64000</v>
      </c>
      <c r="E39" s="87">
        <v>48000</v>
      </c>
      <c r="F39" s="87">
        <v>48000</v>
      </c>
      <c r="G39" s="88">
        <v>69000</v>
      </c>
      <c r="H39" s="87">
        <v>96000</v>
      </c>
      <c r="I39" s="87">
        <v>146000</v>
      </c>
      <c r="J39" s="88">
        <v>171000</v>
      </c>
      <c r="K39" s="122"/>
      <c r="L39" s="121"/>
      <c r="O39" s="138" t="s">
        <v>122</v>
      </c>
      <c r="P39" s="70">
        <v>715</v>
      </c>
      <c r="Q39" s="70">
        <v>394</v>
      </c>
      <c r="R39" s="70">
        <v>356</v>
      </c>
      <c r="S39" s="70">
        <v>341</v>
      </c>
      <c r="T39" s="70">
        <v>338</v>
      </c>
      <c r="U39" s="70">
        <v>313</v>
      </c>
      <c r="V39" s="70">
        <v>298</v>
      </c>
      <c r="W39" s="70" t="s">
        <v>447</v>
      </c>
      <c r="X39" s="172">
        <v>596</v>
      </c>
      <c r="Y39" s="70">
        <v>462</v>
      </c>
    </row>
    <row r="40" spans="2:25" ht="30.75" thickBot="1" x14ac:dyDescent="0.3">
      <c r="B40" s="125" t="s">
        <v>140</v>
      </c>
      <c r="C40" s="36">
        <v>23</v>
      </c>
      <c r="D40" s="36">
        <v>23</v>
      </c>
      <c r="E40" s="36">
        <v>23</v>
      </c>
      <c r="F40" s="36">
        <v>23</v>
      </c>
      <c r="G40" s="17">
        <v>21</v>
      </c>
      <c r="H40" s="36">
        <v>21</v>
      </c>
      <c r="I40" s="36">
        <v>21</v>
      </c>
      <c r="J40" s="17">
        <v>22</v>
      </c>
      <c r="K40" s="60"/>
      <c r="L40" s="89"/>
    </row>
    <row r="41" spans="2:25" ht="15.75" thickBot="1" x14ac:dyDescent="0.3"/>
    <row r="42" spans="2:25" ht="15.75" thickBot="1" x14ac:dyDescent="0.3">
      <c r="B42" s="466" t="s">
        <v>596</v>
      </c>
      <c r="C42" s="466"/>
      <c r="D42" s="466"/>
      <c r="E42" s="466"/>
      <c r="F42" s="466"/>
      <c r="G42" s="466"/>
      <c r="H42" s="466"/>
      <c r="I42" s="466"/>
      <c r="J42" s="467"/>
    </row>
    <row r="44" spans="2:25" ht="15.75" thickBot="1" x14ac:dyDescent="0.3">
      <c r="B44" s="471" t="s">
        <v>459</v>
      </c>
      <c r="C44" s="471"/>
      <c r="D44" s="471"/>
      <c r="E44" s="471"/>
      <c r="F44" s="471"/>
      <c r="G44" s="471"/>
      <c r="H44" s="471"/>
      <c r="I44" s="471"/>
    </row>
    <row r="45" spans="2:25" x14ac:dyDescent="0.25">
      <c r="B45" s="131" t="s">
        <v>368</v>
      </c>
      <c r="C45" s="132" t="s">
        <v>369</v>
      </c>
      <c r="D45" s="132">
        <v>2012</v>
      </c>
      <c r="E45" s="132">
        <v>2013</v>
      </c>
      <c r="F45" s="132">
        <v>2014</v>
      </c>
      <c r="G45" s="132">
        <v>2015</v>
      </c>
      <c r="H45" s="132">
        <v>2016</v>
      </c>
      <c r="I45" s="132">
        <v>2017</v>
      </c>
      <c r="J45" t="s">
        <v>438</v>
      </c>
    </row>
    <row r="46" spans="2:25" x14ac:dyDescent="0.25">
      <c r="B46" s="118" t="s">
        <v>460</v>
      </c>
      <c r="C46" s="1" t="s">
        <v>371</v>
      </c>
      <c r="D46" s="69">
        <v>188021</v>
      </c>
      <c r="E46" s="69">
        <v>165569</v>
      </c>
      <c r="F46" s="69">
        <v>147464</v>
      </c>
      <c r="G46" s="69">
        <v>253591</v>
      </c>
      <c r="H46" s="69">
        <v>362414</v>
      </c>
      <c r="I46" s="69">
        <v>207864</v>
      </c>
    </row>
    <row r="47" spans="2:25" x14ac:dyDescent="0.25">
      <c r="B47" s="130" t="s">
        <v>373</v>
      </c>
      <c r="C47" s="1" t="s">
        <v>372</v>
      </c>
      <c r="D47" s="69">
        <v>55010</v>
      </c>
      <c r="E47" s="69">
        <v>51595</v>
      </c>
      <c r="F47" s="69">
        <v>40891</v>
      </c>
      <c r="G47" s="69">
        <v>42658</v>
      </c>
      <c r="H47" s="69">
        <v>43075</v>
      </c>
      <c r="I47" s="69">
        <v>27740</v>
      </c>
    </row>
    <row r="48" spans="2:25" x14ac:dyDescent="0.25">
      <c r="B48" s="130" t="s">
        <v>370</v>
      </c>
      <c r="C48" s="1" t="s">
        <v>372</v>
      </c>
      <c r="D48" s="69">
        <v>718992</v>
      </c>
      <c r="E48" s="69">
        <v>314788</v>
      </c>
      <c r="F48" s="69">
        <v>532874</v>
      </c>
      <c r="G48" s="69">
        <v>777640</v>
      </c>
      <c r="H48" s="69">
        <v>1040878</v>
      </c>
      <c r="I48" s="69">
        <v>343820</v>
      </c>
    </row>
    <row r="49" spans="2:24" x14ac:dyDescent="0.25">
      <c r="B49" s="118" t="s">
        <v>374</v>
      </c>
      <c r="C49" s="1" t="s">
        <v>372</v>
      </c>
      <c r="D49" s="69">
        <v>348994</v>
      </c>
      <c r="E49" s="69">
        <v>410331</v>
      </c>
      <c r="F49" s="69">
        <v>294943</v>
      </c>
      <c r="G49" s="69">
        <v>258221</v>
      </c>
      <c r="H49" s="69">
        <v>193077</v>
      </c>
      <c r="I49" s="69">
        <v>119446</v>
      </c>
    </row>
    <row r="50" spans="2:24" x14ac:dyDescent="0.25">
      <c r="B50" s="118" t="s">
        <v>64</v>
      </c>
      <c r="C50" s="1" t="s">
        <v>372</v>
      </c>
      <c r="D50" s="69">
        <v>464</v>
      </c>
      <c r="E50" s="69">
        <v>403</v>
      </c>
      <c r="F50" s="69">
        <v>349</v>
      </c>
      <c r="G50" s="69">
        <v>393</v>
      </c>
      <c r="H50" s="69">
        <v>521</v>
      </c>
      <c r="I50" s="175">
        <v>168.3</v>
      </c>
    </row>
    <row r="51" spans="2:24" x14ac:dyDescent="0.25">
      <c r="B51" s="118" t="s">
        <v>380</v>
      </c>
      <c r="C51" s="1" t="s">
        <v>372</v>
      </c>
      <c r="D51" s="69">
        <v>3232</v>
      </c>
      <c r="E51" s="69">
        <v>3702</v>
      </c>
      <c r="F51" s="69">
        <v>2490</v>
      </c>
      <c r="G51" s="69">
        <v>2399</v>
      </c>
      <c r="H51" s="69">
        <v>2178</v>
      </c>
      <c r="I51" s="69">
        <v>1517</v>
      </c>
    </row>
    <row r="52" spans="2:24" ht="15.75" thickBot="1" x14ac:dyDescent="0.3"/>
    <row r="53" spans="2:24" ht="15.75" thickBot="1" x14ac:dyDescent="0.3">
      <c r="B53" s="466" t="s">
        <v>597</v>
      </c>
      <c r="C53" s="466"/>
      <c r="D53" s="466"/>
      <c r="E53" s="466"/>
      <c r="F53" s="466"/>
      <c r="G53" s="466"/>
      <c r="H53" s="466"/>
      <c r="I53" s="466"/>
    </row>
    <row r="59" spans="2:24" ht="15.75" thickBot="1" x14ac:dyDescent="0.3"/>
    <row r="60" spans="2:24" ht="15.75" thickBot="1" x14ac:dyDescent="0.3">
      <c r="B60" s="468" t="s">
        <v>452</v>
      </c>
      <c r="C60" s="469"/>
      <c r="D60" s="469"/>
      <c r="E60" s="470"/>
      <c r="O60" s="400" t="s">
        <v>458</v>
      </c>
      <c r="P60" s="476"/>
      <c r="Q60" s="476"/>
      <c r="R60" s="476"/>
      <c r="S60" s="476"/>
      <c r="T60" s="476"/>
      <c r="U60" s="476"/>
      <c r="V60" s="476"/>
      <c r="W60" s="401"/>
    </row>
    <row r="61" spans="2:24" x14ac:dyDescent="0.25">
      <c r="G61" t="s">
        <v>438</v>
      </c>
      <c r="X61" t="s">
        <v>438</v>
      </c>
    </row>
    <row r="62" spans="2:24" ht="60" x14ac:dyDescent="0.25">
      <c r="B62" s="99" t="s">
        <v>375</v>
      </c>
      <c r="C62" s="98" t="s">
        <v>378</v>
      </c>
      <c r="D62" s="98" t="s">
        <v>376</v>
      </c>
      <c r="E62" s="98" t="s">
        <v>377</v>
      </c>
      <c r="F62" s="140" t="s">
        <v>367</v>
      </c>
      <c r="O62" s="99" t="s">
        <v>375</v>
      </c>
      <c r="P62" s="99" t="s">
        <v>379</v>
      </c>
      <c r="Q62" s="98" t="s">
        <v>448</v>
      </c>
      <c r="R62" s="99" t="s">
        <v>449</v>
      </c>
      <c r="S62" s="99" t="s">
        <v>450</v>
      </c>
      <c r="T62" s="98" t="s">
        <v>451</v>
      </c>
      <c r="U62" s="140" t="s">
        <v>453</v>
      </c>
      <c r="V62" s="98" t="s">
        <v>454</v>
      </c>
      <c r="W62" s="98" t="s">
        <v>455</v>
      </c>
      <c r="X62" s="140" t="s">
        <v>367</v>
      </c>
    </row>
    <row r="63" spans="2:24" x14ac:dyDescent="0.25">
      <c r="B63" s="163" t="s">
        <v>382</v>
      </c>
      <c r="C63" s="175">
        <v>124.6</v>
      </c>
      <c r="D63" s="69">
        <v>56</v>
      </c>
      <c r="E63" s="69">
        <v>0</v>
      </c>
      <c r="F63" s="68">
        <f>SUM(C63:E63)</f>
        <v>180.6</v>
      </c>
      <c r="O63" s="163" t="s">
        <v>382</v>
      </c>
      <c r="P63" s="69">
        <v>1</v>
      </c>
      <c r="Q63" s="69">
        <v>900</v>
      </c>
      <c r="R63" s="69">
        <v>0</v>
      </c>
      <c r="S63" s="69">
        <v>0</v>
      </c>
      <c r="T63" s="69">
        <v>0</v>
      </c>
      <c r="U63" s="69">
        <v>0</v>
      </c>
      <c r="V63" s="69">
        <v>0</v>
      </c>
      <c r="W63" s="69">
        <v>0</v>
      </c>
      <c r="X63" s="69">
        <f>SUM(P63:W63)</f>
        <v>901</v>
      </c>
    </row>
    <row r="64" spans="2:24" x14ac:dyDescent="0.25">
      <c r="B64" s="164" t="s">
        <v>383</v>
      </c>
      <c r="C64" s="69">
        <v>32370</v>
      </c>
      <c r="D64" s="69">
        <v>3658</v>
      </c>
      <c r="E64" s="69">
        <v>44712</v>
      </c>
      <c r="F64" s="68">
        <f t="shared" ref="F64:F95" si="0">SUM(C64:E64)</f>
        <v>80740</v>
      </c>
      <c r="O64" s="164" t="s">
        <v>383</v>
      </c>
      <c r="P64" s="69">
        <v>314</v>
      </c>
      <c r="Q64" s="69">
        <v>18538</v>
      </c>
      <c r="R64" s="69">
        <v>65</v>
      </c>
      <c r="S64" s="69">
        <v>0</v>
      </c>
      <c r="T64" s="69">
        <v>1306</v>
      </c>
      <c r="U64" s="69">
        <v>319</v>
      </c>
      <c r="V64" s="69">
        <v>23554</v>
      </c>
      <c r="W64" s="69">
        <v>14519</v>
      </c>
      <c r="X64" s="69">
        <f t="shared" ref="X64:X95" si="1">SUM(P64:W64)</f>
        <v>58615</v>
      </c>
    </row>
    <row r="65" spans="2:24" x14ac:dyDescent="0.25">
      <c r="B65" s="164" t="s">
        <v>384</v>
      </c>
      <c r="C65" s="176">
        <v>3.4</v>
      </c>
      <c r="D65" s="69">
        <v>2</v>
      </c>
      <c r="E65" s="69">
        <v>250</v>
      </c>
      <c r="F65" s="68">
        <f t="shared" si="0"/>
        <v>255.4</v>
      </c>
      <c r="O65" s="164" t="s">
        <v>384</v>
      </c>
      <c r="P65" s="69">
        <v>3</v>
      </c>
      <c r="Q65" s="69">
        <v>183</v>
      </c>
      <c r="R65" s="69">
        <v>0</v>
      </c>
      <c r="S65" s="69">
        <v>0</v>
      </c>
      <c r="T65" s="69">
        <v>28</v>
      </c>
      <c r="U65" s="69">
        <v>0</v>
      </c>
      <c r="V65" s="69">
        <v>0</v>
      </c>
      <c r="W65" s="69">
        <v>0</v>
      </c>
      <c r="X65" s="69">
        <f t="shared" si="1"/>
        <v>214</v>
      </c>
    </row>
    <row r="66" spans="2:24" x14ac:dyDescent="0.25">
      <c r="B66" s="164" t="s">
        <v>405</v>
      </c>
      <c r="C66" s="69">
        <v>6812</v>
      </c>
      <c r="D66" s="69">
        <v>223</v>
      </c>
      <c r="E66" s="69">
        <v>0</v>
      </c>
      <c r="F66" s="68">
        <f t="shared" si="0"/>
        <v>7035</v>
      </c>
      <c r="O66" s="164" t="s">
        <v>405</v>
      </c>
      <c r="P66" s="69">
        <v>85</v>
      </c>
      <c r="Q66" s="69">
        <v>1130</v>
      </c>
      <c r="R66" s="69">
        <v>2</v>
      </c>
      <c r="S66" s="69">
        <v>0</v>
      </c>
      <c r="T66" s="69">
        <v>3503</v>
      </c>
      <c r="U66" s="69">
        <v>0</v>
      </c>
      <c r="V66" s="69">
        <v>20</v>
      </c>
      <c r="W66" s="69">
        <v>20</v>
      </c>
      <c r="X66" s="69">
        <f t="shared" si="1"/>
        <v>4760</v>
      </c>
    </row>
    <row r="67" spans="2:24" x14ac:dyDescent="0.25">
      <c r="B67" s="164" t="s">
        <v>406</v>
      </c>
      <c r="C67" s="69">
        <v>7385</v>
      </c>
      <c r="D67" s="69">
        <v>368</v>
      </c>
      <c r="E67" s="69">
        <v>0</v>
      </c>
      <c r="F67" s="68">
        <f t="shared" si="0"/>
        <v>7753</v>
      </c>
      <c r="O67" s="164" t="s">
        <v>406</v>
      </c>
      <c r="P67" s="69">
        <v>439</v>
      </c>
      <c r="Q67" s="69">
        <v>7131</v>
      </c>
      <c r="R67" s="69">
        <v>27</v>
      </c>
      <c r="S67" s="69">
        <v>999</v>
      </c>
      <c r="T67" s="69">
        <v>417</v>
      </c>
      <c r="U67" s="69">
        <v>11</v>
      </c>
      <c r="V67" s="69">
        <v>0</v>
      </c>
      <c r="W67" s="69">
        <v>398</v>
      </c>
      <c r="X67" s="69">
        <f t="shared" si="1"/>
        <v>9422</v>
      </c>
    </row>
    <row r="68" spans="2:24" x14ac:dyDescent="0.25">
      <c r="B68" s="164" t="s">
        <v>407</v>
      </c>
      <c r="C68" s="69">
        <v>22524</v>
      </c>
      <c r="D68" s="69">
        <v>6555</v>
      </c>
      <c r="E68" s="69">
        <v>4360</v>
      </c>
      <c r="F68" s="68">
        <f t="shared" si="0"/>
        <v>33439</v>
      </c>
      <c r="O68" s="164" t="s">
        <v>407</v>
      </c>
      <c r="P68" s="69">
        <v>83</v>
      </c>
      <c r="Q68" s="69">
        <v>2091</v>
      </c>
      <c r="R68" s="69">
        <v>7</v>
      </c>
      <c r="S68" s="69">
        <v>0</v>
      </c>
      <c r="T68" s="69">
        <v>501</v>
      </c>
      <c r="U68" s="69">
        <v>0</v>
      </c>
      <c r="V68" s="69">
        <v>0</v>
      </c>
      <c r="W68" s="69">
        <v>645</v>
      </c>
      <c r="X68" s="69">
        <f t="shared" si="1"/>
        <v>3327</v>
      </c>
    </row>
    <row r="69" spans="2:24" x14ac:dyDescent="0.25">
      <c r="B69" s="164" t="s">
        <v>408</v>
      </c>
      <c r="C69" s="69">
        <v>219</v>
      </c>
      <c r="D69" s="69">
        <v>204</v>
      </c>
      <c r="E69" s="69">
        <v>0</v>
      </c>
      <c r="F69" s="68">
        <f t="shared" si="0"/>
        <v>423</v>
      </c>
      <c r="O69" s="164" t="s">
        <v>408</v>
      </c>
      <c r="P69" s="69">
        <v>6</v>
      </c>
      <c r="Q69" s="69">
        <v>1027</v>
      </c>
      <c r="R69" s="69">
        <v>0</v>
      </c>
      <c r="S69" s="69">
        <v>0</v>
      </c>
      <c r="T69" s="69">
        <v>204</v>
      </c>
      <c r="U69" s="69">
        <v>0</v>
      </c>
      <c r="V69" s="69">
        <v>28</v>
      </c>
      <c r="W69" s="69">
        <v>0</v>
      </c>
      <c r="X69" s="69">
        <f t="shared" si="1"/>
        <v>1265</v>
      </c>
    </row>
    <row r="70" spans="2:24" x14ac:dyDescent="0.25">
      <c r="B70" s="164" t="s">
        <v>385</v>
      </c>
      <c r="C70" s="69">
        <v>18</v>
      </c>
      <c r="D70" s="69">
        <v>47</v>
      </c>
      <c r="E70" s="69">
        <v>0</v>
      </c>
      <c r="F70" s="68">
        <f t="shared" si="0"/>
        <v>65</v>
      </c>
      <c r="O70" s="164" t="s">
        <v>385</v>
      </c>
      <c r="P70" s="69">
        <v>73</v>
      </c>
      <c r="Q70" s="69">
        <v>2128</v>
      </c>
      <c r="R70" s="69">
        <v>0</v>
      </c>
      <c r="S70" s="69">
        <v>35</v>
      </c>
      <c r="T70" s="69">
        <v>174</v>
      </c>
      <c r="U70" s="69">
        <v>10</v>
      </c>
      <c r="V70" s="69">
        <v>0</v>
      </c>
      <c r="W70" s="69">
        <v>105</v>
      </c>
      <c r="X70" s="69">
        <f t="shared" si="1"/>
        <v>2525</v>
      </c>
    </row>
    <row r="71" spans="2:24" x14ac:dyDescent="0.25">
      <c r="B71" s="164" t="s">
        <v>409</v>
      </c>
      <c r="C71" s="69">
        <v>227</v>
      </c>
      <c r="D71" s="69">
        <v>4264</v>
      </c>
      <c r="E71" s="69">
        <v>55020</v>
      </c>
      <c r="F71" s="68">
        <f t="shared" si="0"/>
        <v>59511</v>
      </c>
      <c r="O71" s="164" t="s">
        <v>409</v>
      </c>
      <c r="P71" s="69">
        <v>18</v>
      </c>
      <c r="Q71" s="69">
        <v>1114</v>
      </c>
      <c r="R71" s="69">
        <v>0</v>
      </c>
      <c r="S71" s="69">
        <v>0</v>
      </c>
      <c r="T71" s="69">
        <v>0</v>
      </c>
      <c r="U71" s="69">
        <v>0</v>
      </c>
      <c r="V71" s="69">
        <v>0</v>
      </c>
      <c r="W71" s="69">
        <v>0</v>
      </c>
      <c r="X71" s="69">
        <f t="shared" si="1"/>
        <v>1132</v>
      </c>
    </row>
    <row r="72" spans="2:24" x14ac:dyDescent="0.25">
      <c r="B72" s="164" t="s">
        <v>387</v>
      </c>
      <c r="C72" s="69">
        <v>613</v>
      </c>
      <c r="D72" s="69">
        <v>20</v>
      </c>
      <c r="E72" s="69">
        <v>0</v>
      </c>
      <c r="F72" s="68">
        <f t="shared" si="0"/>
        <v>633</v>
      </c>
      <c r="O72" s="164" t="s">
        <v>387</v>
      </c>
      <c r="P72" s="69">
        <v>3</v>
      </c>
      <c r="Q72" s="69">
        <v>780</v>
      </c>
      <c r="R72" s="69">
        <v>0</v>
      </c>
      <c r="S72" s="69">
        <v>0</v>
      </c>
      <c r="T72" s="69">
        <v>0</v>
      </c>
      <c r="U72" s="69">
        <v>0</v>
      </c>
      <c r="V72" s="69">
        <v>3</v>
      </c>
      <c r="W72" s="69">
        <v>0</v>
      </c>
      <c r="X72" s="69">
        <f t="shared" si="1"/>
        <v>786</v>
      </c>
    </row>
    <row r="73" spans="2:24" x14ac:dyDescent="0.25">
      <c r="B73" s="164" t="s">
        <v>388</v>
      </c>
      <c r="C73" s="69">
        <v>3333</v>
      </c>
      <c r="D73" s="69">
        <v>7290</v>
      </c>
      <c r="E73" s="69">
        <v>186519</v>
      </c>
      <c r="F73" s="68">
        <f t="shared" si="0"/>
        <v>197142</v>
      </c>
      <c r="O73" s="164" t="s">
        <v>388</v>
      </c>
      <c r="P73" s="69">
        <v>120</v>
      </c>
      <c r="Q73" s="69">
        <v>17147</v>
      </c>
      <c r="R73" s="69">
        <v>49</v>
      </c>
      <c r="S73" s="69">
        <v>0</v>
      </c>
      <c r="T73" s="69">
        <v>31</v>
      </c>
      <c r="U73" s="69">
        <v>0</v>
      </c>
      <c r="V73" s="69">
        <v>5</v>
      </c>
      <c r="W73" s="69">
        <v>0</v>
      </c>
      <c r="X73" s="69">
        <f t="shared" si="1"/>
        <v>17352</v>
      </c>
    </row>
    <row r="74" spans="2:24" x14ac:dyDescent="0.25">
      <c r="B74" s="164" t="s">
        <v>389</v>
      </c>
      <c r="C74" s="69">
        <v>486</v>
      </c>
      <c r="D74" s="69">
        <v>98</v>
      </c>
      <c r="E74" s="69">
        <v>11</v>
      </c>
      <c r="F74" s="68">
        <f t="shared" si="0"/>
        <v>595</v>
      </c>
      <c r="O74" s="164" t="s">
        <v>389</v>
      </c>
      <c r="P74" s="69">
        <v>30</v>
      </c>
      <c r="Q74" s="69">
        <v>8258</v>
      </c>
      <c r="R74" s="69">
        <v>0</v>
      </c>
      <c r="S74" s="69">
        <v>0</v>
      </c>
      <c r="T74" s="69">
        <v>184</v>
      </c>
      <c r="U74" s="69">
        <v>0</v>
      </c>
      <c r="V74" s="69">
        <v>0</v>
      </c>
      <c r="W74" s="69">
        <v>0</v>
      </c>
      <c r="X74" s="69">
        <f t="shared" si="1"/>
        <v>8472</v>
      </c>
    </row>
    <row r="75" spans="2:24" x14ac:dyDescent="0.25">
      <c r="B75" s="164" t="s">
        <v>415</v>
      </c>
      <c r="C75" s="69">
        <v>11233</v>
      </c>
      <c r="D75" s="69">
        <v>1223</v>
      </c>
      <c r="E75" s="69">
        <v>17902</v>
      </c>
      <c r="F75" s="68">
        <f t="shared" si="0"/>
        <v>30358</v>
      </c>
      <c r="O75" s="164" t="s">
        <v>415</v>
      </c>
      <c r="P75" s="69">
        <v>10</v>
      </c>
      <c r="Q75" s="69">
        <v>1621</v>
      </c>
      <c r="R75" s="69">
        <v>0</v>
      </c>
      <c r="S75" s="69">
        <v>0</v>
      </c>
      <c r="T75" s="69">
        <v>0</v>
      </c>
      <c r="U75" s="69">
        <v>0</v>
      </c>
      <c r="V75" s="69">
        <v>0</v>
      </c>
      <c r="W75" s="69">
        <v>0</v>
      </c>
      <c r="X75" s="69">
        <f t="shared" si="1"/>
        <v>1631</v>
      </c>
    </row>
    <row r="76" spans="2:24" x14ac:dyDescent="0.25">
      <c r="B76" s="164" t="s">
        <v>410</v>
      </c>
      <c r="C76" s="69">
        <v>2929</v>
      </c>
      <c r="D76" s="69">
        <v>620</v>
      </c>
      <c r="E76" s="69">
        <v>3919</v>
      </c>
      <c r="F76" s="68">
        <f t="shared" si="0"/>
        <v>7468</v>
      </c>
      <c r="O76" s="164" t="s">
        <v>410</v>
      </c>
      <c r="P76" s="69">
        <v>56</v>
      </c>
      <c r="Q76" s="69">
        <v>350</v>
      </c>
      <c r="R76" s="69">
        <v>0</v>
      </c>
      <c r="S76" s="69">
        <v>0</v>
      </c>
      <c r="T76" s="69">
        <v>31</v>
      </c>
      <c r="U76" s="69">
        <v>0</v>
      </c>
      <c r="V76" s="69">
        <v>0</v>
      </c>
      <c r="W76" s="69">
        <v>1</v>
      </c>
      <c r="X76" s="69">
        <f t="shared" si="1"/>
        <v>438</v>
      </c>
    </row>
    <row r="77" spans="2:24" x14ac:dyDescent="0.25">
      <c r="B77" s="164" t="s">
        <v>390</v>
      </c>
      <c r="C77" s="69">
        <v>4065</v>
      </c>
      <c r="D77" s="69">
        <v>111</v>
      </c>
      <c r="E77" s="69">
        <v>0</v>
      </c>
      <c r="F77" s="68">
        <f t="shared" si="0"/>
        <v>4176</v>
      </c>
      <c r="O77" s="164" t="s">
        <v>390</v>
      </c>
      <c r="P77" s="69">
        <v>157</v>
      </c>
      <c r="Q77" s="69">
        <v>1551</v>
      </c>
      <c r="R77" s="69">
        <v>0</v>
      </c>
      <c r="S77" s="69">
        <v>0</v>
      </c>
      <c r="T77" s="69">
        <v>1</v>
      </c>
      <c r="U77" s="69">
        <v>0</v>
      </c>
      <c r="V77" s="69">
        <v>0</v>
      </c>
      <c r="W77" s="69">
        <v>0</v>
      </c>
      <c r="X77" s="69">
        <f t="shared" si="1"/>
        <v>1709</v>
      </c>
    </row>
    <row r="78" spans="2:24" x14ac:dyDescent="0.25">
      <c r="B78" s="164" t="s">
        <v>411</v>
      </c>
      <c r="C78" s="69">
        <v>0</v>
      </c>
      <c r="D78" s="69">
        <v>0</v>
      </c>
      <c r="E78" s="69">
        <v>0</v>
      </c>
      <c r="F78" s="68">
        <f t="shared" si="0"/>
        <v>0</v>
      </c>
      <c r="O78" s="164" t="s">
        <v>411</v>
      </c>
      <c r="P78" s="69">
        <v>0</v>
      </c>
      <c r="Q78" s="69">
        <v>6</v>
      </c>
      <c r="R78" s="69">
        <v>0</v>
      </c>
      <c r="S78" s="69">
        <v>0</v>
      </c>
      <c r="T78" s="69">
        <v>0</v>
      </c>
      <c r="U78" s="69">
        <v>0</v>
      </c>
      <c r="V78" s="69">
        <v>0</v>
      </c>
      <c r="W78" s="69">
        <v>0</v>
      </c>
      <c r="X78" s="69">
        <f t="shared" si="1"/>
        <v>6</v>
      </c>
    </row>
    <row r="79" spans="2:24" x14ac:dyDescent="0.25">
      <c r="B79" s="164" t="s">
        <v>391</v>
      </c>
      <c r="C79" s="176">
        <v>1.42</v>
      </c>
      <c r="D79" s="69">
        <v>1894</v>
      </c>
      <c r="E79" s="69">
        <v>45070</v>
      </c>
      <c r="F79" s="68">
        <f t="shared" si="0"/>
        <v>46965.42</v>
      </c>
      <c r="O79" s="164" t="s">
        <v>391</v>
      </c>
      <c r="P79" s="69">
        <v>2</v>
      </c>
      <c r="Q79" s="69">
        <v>45</v>
      </c>
      <c r="R79" s="69">
        <v>0</v>
      </c>
      <c r="S79" s="69">
        <v>0</v>
      </c>
      <c r="T79" s="69">
        <v>0</v>
      </c>
      <c r="U79" s="69">
        <v>0</v>
      </c>
      <c r="V79" s="69">
        <v>0</v>
      </c>
      <c r="W79" s="69">
        <v>0</v>
      </c>
      <c r="X79" s="69">
        <f t="shared" si="1"/>
        <v>47</v>
      </c>
    </row>
    <row r="80" spans="2:24" x14ac:dyDescent="0.25">
      <c r="B80" s="164" t="s">
        <v>392</v>
      </c>
      <c r="C80" s="176">
        <v>45.4</v>
      </c>
      <c r="D80" s="69">
        <v>924</v>
      </c>
      <c r="E80" s="69">
        <v>0</v>
      </c>
      <c r="F80" s="68">
        <f t="shared" si="0"/>
        <v>969.4</v>
      </c>
      <c r="O80" s="164" t="s">
        <v>392</v>
      </c>
      <c r="P80" s="69">
        <v>23</v>
      </c>
      <c r="Q80" s="69">
        <v>6437</v>
      </c>
      <c r="R80" s="69">
        <v>0</v>
      </c>
      <c r="S80" s="69">
        <v>0</v>
      </c>
      <c r="T80" s="69">
        <v>10</v>
      </c>
      <c r="U80" s="69">
        <v>0</v>
      </c>
      <c r="V80" s="69">
        <v>0</v>
      </c>
      <c r="W80" s="69">
        <v>0</v>
      </c>
      <c r="X80" s="69">
        <f t="shared" si="1"/>
        <v>6470</v>
      </c>
    </row>
    <row r="81" spans="2:24" x14ac:dyDescent="0.25">
      <c r="B81" s="164" t="s">
        <v>393</v>
      </c>
      <c r="C81" s="69">
        <v>16459</v>
      </c>
      <c r="D81" s="69">
        <v>21</v>
      </c>
      <c r="E81" s="69">
        <v>0</v>
      </c>
      <c r="F81" s="68">
        <f t="shared" si="0"/>
        <v>16480</v>
      </c>
      <c r="O81" s="164" t="s">
        <v>393</v>
      </c>
      <c r="P81" s="69">
        <v>18</v>
      </c>
      <c r="Q81" s="69">
        <v>3460</v>
      </c>
      <c r="R81" s="69">
        <v>0</v>
      </c>
      <c r="S81" s="69">
        <v>0</v>
      </c>
      <c r="T81" s="69">
        <v>0</v>
      </c>
      <c r="U81" s="69">
        <v>0</v>
      </c>
      <c r="V81" s="69">
        <v>0</v>
      </c>
      <c r="W81" s="69">
        <v>0</v>
      </c>
      <c r="X81" s="69">
        <f t="shared" si="1"/>
        <v>3478</v>
      </c>
    </row>
    <row r="82" spans="2:24" x14ac:dyDescent="0.25">
      <c r="B82" s="164" t="s">
        <v>394</v>
      </c>
      <c r="C82" s="69">
        <v>6398</v>
      </c>
      <c r="D82" s="69">
        <v>90</v>
      </c>
      <c r="E82" s="69">
        <v>0</v>
      </c>
      <c r="F82" s="68">
        <f t="shared" si="0"/>
        <v>6488</v>
      </c>
      <c r="O82" s="164" t="s">
        <v>394</v>
      </c>
      <c r="P82" s="69">
        <v>9</v>
      </c>
      <c r="Q82" s="69">
        <v>28142</v>
      </c>
      <c r="R82" s="69">
        <v>0</v>
      </c>
      <c r="S82" s="69">
        <v>0</v>
      </c>
      <c r="T82" s="69">
        <v>79</v>
      </c>
      <c r="U82" s="69">
        <v>0</v>
      </c>
      <c r="V82" s="69">
        <v>0</v>
      </c>
      <c r="W82" s="69">
        <v>0</v>
      </c>
      <c r="X82" s="69">
        <f t="shared" si="1"/>
        <v>28230</v>
      </c>
    </row>
    <row r="83" spans="2:24" x14ac:dyDescent="0.25">
      <c r="B83" s="164" t="s">
        <v>395</v>
      </c>
      <c r="C83" s="69">
        <v>1482</v>
      </c>
      <c r="D83" s="69">
        <v>2371</v>
      </c>
      <c r="E83" s="69">
        <v>129227</v>
      </c>
      <c r="F83" s="68">
        <f t="shared" si="0"/>
        <v>133080</v>
      </c>
      <c r="O83" s="164" t="s">
        <v>395</v>
      </c>
      <c r="P83" s="69">
        <v>35</v>
      </c>
      <c r="Q83" s="69">
        <v>6131</v>
      </c>
      <c r="R83" s="69">
        <v>0</v>
      </c>
      <c r="S83" s="69">
        <v>0</v>
      </c>
      <c r="T83" s="69">
        <v>389</v>
      </c>
      <c r="U83" s="69">
        <v>22</v>
      </c>
      <c r="V83" s="69">
        <v>44</v>
      </c>
      <c r="W83" s="69">
        <v>50</v>
      </c>
      <c r="X83" s="69">
        <f t="shared" si="1"/>
        <v>6671</v>
      </c>
    </row>
    <row r="84" spans="2:24" x14ac:dyDescent="0.25">
      <c r="B84" s="164" t="s">
        <v>396</v>
      </c>
      <c r="C84" s="69">
        <v>108448</v>
      </c>
      <c r="D84" s="69">
        <v>3589</v>
      </c>
      <c r="E84" s="69">
        <v>198174</v>
      </c>
      <c r="F84" s="68">
        <f t="shared" si="0"/>
        <v>310211</v>
      </c>
      <c r="O84" s="164" t="s">
        <v>396</v>
      </c>
      <c r="P84" s="69">
        <v>124</v>
      </c>
      <c r="Q84" s="69">
        <v>4971</v>
      </c>
      <c r="R84" s="69">
        <v>215</v>
      </c>
      <c r="S84" s="69">
        <v>0</v>
      </c>
      <c r="T84" s="69">
        <v>120</v>
      </c>
      <c r="U84" s="69">
        <v>300</v>
      </c>
      <c r="V84" s="69">
        <v>13</v>
      </c>
      <c r="W84" s="69">
        <v>0</v>
      </c>
      <c r="X84" s="69">
        <f t="shared" si="1"/>
        <v>5743</v>
      </c>
    </row>
    <row r="85" spans="2:24" x14ac:dyDescent="0.25">
      <c r="B85" s="164" t="s">
        <v>397</v>
      </c>
      <c r="C85" s="69">
        <v>6995</v>
      </c>
      <c r="D85" s="69">
        <v>2606</v>
      </c>
      <c r="E85" s="69">
        <v>95045</v>
      </c>
      <c r="F85" s="68">
        <f t="shared" si="0"/>
        <v>104646</v>
      </c>
      <c r="O85" s="164" t="s">
        <v>397</v>
      </c>
      <c r="P85" s="69">
        <v>30</v>
      </c>
      <c r="Q85" s="69">
        <v>12400</v>
      </c>
      <c r="R85" s="69">
        <v>6</v>
      </c>
      <c r="S85" s="69">
        <v>0</v>
      </c>
      <c r="T85" s="69">
        <v>64</v>
      </c>
      <c r="U85" s="69">
        <v>7</v>
      </c>
      <c r="V85" s="69">
        <v>0</v>
      </c>
      <c r="W85" s="69">
        <v>200</v>
      </c>
      <c r="X85" s="69">
        <f t="shared" si="1"/>
        <v>12707</v>
      </c>
    </row>
    <row r="86" spans="2:24" x14ac:dyDescent="0.25">
      <c r="B86" s="164" t="s">
        <v>398</v>
      </c>
      <c r="C86" s="69">
        <v>3065</v>
      </c>
      <c r="D86" s="69">
        <v>4117</v>
      </c>
      <c r="E86" s="69">
        <v>158655</v>
      </c>
      <c r="F86" s="68">
        <f t="shared" si="0"/>
        <v>165837</v>
      </c>
      <c r="O86" s="164" t="s">
        <v>398</v>
      </c>
      <c r="P86" s="69">
        <v>27</v>
      </c>
      <c r="Q86" s="69">
        <v>513</v>
      </c>
      <c r="R86" s="69">
        <v>0</v>
      </c>
      <c r="S86" s="69">
        <v>0</v>
      </c>
      <c r="T86" s="69">
        <v>0</v>
      </c>
      <c r="U86" s="69">
        <v>6</v>
      </c>
      <c r="V86" s="69">
        <v>0</v>
      </c>
      <c r="W86" s="69">
        <v>0</v>
      </c>
      <c r="X86" s="69">
        <f t="shared" si="1"/>
        <v>546</v>
      </c>
    </row>
    <row r="87" spans="2:24" x14ac:dyDescent="0.25">
      <c r="B87" s="164" t="s">
        <v>412</v>
      </c>
      <c r="C87" s="69">
        <v>305</v>
      </c>
      <c r="D87" s="69">
        <v>24</v>
      </c>
      <c r="E87" s="69">
        <v>0</v>
      </c>
      <c r="F87" s="68">
        <f t="shared" si="0"/>
        <v>329</v>
      </c>
      <c r="O87" s="164" t="s">
        <v>412</v>
      </c>
      <c r="P87" s="69">
        <v>23</v>
      </c>
      <c r="Q87" s="69">
        <v>3702</v>
      </c>
      <c r="R87" s="69">
        <v>1</v>
      </c>
      <c r="S87" s="69">
        <v>0</v>
      </c>
      <c r="T87" s="69">
        <v>230</v>
      </c>
      <c r="U87" s="69">
        <v>3</v>
      </c>
      <c r="V87" s="69">
        <v>0</v>
      </c>
      <c r="W87" s="69">
        <v>255</v>
      </c>
      <c r="X87" s="69">
        <f t="shared" si="1"/>
        <v>4214</v>
      </c>
    </row>
    <row r="88" spans="2:24" x14ac:dyDescent="0.25">
      <c r="B88" s="164" t="s">
        <v>399</v>
      </c>
      <c r="C88" s="69">
        <v>285</v>
      </c>
      <c r="D88" s="69">
        <v>18</v>
      </c>
      <c r="E88" s="69">
        <v>0</v>
      </c>
      <c r="F88" s="68">
        <f t="shared" si="0"/>
        <v>303</v>
      </c>
      <c r="O88" s="164" t="s">
        <v>399</v>
      </c>
      <c r="P88" s="69">
        <v>34</v>
      </c>
      <c r="Q88" s="69">
        <v>11348</v>
      </c>
      <c r="R88" s="69">
        <v>20</v>
      </c>
      <c r="S88" s="69">
        <v>0</v>
      </c>
      <c r="T88" s="69">
        <v>670</v>
      </c>
      <c r="U88" s="69">
        <v>67</v>
      </c>
      <c r="V88" s="69">
        <v>0</v>
      </c>
      <c r="W88" s="69">
        <v>480</v>
      </c>
      <c r="X88" s="69">
        <f t="shared" si="1"/>
        <v>12619</v>
      </c>
    </row>
    <row r="89" spans="2:24" x14ac:dyDescent="0.25">
      <c r="B89" s="164" t="s">
        <v>413</v>
      </c>
      <c r="C89" s="69">
        <v>1674</v>
      </c>
      <c r="D89" s="69">
        <v>0</v>
      </c>
      <c r="E89" s="69">
        <v>0</v>
      </c>
      <c r="F89" s="68">
        <f t="shared" si="0"/>
        <v>1674</v>
      </c>
      <c r="O89" s="164" t="s">
        <v>413</v>
      </c>
      <c r="P89" s="69">
        <v>0</v>
      </c>
      <c r="Q89" s="69">
        <v>2467</v>
      </c>
      <c r="R89" s="69">
        <v>0</v>
      </c>
      <c r="S89" s="69">
        <v>0</v>
      </c>
      <c r="T89" s="69">
        <v>4</v>
      </c>
      <c r="U89" s="69">
        <v>0</v>
      </c>
      <c r="V89" s="69">
        <v>0</v>
      </c>
      <c r="W89" s="69">
        <v>20</v>
      </c>
      <c r="X89" s="69">
        <f t="shared" si="1"/>
        <v>2491</v>
      </c>
    </row>
    <row r="90" spans="2:24" x14ac:dyDescent="0.25">
      <c r="B90" s="164" t="s">
        <v>400</v>
      </c>
      <c r="C90" s="69">
        <v>127</v>
      </c>
      <c r="D90" s="69">
        <v>425</v>
      </c>
      <c r="E90" s="69">
        <v>7050</v>
      </c>
      <c r="F90" s="68">
        <f t="shared" si="0"/>
        <v>7602</v>
      </c>
      <c r="O90" s="164" t="s">
        <v>400</v>
      </c>
      <c r="P90" s="69">
        <v>85</v>
      </c>
      <c r="Q90" s="69">
        <v>3519</v>
      </c>
      <c r="R90" s="69">
        <v>0</v>
      </c>
      <c r="S90" s="69">
        <v>0</v>
      </c>
      <c r="T90" s="69">
        <v>45</v>
      </c>
      <c r="U90" s="69">
        <v>441</v>
      </c>
      <c r="V90" s="69">
        <v>3686</v>
      </c>
      <c r="W90" s="69">
        <v>263</v>
      </c>
      <c r="X90" s="69">
        <f t="shared" si="1"/>
        <v>8039</v>
      </c>
    </row>
    <row r="91" spans="2:24" x14ac:dyDescent="0.25">
      <c r="B91" s="164" t="s">
        <v>401</v>
      </c>
      <c r="C91" s="69">
        <v>325</v>
      </c>
      <c r="D91" s="69">
        <v>21</v>
      </c>
      <c r="E91" s="69">
        <v>0</v>
      </c>
      <c r="F91" s="68">
        <f t="shared" si="0"/>
        <v>346</v>
      </c>
      <c r="O91" s="164" t="s">
        <v>401</v>
      </c>
      <c r="P91" s="69">
        <v>8</v>
      </c>
      <c r="Q91" s="69">
        <v>247</v>
      </c>
      <c r="R91" s="69">
        <v>0</v>
      </c>
      <c r="S91" s="69">
        <v>0</v>
      </c>
      <c r="T91" s="69">
        <v>0</v>
      </c>
      <c r="U91" s="69">
        <v>0</v>
      </c>
      <c r="V91" s="69">
        <v>0</v>
      </c>
      <c r="W91" s="69">
        <v>0</v>
      </c>
      <c r="X91" s="69">
        <f t="shared" si="1"/>
        <v>255</v>
      </c>
    </row>
    <row r="92" spans="2:24" x14ac:dyDescent="0.25">
      <c r="B92" s="164" t="s">
        <v>402</v>
      </c>
      <c r="C92" s="69">
        <v>15</v>
      </c>
      <c r="D92" s="69">
        <v>20</v>
      </c>
      <c r="E92" s="69">
        <v>9380</v>
      </c>
      <c r="F92" s="68">
        <f t="shared" si="0"/>
        <v>9415</v>
      </c>
      <c r="O92" s="164" t="s">
        <v>402</v>
      </c>
      <c r="P92" s="69">
        <v>37</v>
      </c>
      <c r="Q92" s="69">
        <v>5715</v>
      </c>
      <c r="R92" s="69">
        <v>2</v>
      </c>
      <c r="S92" s="69">
        <v>0</v>
      </c>
      <c r="T92" s="69">
        <v>0</v>
      </c>
      <c r="U92" s="69">
        <v>0</v>
      </c>
      <c r="V92" s="69">
        <v>98</v>
      </c>
      <c r="W92" s="69">
        <v>225</v>
      </c>
      <c r="X92" s="69">
        <f t="shared" si="1"/>
        <v>6077</v>
      </c>
    </row>
    <row r="93" spans="2:24" x14ac:dyDescent="0.25">
      <c r="B93" s="164" t="s">
        <v>403</v>
      </c>
      <c r="C93" s="69">
        <v>25682</v>
      </c>
      <c r="D93" s="69">
        <v>1142</v>
      </c>
      <c r="E93" s="69">
        <v>14272</v>
      </c>
      <c r="F93" s="68">
        <f t="shared" si="0"/>
        <v>41096</v>
      </c>
      <c r="O93" s="164" t="s">
        <v>403</v>
      </c>
      <c r="P93" s="69">
        <v>321</v>
      </c>
      <c r="Q93" s="69">
        <v>33763</v>
      </c>
      <c r="R93" s="69">
        <v>125</v>
      </c>
      <c r="S93" s="69">
        <v>91</v>
      </c>
      <c r="T93" s="69">
        <v>1020</v>
      </c>
      <c r="U93" s="69">
        <v>36</v>
      </c>
      <c r="V93" s="69">
        <v>8090</v>
      </c>
      <c r="W93" s="69">
        <v>17</v>
      </c>
      <c r="X93" s="69">
        <f t="shared" si="1"/>
        <v>43463</v>
      </c>
    </row>
    <row r="94" spans="2:24" x14ac:dyDescent="0.25">
      <c r="B94" s="164" t="s">
        <v>414</v>
      </c>
      <c r="C94" s="69">
        <v>0</v>
      </c>
      <c r="D94" s="69">
        <v>0</v>
      </c>
      <c r="E94" s="69">
        <v>0</v>
      </c>
      <c r="F94" s="68">
        <f t="shared" si="0"/>
        <v>0</v>
      </c>
      <c r="O94" s="164" t="s">
        <v>414</v>
      </c>
      <c r="P94" s="69">
        <v>0</v>
      </c>
      <c r="Q94" s="69">
        <v>4</v>
      </c>
      <c r="R94" s="69">
        <v>0</v>
      </c>
      <c r="S94" s="69">
        <v>0</v>
      </c>
      <c r="T94" s="69">
        <v>0</v>
      </c>
      <c r="U94" s="69">
        <v>0</v>
      </c>
      <c r="V94" s="69">
        <v>0</v>
      </c>
      <c r="W94" s="69">
        <v>0</v>
      </c>
      <c r="X94" s="69">
        <f t="shared" si="1"/>
        <v>4</v>
      </c>
    </row>
    <row r="95" spans="2:24" ht="15.75" thickBot="1" x14ac:dyDescent="0.3">
      <c r="B95" s="165" t="s">
        <v>404</v>
      </c>
      <c r="C95" s="69">
        <v>118</v>
      </c>
      <c r="D95" s="69">
        <v>1074</v>
      </c>
      <c r="E95" s="69">
        <v>71214</v>
      </c>
      <c r="F95" s="68">
        <f t="shared" si="0"/>
        <v>72406</v>
      </c>
      <c r="O95" s="165" t="s">
        <v>404</v>
      </c>
      <c r="P95" s="69">
        <v>2</v>
      </c>
      <c r="Q95" s="69">
        <v>1107</v>
      </c>
      <c r="R95" s="69">
        <v>0</v>
      </c>
      <c r="S95" s="69">
        <v>0</v>
      </c>
      <c r="T95" s="69">
        <v>0</v>
      </c>
      <c r="U95" s="69">
        <v>0</v>
      </c>
      <c r="V95" s="69">
        <v>0</v>
      </c>
      <c r="W95" s="69">
        <v>0</v>
      </c>
      <c r="X95" s="69">
        <f t="shared" si="1"/>
        <v>1109</v>
      </c>
    </row>
    <row r="96" spans="2:24" x14ac:dyDescent="0.25">
      <c r="B96" s="134" t="s">
        <v>367</v>
      </c>
      <c r="C96" s="69">
        <f>SUM(C62:C95)</f>
        <v>263766.82</v>
      </c>
      <c r="D96" s="69">
        <f>SUM(D63:D95)</f>
        <v>43075</v>
      </c>
      <c r="E96" s="69">
        <f>SUM(E63:E95)</f>
        <v>1040780</v>
      </c>
      <c r="F96" s="68">
        <f>SUM(C96:E96)</f>
        <v>1347621.82</v>
      </c>
      <c r="O96" s="134" t="s">
        <v>367</v>
      </c>
      <c r="P96" s="68">
        <f t="shared" ref="P96:X96" si="2">SUM(P63:P95)</f>
        <v>2176</v>
      </c>
      <c r="Q96" s="68">
        <f t="shared" si="2"/>
        <v>187926</v>
      </c>
      <c r="R96" s="68">
        <f t="shared" si="2"/>
        <v>519</v>
      </c>
      <c r="S96" s="68">
        <f t="shared" si="2"/>
        <v>1125</v>
      </c>
      <c r="T96" s="68">
        <f t="shared" si="2"/>
        <v>9011</v>
      </c>
      <c r="U96" s="68">
        <f t="shared" si="2"/>
        <v>1222</v>
      </c>
      <c r="V96" s="68">
        <f t="shared" si="2"/>
        <v>35541</v>
      </c>
      <c r="W96" s="68">
        <f t="shared" si="2"/>
        <v>17198</v>
      </c>
      <c r="X96" s="68">
        <f t="shared" si="2"/>
        <v>254718</v>
      </c>
    </row>
  </sheetData>
  <sortState ref="B5:L28">
    <sortCondition ref="B4"/>
  </sortState>
  <mergeCells count="10">
    <mergeCell ref="P28:X28"/>
    <mergeCell ref="B60:E60"/>
    <mergeCell ref="B2:J2"/>
    <mergeCell ref="B42:J42"/>
    <mergeCell ref="O15:P15"/>
    <mergeCell ref="O2:R2"/>
    <mergeCell ref="P17:Y17"/>
    <mergeCell ref="O60:W60"/>
    <mergeCell ref="B44:I44"/>
    <mergeCell ref="B53:I5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F19"/>
  <sheetViews>
    <sheetView workbookViewId="0">
      <selection activeCell="C18" sqref="C18"/>
    </sheetView>
  </sheetViews>
  <sheetFormatPr baseColWidth="10" defaultRowHeight="15" x14ac:dyDescent="0.25"/>
  <cols>
    <col min="2" max="2" width="73.28515625" style="11" customWidth="1"/>
    <col min="3" max="3" width="132.42578125" bestFit="1" customWidth="1"/>
  </cols>
  <sheetData>
    <row r="1" spans="2:6" ht="15.75" thickBot="1" x14ac:dyDescent="0.3"/>
    <row r="2" spans="2:6" ht="15" customHeight="1" x14ac:dyDescent="0.25">
      <c r="B2" s="480" t="s">
        <v>595</v>
      </c>
      <c r="C2" s="481"/>
      <c r="D2" s="207"/>
      <c r="E2" s="207"/>
      <c r="F2" s="207"/>
    </row>
    <row r="3" spans="2:6" ht="15" customHeight="1" thickBot="1" x14ac:dyDescent="0.3">
      <c r="B3" s="482"/>
      <c r="C3" s="483"/>
      <c r="D3" s="207"/>
      <c r="E3" s="207"/>
      <c r="F3" s="207"/>
    </row>
    <row r="4" spans="2:6" x14ac:dyDescent="0.25">
      <c r="B4" s="477" t="s">
        <v>603</v>
      </c>
      <c r="C4" s="227" t="s">
        <v>602</v>
      </c>
    </row>
    <row r="5" spans="2:6" x14ac:dyDescent="0.25">
      <c r="B5" s="478"/>
      <c r="C5" s="228" t="s">
        <v>604</v>
      </c>
    </row>
    <row r="6" spans="2:6" x14ac:dyDescent="0.25">
      <c r="B6" s="478"/>
      <c r="C6" s="209" t="s">
        <v>605</v>
      </c>
    </row>
    <row r="7" spans="2:6" x14ac:dyDescent="0.25">
      <c r="B7" s="478"/>
      <c r="C7" s="209" t="s">
        <v>606</v>
      </c>
    </row>
    <row r="8" spans="2:6" ht="15.75" thickBot="1" x14ac:dyDescent="0.3">
      <c r="B8" s="479"/>
      <c r="C8" s="231" t="s">
        <v>607</v>
      </c>
    </row>
    <row r="9" spans="2:6" x14ac:dyDescent="0.25">
      <c r="B9" s="477" t="s">
        <v>609</v>
      </c>
      <c r="C9" s="208" t="s">
        <v>610</v>
      </c>
    </row>
    <row r="10" spans="2:6" ht="15.75" thickBot="1" x14ac:dyDescent="0.3">
      <c r="B10" s="479"/>
      <c r="C10" s="231" t="s">
        <v>611</v>
      </c>
    </row>
    <row r="11" spans="2:6" ht="15.75" thickBot="1" x14ac:dyDescent="0.3">
      <c r="B11" s="110" t="s">
        <v>612</v>
      </c>
      <c r="C11" s="230" t="s">
        <v>613</v>
      </c>
    </row>
    <row r="12" spans="2:6" ht="15.75" thickBot="1" x14ac:dyDescent="0.3">
      <c r="B12" s="110" t="s">
        <v>51</v>
      </c>
      <c r="C12" s="229" t="s">
        <v>606</v>
      </c>
    </row>
    <row r="13" spans="2:6" ht="15.75" thickBot="1" x14ac:dyDescent="0.3">
      <c r="B13" s="110" t="s">
        <v>126</v>
      </c>
      <c r="C13" s="213" t="s">
        <v>623</v>
      </c>
    </row>
    <row r="14" spans="2:6" ht="37.5" customHeight="1" thickBot="1" x14ac:dyDescent="0.3">
      <c r="B14" s="111" t="s">
        <v>127</v>
      </c>
      <c r="C14" s="213" t="s">
        <v>621</v>
      </c>
    </row>
    <row r="15" spans="2:6" ht="37.5" customHeight="1" thickBot="1" x14ac:dyDescent="0.3">
      <c r="B15" s="305" t="s">
        <v>659</v>
      </c>
      <c r="C15" s="213" t="s">
        <v>621</v>
      </c>
    </row>
    <row r="16" spans="2:6" ht="36" customHeight="1" thickBot="1" x14ac:dyDescent="0.3">
      <c r="B16" s="306" t="s">
        <v>662</v>
      </c>
      <c r="C16" s="301" t="s">
        <v>621</v>
      </c>
    </row>
    <row r="17" spans="2:3" ht="15.75" thickBot="1" x14ac:dyDescent="0.3">
      <c r="B17" s="300" t="s">
        <v>50</v>
      </c>
      <c r="C17" s="228" t="s">
        <v>622</v>
      </c>
    </row>
    <row r="18" spans="2:3" ht="15.75" thickBot="1" x14ac:dyDescent="0.3">
      <c r="B18" s="110" t="s">
        <v>664</v>
      </c>
      <c r="C18" s="301" t="s">
        <v>661</v>
      </c>
    </row>
    <row r="19" spans="2:3" x14ac:dyDescent="0.25">
      <c r="B19" s="225"/>
    </row>
  </sheetData>
  <mergeCells count="3">
    <mergeCell ref="B4:B8"/>
    <mergeCell ref="B2:C3"/>
    <mergeCell ref="B9:B10"/>
  </mergeCells>
  <hyperlinks>
    <hyperlink ref="C4" r:id="rId1"/>
    <hyperlink ref="C5" r:id="rId2"/>
    <hyperlink ref="C12" r:id="rId3"/>
    <hyperlink ref="C17" r:id="rId4"/>
    <hyperlink ref="C8" r:id="rId5"/>
    <hyperlink ref="C10" r:id="rId6"/>
    <hyperlink ref="C11" r:id="rId7"/>
  </hyperlinks>
  <pageMargins left="0.7" right="0.7" top="0.75" bottom="0.75" header="0.3" footer="0.3"/>
  <pageSetup orientation="portrait" r:id="rId8"/>
  <drawing r:id="rId9"/>
  <legacyDrawing r:id="rId10"/>
  <oleObjects>
    <mc:AlternateContent xmlns:mc="http://schemas.openxmlformats.org/markup-compatibility/2006">
      <mc:Choice Requires="x14">
        <oleObject progId="Acrobat Document" dvAspect="DVASPECT_ICON" shapeId="9217" r:id="rId11">
          <objectPr defaultSize="0" autoPict="0" r:id="rId12">
            <anchor moveWithCells="1">
              <from>
                <xdr:col>2</xdr:col>
                <xdr:colOff>3171825</xdr:colOff>
                <xdr:row>13</xdr:row>
                <xdr:rowOff>47625</xdr:rowOff>
              </from>
              <to>
                <xdr:col>2</xdr:col>
                <xdr:colOff>3590925</xdr:colOff>
                <xdr:row>13</xdr:row>
                <xdr:rowOff>428625</xdr:rowOff>
              </to>
            </anchor>
          </objectPr>
        </oleObject>
      </mc:Choice>
      <mc:Fallback>
        <oleObject progId="Acrobat Document" dvAspect="DVASPECT_ICON" shapeId="9217" r:id="rId11"/>
      </mc:Fallback>
    </mc:AlternateContent>
    <mc:AlternateContent xmlns:mc="http://schemas.openxmlformats.org/markup-compatibility/2006">
      <mc:Choice Requires="x14">
        <oleObject progId="Acrobat Document" dvAspect="DVASPECT_ICON" shapeId="9218" r:id="rId13">
          <objectPr defaultSize="0" autoPict="0" r:id="rId12">
            <anchor moveWithCells="1">
              <from>
                <xdr:col>2</xdr:col>
                <xdr:colOff>3190875</xdr:colOff>
                <xdr:row>15</xdr:row>
                <xdr:rowOff>47625</xdr:rowOff>
              </from>
              <to>
                <xdr:col>2</xdr:col>
                <xdr:colOff>3609975</xdr:colOff>
                <xdr:row>15</xdr:row>
                <xdr:rowOff>428625</xdr:rowOff>
              </to>
            </anchor>
          </objectPr>
        </oleObject>
      </mc:Choice>
      <mc:Fallback>
        <oleObject progId="Acrobat Document" dvAspect="DVASPECT_ICON" shapeId="9218" r:id="rId13"/>
      </mc:Fallback>
    </mc:AlternateContent>
    <mc:AlternateContent xmlns:mc="http://schemas.openxmlformats.org/markup-compatibility/2006">
      <mc:Choice Requires="x14">
        <oleObject progId="Acrobat Document" dvAspect="DVASPECT_ICON" shapeId="9219" r:id="rId14">
          <objectPr defaultSize="0" autoPict="0" r:id="rId12">
            <anchor moveWithCells="1">
              <from>
                <xdr:col>2</xdr:col>
                <xdr:colOff>3171825</xdr:colOff>
                <xdr:row>14</xdr:row>
                <xdr:rowOff>47625</xdr:rowOff>
              </from>
              <to>
                <xdr:col>2</xdr:col>
                <xdr:colOff>3590925</xdr:colOff>
                <xdr:row>14</xdr:row>
                <xdr:rowOff>428625</xdr:rowOff>
              </to>
            </anchor>
          </objectPr>
        </oleObject>
      </mc:Choice>
      <mc:Fallback>
        <oleObject progId="Acrobat Document" dvAspect="DVASPECT_ICON" shapeId="9219" r:id="rId1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MENU</vt:lpstr>
      <vt:lpstr>Características</vt:lpstr>
      <vt:lpstr>Factores</vt:lpstr>
      <vt:lpstr>Datos </vt:lpstr>
      <vt:lpstr>Jurisdicciones</vt:lpstr>
      <vt:lpstr>Calificación </vt:lpstr>
      <vt:lpstr>Narcoparamilitar</vt:lpstr>
      <vt:lpstr>Cultivos </vt:lpstr>
      <vt:lpstr>Fuentes</vt:lpstr>
      <vt:lpstr>datos modelo</vt:lpstr>
      <vt:lpstr>Hoja3</vt:lpstr>
      <vt:lpstr>Hoja4</vt:lpstr>
      <vt:lpstr>'Calificación '!_Toc438630854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Miller Fabian Hormiga Vargas</dc:creator>
  <cp:lastModifiedBy>Daniela</cp:lastModifiedBy>
  <cp:lastPrinted>2018-10-22T21:45:46Z</cp:lastPrinted>
  <dcterms:created xsi:type="dcterms:W3CDTF">2015-02-03T13:51:01Z</dcterms:created>
  <dcterms:modified xsi:type="dcterms:W3CDTF">2019-10-22T22:18:49Z</dcterms:modified>
</cp:coreProperties>
</file>