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75" windowWidth="15315" windowHeight="7500"/>
  </bookViews>
  <sheets>
    <sheet name="Unicauca" sheetId="3" r:id="rId1"/>
    <sheet name="areas por univ" sheetId="2" r:id="rId2"/>
    <sheet name="compar areas" sheetId="4" r:id="rId3"/>
    <sheet name="Indice Flex" sheetId="7" r:id="rId4"/>
    <sheet name="Indice Flex2" sheetId="8" r:id="rId5"/>
    <sheet name="Hoja3" sheetId="5" r:id="rId6"/>
    <sheet name="Hoja4" sheetId="6" r:id="rId7"/>
  </sheets>
  <calcPr calcId="145621"/>
</workbook>
</file>

<file path=xl/calcChain.xml><?xml version="1.0" encoding="utf-8"?>
<calcChain xmlns="http://schemas.openxmlformats.org/spreadsheetml/2006/main">
  <c r="L15" i="6" l="1"/>
  <c r="K15" i="6"/>
  <c r="K11" i="6"/>
  <c r="L10" i="6"/>
  <c r="K7" i="6"/>
  <c r="L6" i="6"/>
  <c r="Z94" i="5"/>
  <c r="Z126" i="5"/>
  <c r="Z119" i="5"/>
  <c r="Z114" i="5"/>
  <c r="Z109" i="5"/>
  <c r="Z103" i="5"/>
  <c r="Z98" i="5"/>
  <c r="Z89" i="5"/>
  <c r="Z84" i="5"/>
  <c r="Z79" i="5"/>
  <c r="L25" i="6" s="1"/>
  <c r="Z64" i="5"/>
  <c r="L18" i="6" s="1"/>
  <c r="Z54" i="5"/>
  <c r="Z45" i="5"/>
  <c r="L11" i="6" s="1"/>
  <c r="Z41" i="5"/>
  <c r="Z29" i="5"/>
  <c r="L7" i="6" s="1"/>
  <c r="Z17" i="5"/>
  <c r="Z3" i="5"/>
  <c r="L4" i="6" s="1"/>
  <c r="Y79" i="5"/>
  <c r="K25" i="6" s="1"/>
  <c r="I11" i="6"/>
  <c r="J10" i="6"/>
  <c r="J7" i="6"/>
  <c r="I7" i="6"/>
  <c r="U73" i="5"/>
  <c r="J23" i="6" s="1"/>
  <c r="T73" i="5"/>
  <c r="I23" i="6" s="1"/>
  <c r="U67" i="5"/>
  <c r="J20" i="6" s="1"/>
  <c r="T67" i="5"/>
  <c r="I20" i="6" s="1"/>
  <c r="U59" i="5"/>
  <c r="J16" i="6" s="1"/>
  <c r="T59" i="5"/>
  <c r="I16" i="6" s="1"/>
  <c r="U54" i="5"/>
  <c r="J15" i="6" s="1"/>
  <c r="T54" i="5"/>
  <c r="I15" i="6" s="1"/>
  <c r="U44" i="5"/>
  <c r="J11" i="6" s="1"/>
  <c r="U41" i="5"/>
  <c r="T41" i="5"/>
  <c r="I10" i="6" s="1"/>
  <c r="U25" i="5"/>
  <c r="U17" i="5"/>
  <c r="J6" i="6" s="1"/>
  <c r="T17" i="5"/>
  <c r="I6" i="6" s="1"/>
  <c r="U3" i="5"/>
  <c r="J4" i="6" s="1"/>
  <c r="T3" i="5"/>
  <c r="I4" i="6" s="1"/>
  <c r="F27" i="2" l="1"/>
  <c r="C6" i="8" l="1"/>
  <c r="F3" i="8" s="1"/>
  <c r="H6" i="8"/>
  <c r="K3" i="8" s="1"/>
  <c r="M6" i="8"/>
  <c r="P3" i="8" s="1"/>
  <c r="C13" i="8"/>
  <c r="F10" i="8" s="1"/>
  <c r="H13" i="8"/>
  <c r="K10" i="8" s="1"/>
  <c r="M13" i="8"/>
  <c r="P10" i="8" s="1"/>
  <c r="C20" i="8"/>
  <c r="F17" i="8" s="1"/>
  <c r="H20" i="8"/>
  <c r="K17" i="8" s="1"/>
  <c r="M20" i="8"/>
  <c r="P17" i="8" s="1"/>
  <c r="I19" i="8" l="1"/>
  <c r="D12" i="7" s="1"/>
  <c r="N18" i="8"/>
  <c r="F13" i="7" s="1"/>
  <c r="D18" i="8"/>
  <c r="F11" i="7" s="1"/>
  <c r="N17" i="8"/>
  <c r="I17" i="8"/>
  <c r="D17" i="8"/>
  <c r="I12" i="8"/>
  <c r="D9" i="7" s="1"/>
  <c r="N11" i="8"/>
  <c r="F10" i="7" s="1"/>
  <c r="D11" i="8"/>
  <c r="F8" i="7" s="1"/>
  <c r="N10" i="8"/>
  <c r="I10" i="8"/>
  <c r="D10" i="8"/>
  <c r="I5" i="8"/>
  <c r="D6" i="7" s="1"/>
  <c r="N4" i="8"/>
  <c r="F7" i="7" s="1"/>
  <c r="D4" i="8"/>
  <c r="F5" i="7" s="1"/>
  <c r="N3" i="8"/>
  <c r="I3" i="8"/>
  <c r="D3" i="8"/>
  <c r="N19" i="8"/>
  <c r="D13" i="7" s="1"/>
  <c r="D19" i="8"/>
  <c r="D11" i="7" s="1"/>
  <c r="I18" i="8"/>
  <c r="F12" i="7" s="1"/>
  <c r="N12" i="8"/>
  <c r="D10" i="7" s="1"/>
  <c r="D12" i="8"/>
  <c r="D8" i="7" s="1"/>
  <c r="I11" i="8"/>
  <c r="F9" i="7" s="1"/>
  <c r="N5" i="8"/>
  <c r="D7" i="7" s="1"/>
  <c r="D5" i="8"/>
  <c r="D5" i="7" s="1"/>
  <c r="I4" i="8"/>
  <c r="F6" i="7" s="1"/>
  <c r="E7" i="6"/>
  <c r="Y64" i="5"/>
  <c r="K18" i="6" s="1"/>
  <c r="Y41" i="5"/>
  <c r="K10" i="6" s="1"/>
  <c r="Y3" i="5"/>
  <c r="K4" i="6" s="1"/>
  <c r="Y17" i="5"/>
  <c r="K6" i="6" s="1"/>
  <c r="O64" i="5"/>
  <c r="G18" i="6" s="1"/>
  <c r="O59" i="5"/>
  <c r="G16" i="6" s="1"/>
  <c r="O54" i="5"/>
  <c r="G14" i="6" s="1"/>
  <c r="O50" i="5"/>
  <c r="G12" i="6" s="1"/>
  <c r="O41" i="5"/>
  <c r="G10" i="6" s="1"/>
  <c r="O38" i="5"/>
  <c r="G8" i="6" s="1"/>
  <c r="O17" i="5"/>
  <c r="G6" i="6" s="1"/>
  <c r="O3" i="5"/>
  <c r="G4" i="6" s="1"/>
  <c r="J66" i="5"/>
  <c r="E19" i="6" s="1"/>
  <c r="J64" i="5"/>
  <c r="E18" i="6" s="1"/>
  <c r="J59" i="5"/>
  <c r="E16" i="6" s="1"/>
  <c r="J54" i="5"/>
  <c r="E14" i="6" s="1"/>
  <c r="J50" i="5"/>
  <c r="E12" i="6" s="1"/>
  <c r="J43" i="5"/>
  <c r="E11" i="6" s="1"/>
  <c r="J41" i="5"/>
  <c r="E10" i="6" s="1"/>
  <c r="J40" i="5"/>
  <c r="E9" i="6" s="1"/>
  <c r="J38" i="5"/>
  <c r="E8" i="6" s="1"/>
  <c r="J17" i="5"/>
  <c r="E6" i="6" s="1"/>
  <c r="J8" i="5"/>
  <c r="E5" i="6" s="1"/>
  <c r="J3" i="5"/>
  <c r="E4" i="6" s="1"/>
  <c r="E59" i="5"/>
  <c r="C16" i="6" s="1"/>
  <c r="E54" i="5"/>
  <c r="C14" i="6" s="1"/>
  <c r="E50" i="5"/>
  <c r="C12" i="6" s="1"/>
  <c r="E41" i="5"/>
  <c r="C10" i="6" s="1"/>
  <c r="E38" i="5"/>
  <c r="C8" i="6" s="1"/>
  <c r="D6" i="8" l="1"/>
  <c r="E5" i="7"/>
  <c r="G5" i="7" s="1"/>
  <c r="N6" i="8"/>
  <c r="E7" i="7"/>
  <c r="G7" i="7" s="1"/>
  <c r="D13" i="8"/>
  <c r="E8" i="7"/>
  <c r="G8" i="7" s="1"/>
  <c r="N13" i="8"/>
  <c r="E10" i="7"/>
  <c r="G10" i="7" s="1"/>
  <c r="D20" i="8"/>
  <c r="E11" i="7"/>
  <c r="G11" i="7" s="1"/>
  <c r="N20" i="8"/>
  <c r="E13" i="7"/>
  <c r="G13" i="7" s="1"/>
  <c r="I6" i="8"/>
  <c r="E6" i="7"/>
  <c r="G6" i="7" s="1"/>
  <c r="I13" i="8"/>
  <c r="E9" i="7"/>
  <c r="G9" i="7" s="1"/>
  <c r="I20" i="8"/>
  <c r="E12" i="7"/>
  <c r="G12" i="7" s="1"/>
  <c r="E17" i="5"/>
  <c r="C6" i="6" s="1"/>
  <c r="E3" i="5"/>
  <c r="C4" i="6" s="1"/>
  <c r="P64" i="5" l="1"/>
  <c r="H18" i="6" s="1"/>
  <c r="P59" i="5"/>
  <c r="H16" i="6" s="1"/>
  <c r="P54" i="5"/>
  <c r="H14" i="6" s="1"/>
  <c r="P50" i="5"/>
  <c r="H12" i="6" s="1"/>
  <c r="P41" i="5"/>
  <c r="H10" i="6" s="1"/>
  <c r="P38" i="5"/>
  <c r="H8" i="6" s="1"/>
  <c r="P17" i="5"/>
  <c r="H6" i="6" s="1"/>
  <c r="P3" i="5"/>
  <c r="H4" i="6" s="1"/>
  <c r="K66" i="5" l="1"/>
  <c r="F19" i="6" s="1"/>
  <c r="K64" i="5"/>
  <c r="F18" i="6" s="1"/>
  <c r="K59" i="5"/>
  <c r="F16" i="6" s="1"/>
  <c r="K54" i="5"/>
  <c r="F14" i="6" s="1"/>
  <c r="K50" i="5"/>
  <c r="F12" i="6" s="1"/>
  <c r="K43" i="5"/>
  <c r="F11" i="6" s="1"/>
  <c r="K41" i="5"/>
  <c r="F10" i="6" s="1"/>
  <c r="K40" i="5"/>
  <c r="F9" i="6" s="1"/>
  <c r="K38" i="5"/>
  <c r="F8" i="6" s="1"/>
  <c r="K26" i="5"/>
  <c r="F7" i="6" s="1"/>
  <c r="K17" i="5"/>
  <c r="F6" i="6" s="1"/>
  <c r="K8" i="5"/>
  <c r="F5" i="6" s="1"/>
  <c r="K3" i="5"/>
  <c r="F4" i="6" s="1"/>
  <c r="F59" i="5" l="1"/>
  <c r="D16" i="6" s="1"/>
  <c r="F54" i="5"/>
  <c r="D14" i="6" s="1"/>
  <c r="F50" i="5"/>
  <c r="D12" i="6" s="1"/>
  <c r="F41" i="5"/>
  <c r="D10" i="6" s="1"/>
  <c r="F38" i="5"/>
  <c r="D8" i="6" s="1"/>
  <c r="F17" i="5"/>
  <c r="D6" i="6" s="1"/>
  <c r="F3" i="5"/>
  <c r="D4" i="6" s="1"/>
  <c r="F9" i="2" l="1"/>
  <c r="F6" i="2"/>
  <c r="F4" i="2"/>
  <c r="F17" i="2" s="1"/>
  <c r="D17" i="2"/>
  <c r="G34" i="3"/>
  <c r="G18" i="3"/>
  <c r="G5" i="3"/>
  <c r="E60" i="3"/>
  <c r="E105" i="2"/>
  <c r="E104" i="2"/>
  <c r="E103" i="2"/>
  <c r="C106" i="2"/>
  <c r="F97" i="2"/>
  <c r="D98" i="2"/>
  <c r="F95" i="2"/>
  <c r="F79" i="2"/>
  <c r="D81" i="2"/>
  <c r="H34" i="3" l="1"/>
  <c r="H5" i="3"/>
  <c r="G60" i="3"/>
  <c r="H18" i="3" s="1"/>
  <c r="G9" i="2"/>
  <c r="F5" i="4" s="1"/>
  <c r="G6" i="2"/>
  <c r="E5" i="4" s="1"/>
  <c r="G4" i="2"/>
  <c r="E106" i="2"/>
  <c r="F104" i="2" s="1"/>
  <c r="E10" i="4" s="1"/>
  <c r="G17" i="2" l="1"/>
  <c r="D5" i="4"/>
  <c r="H60" i="3"/>
  <c r="F103" i="2"/>
  <c r="F105" i="2"/>
  <c r="F10" i="4" s="1"/>
  <c r="F106" i="2" l="1"/>
  <c r="D10" i="4"/>
  <c r="F90" i="2"/>
  <c r="F86" i="2"/>
  <c r="F98" i="2" l="1"/>
  <c r="G86" i="2" s="1"/>
  <c r="D9" i="4" s="1"/>
  <c r="G95" i="2" l="1"/>
  <c r="F9" i="4" s="1"/>
  <c r="G97" i="2"/>
  <c r="G9" i="4" s="1"/>
  <c r="G90" i="2"/>
  <c r="E9" i="4" s="1"/>
  <c r="F73" i="2"/>
  <c r="F68" i="2"/>
  <c r="F52" i="2"/>
  <c r="F47" i="2"/>
  <c r="F42" i="2"/>
  <c r="D63" i="2"/>
  <c r="D37" i="2"/>
  <c r="F24" i="2"/>
  <c r="F22" i="2"/>
  <c r="G98" i="2" l="1"/>
  <c r="F81" i="2"/>
  <c r="G79" i="2" s="1"/>
  <c r="F8" i="4" s="1"/>
  <c r="F63" i="2"/>
  <c r="G52" i="2" s="1"/>
  <c r="F7" i="4" s="1"/>
  <c r="F37" i="2"/>
  <c r="G22" i="2" s="1"/>
  <c r="D6" i="4" s="1"/>
  <c r="G68" i="2" l="1"/>
  <c r="G73" i="2"/>
  <c r="E8" i="4" s="1"/>
  <c r="G42" i="2"/>
  <c r="G47" i="2"/>
  <c r="E7" i="4" s="1"/>
  <c r="G27" i="2"/>
  <c r="F6" i="4" s="1"/>
  <c r="G24" i="2"/>
  <c r="E6" i="4" s="1"/>
  <c r="G63" i="2" l="1"/>
  <c r="D7" i="4"/>
  <c r="G81" i="2"/>
  <c r="D8" i="4"/>
  <c r="G37" i="2"/>
</calcChain>
</file>

<file path=xl/sharedStrings.xml><?xml version="1.0" encoding="utf-8"?>
<sst xmlns="http://schemas.openxmlformats.org/spreadsheetml/2006/main" count="772" uniqueCount="418">
  <si>
    <t>UNIVERSIDAD DEL CAUCA</t>
  </si>
  <si>
    <t>AREA</t>
  </si>
  <si>
    <t>FORMACION BASICA</t>
  </si>
  <si>
    <t>FORMACION PROFESIONAL</t>
  </si>
  <si>
    <t>FORMACION EMPRENDEDORA</t>
  </si>
  <si>
    <t>Total</t>
  </si>
  <si>
    <t>UNIVERSIDAD ICESI</t>
  </si>
  <si>
    <t>NUCLEO COMUN</t>
  </si>
  <si>
    <t>PROFESIONALIZANTES</t>
  </si>
  <si>
    <t>COMPARTIDAS CON OTROS PROGRAMAS</t>
  </si>
  <si>
    <t>UNIVERSIDAD NACIONAL</t>
  </si>
  <si>
    <t>UNIVERSIDAD DEL VALLE</t>
  </si>
  <si>
    <t>ELECTIVAS</t>
  </si>
  <si>
    <t>UNIVERSIDAD JAVERIANA DE CALI</t>
  </si>
  <si>
    <t>NUCLEO DE FORMACION FUNDAMENTAL</t>
  </si>
  <si>
    <t>ENFASIS</t>
  </si>
  <si>
    <t>OPCION COMPLEMENTARIA</t>
  </si>
  <si>
    <t>Básica</t>
  </si>
  <si>
    <t>Profesional</t>
  </si>
  <si>
    <t>Básico profesional</t>
  </si>
  <si>
    <t>FORMACION SOCIO HUMANISTICA</t>
  </si>
  <si>
    <t>N° Créditos</t>
  </si>
  <si>
    <t>Fundamentos en ciencias económicas</t>
  </si>
  <si>
    <t>Contenido cuantitativo</t>
  </si>
  <si>
    <t>Formación básica universitaria</t>
  </si>
  <si>
    <t>Fundamentos de finanzas</t>
  </si>
  <si>
    <t>Fundamentos de Gestión</t>
  </si>
  <si>
    <t>Asignaturas sin agrupación</t>
  </si>
  <si>
    <t>Optativas interdisciplinares - profesionales</t>
  </si>
  <si>
    <t>Gestión</t>
  </si>
  <si>
    <t>Finanzas</t>
  </si>
  <si>
    <t>Mercados</t>
  </si>
  <si>
    <t>Recursos Humanos</t>
  </si>
  <si>
    <t>Gestión de las operaciones y la producción</t>
  </si>
  <si>
    <t>Derecho</t>
  </si>
  <si>
    <t>Trabajo de grado</t>
  </si>
  <si>
    <t>Libre elección</t>
  </si>
  <si>
    <t>COMPONENTE DE FUNDAMENTACION (AREA DE FUNDAMENTACION)</t>
  </si>
  <si>
    <t>COMPONENTE DISCIPLINAR O PROFESIONAL(AREA DISIPLINAR O PROFESIONAL)</t>
  </si>
  <si>
    <t>Básica profesional</t>
  </si>
  <si>
    <t>Formación</t>
  </si>
  <si>
    <t>Area de administración y organizaciones</t>
  </si>
  <si>
    <t>Area de ciencias sociales básicas</t>
  </si>
  <si>
    <t>Area de economía y negocios internacionales</t>
  </si>
  <si>
    <t>Area de gestión humana</t>
  </si>
  <si>
    <t>Area legal</t>
  </si>
  <si>
    <t>Area de matemáticas y operaciones</t>
  </si>
  <si>
    <t>Área de idiomas</t>
  </si>
  <si>
    <t>Area de desarrollo empresarial</t>
  </si>
  <si>
    <t>Area de contabilidad y finanzas</t>
  </si>
  <si>
    <t>Area de gestión del mercadeo</t>
  </si>
  <si>
    <t>Area de tecnologías de la información y las telecomunicaciones</t>
  </si>
  <si>
    <t>Electivas complementarias</t>
  </si>
  <si>
    <t>Electivas de profundización</t>
  </si>
  <si>
    <t>Administración y organizaciones</t>
  </si>
  <si>
    <t>Estrategia y procesos empresariales</t>
  </si>
  <si>
    <t>Ciencias básicas</t>
  </si>
  <si>
    <t>Humanidades</t>
  </si>
  <si>
    <t xml:space="preserve">Area contable y financiera </t>
  </si>
  <si>
    <t>Idiomas</t>
  </si>
  <si>
    <t>Economía</t>
  </si>
  <si>
    <t>Mercadeo</t>
  </si>
  <si>
    <t xml:space="preserve">Ciencias sociales </t>
  </si>
  <si>
    <t>Práctica estudiantil</t>
  </si>
  <si>
    <t>Electivas generales</t>
  </si>
  <si>
    <t>Negocios internacionales, finanzas, mercadeo estratégico, gestión del talento humano, creación de empresa</t>
  </si>
  <si>
    <t>Opción complementaria, NFF otra carrera</t>
  </si>
  <si>
    <t>UNIVERSIDAD EAFIT</t>
  </si>
  <si>
    <t>Complementarias</t>
  </si>
  <si>
    <t>Práctica</t>
  </si>
  <si>
    <t>COMPONENTE</t>
  </si>
  <si>
    <t>% créditos</t>
  </si>
  <si>
    <t>Total créditos</t>
  </si>
  <si>
    <t>Básico</t>
  </si>
  <si>
    <t>Matemáticas</t>
  </si>
  <si>
    <t>Bienestar universitario</t>
  </si>
  <si>
    <t>Núcleo de formación institucional (NFI)</t>
  </si>
  <si>
    <t>Contabilidad</t>
  </si>
  <si>
    <t>Organizaciones</t>
  </si>
  <si>
    <t>Materias de énfasis</t>
  </si>
  <si>
    <t>Formacion básica</t>
  </si>
  <si>
    <t>MATERIAS</t>
  </si>
  <si>
    <t>Matemáticas I</t>
  </si>
  <si>
    <t>Matemáticas II</t>
  </si>
  <si>
    <t>Estadística I</t>
  </si>
  <si>
    <t>Estadística II</t>
  </si>
  <si>
    <t>Formacion socio humanística</t>
  </si>
  <si>
    <t>FORMACION</t>
  </si>
  <si>
    <t>Lectura y Escritura</t>
  </si>
  <si>
    <t xml:space="preserve">Geografía Humana </t>
  </si>
  <si>
    <t>Desarrollo Institucional Colombiano</t>
  </si>
  <si>
    <t>Derecho Comercial</t>
  </si>
  <si>
    <t>Derecho Tributario</t>
  </si>
  <si>
    <t>Ética</t>
  </si>
  <si>
    <t>Electiva FISH I</t>
  </si>
  <si>
    <t>Electiva FISH II</t>
  </si>
  <si>
    <t>Electiva FISH III</t>
  </si>
  <si>
    <t>Administración I</t>
  </si>
  <si>
    <t>Teorías De La Organización</t>
  </si>
  <si>
    <t>Administración II</t>
  </si>
  <si>
    <t>Áreas De La Empresa</t>
  </si>
  <si>
    <t>Economía y finanzas</t>
  </si>
  <si>
    <t>Contabilidad I</t>
  </si>
  <si>
    <t>Contabilidad II</t>
  </si>
  <si>
    <t>Fundamentos de Economía</t>
  </si>
  <si>
    <t>Microeconomía I</t>
  </si>
  <si>
    <t>Contablidad De Costos</t>
  </si>
  <si>
    <t>Finanzas I</t>
  </si>
  <si>
    <t>Microeconomía II</t>
  </si>
  <si>
    <t xml:space="preserve">Macroeconomía </t>
  </si>
  <si>
    <t>Matemática Financiera</t>
  </si>
  <si>
    <t>Informática</t>
  </si>
  <si>
    <t>Laboratorio de Informática I</t>
  </si>
  <si>
    <t>Laboratorio de Informática II</t>
  </si>
  <si>
    <t>Laboratorio de Informática III</t>
  </si>
  <si>
    <t>Gerencia I</t>
  </si>
  <si>
    <t>Gerencia Estratégica</t>
  </si>
  <si>
    <t>Administración Publica</t>
  </si>
  <si>
    <t>Gerencia Del Servicio</t>
  </si>
  <si>
    <t>Práctica Empresarial</t>
  </si>
  <si>
    <t>Finanzas II</t>
  </si>
  <si>
    <t>Hacienda Publica</t>
  </si>
  <si>
    <t>Sistemas Financieros</t>
  </si>
  <si>
    <t>Política Económica</t>
  </si>
  <si>
    <t>Producción y operaciones</t>
  </si>
  <si>
    <t>Investigación de Operaciones</t>
  </si>
  <si>
    <t>Administración de la Producción</t>
  </si>
  <si>
    <t>Tecnología</t>
  </si>
  <si>
    <t>Mercados I</t>
  </si>
  <si>
    <t>Investigación De Mercados</t>
  </si>
  <si>
    <t>Mercados II</t>
  </si>
  <si>
    <t>Mercadeo Internacional</t>
  </si>
  <si>
    <t>Sistemas De Información</t>
  </si>
  <si>
    <t>Administración de personal</t>
  </si>
  <si>
    <t>Administración De Personal I</t>
  </si>
  <si>
    <t>Administración De Personal II</t>
  </si>
  <si>
    <t>Administración De Personal III</t>
  </si>
  <si>
    <t>Formación emprendedora</t>
  </si>
  <si>
    <t>Análisis De Sectores Económicos</t>
  </si>
  <si>
    <t>Taller De La Creatividad</t>
  </si>
  <si>
    <t>Planes De Negocios</t>
  </si>
  <si>
    <t>Evaluación De Proyectos</t>
  </si>
  <si>
    <t xml:space="preserve">Gerencia De Proyectos </t>
  </si>
  <si>
    <t>Opción de grado</t>
  </si>
  <si>
    <t>UNIVERSIDAD</t>
  </si>
  <si>
    <t>TOTAL CREDITOS</t>
  </si>
  <si>
    <t>Universidad del Cauca</t>
  </si>
  <si>
    <t>Universidad Nacional</t>
  </si>
  <si>
    <t>Universidad del Valle</t>
  </si>
  <si>
    <t>Universidad Javeriana de Cali</t>
  </si>
  <si>
    <t>Universidad EAFIT</t>
  </si>
  <si>
    <t>Universidad ICESI</t>
  </si>
  <si>
    <t>Electivas/Complementarias</t>
  </si>
  <si>
    <t>ADMINISTRACION Y ORGANIZACIONES</t>
  </si>
  <si>
    <t>Obligatorio</t>
  </si>
  <si>
    <t>ECONOMIA Y FINANZAS</t>
  </si>
  <si>
    <t>PRODUCCIÓN Y OPERACIONES</t>
  </si>
  <si>
    <t>MERCADEO</t>
  </si>
  <si>
    <t>INFORMATICA</t>
  </si>
  <si>
    <t>Sistemas De Información Adm.</t>
  </si>
  <si>
    <t>ADMINISTRACION DE PERSONAL</t>
  </si>
  <si>
    <t xml:space="preserve">Fundamentos de Administración </t>
  </si>
  <si>
    <t>Teoría de la Organización</t>
  </si>
  <si>
    <t>Teoría Contemporánea de la Organización</t>
  </si>
  <si>
    <t>Teoría de la Decisión</t>
  </si>
  <si>
    <t>Estrategia</t>
  </si>
  <si>
    <t>Planeación estratégica</t>
  </si>
  <si>
    <t>Teoría Moderna de la Firma</t>
  </si>
  <si>
    <t>Macroeconomía I</t>
  </si>
  <si>
    <t>Problemas Económicos Colombianos</t>
  </si>
  <si>
    <t>Fundamentos de Contabilidad Financiera</t>
  </si>
  <si>
    <t>Fundamentos de Contabilidad de Gestión</t>
  </si>
  <si>
    <t>Fundamentos de Finanzas</t>
  </si>
  <si>
    <t>Contabilidad de operaciones</t>
  </si>
  <si>
    <t>Contabilidad de Inversión y Financiación</t>
  </si>
  <si>
    <t>Mercado de capitales y banca de Inversión</t>
  </si>
  <si>
    <t>Auditoria Financiera I</t>
  </si>
  <si>
    <t>Auditoria Financiera II</t>
  </si>
  <si>
    <t>Control Interno</t>
  </si>
  <si>
    <t>Derecho Financiero</t>
  </si>
  <si>
    <t>Macroeconomía II</t>
  </si>
  <si>
    <t>Historia del Pensamiento Económico</t>
  </si>
  <si>
    <t>Historia económica general</t>
  </si>
  <si>
    <t>Economía Política I</t>
  </si>
  <si>
    <t>Finanzas Avanzadas</t>
  </si>
  <si>
    <t>Gestión de las operaciones y la Producción I</t>
  </si>
  <si>
    <t>Gestión de las operaciones y la Producción II</t>
  </si>
  <si>
    <t>Investigación Operativa</t>
  </si>
  <si>
    <t>Estrategia de Mercados</t>
  </si>
  <si>
    <t>Sistemas de Información Gerencial</t>
  </si>
  <si>
    <t>Administración de personal I</t>
  </si>
  <si>
    <t>Administración de personal II</t>
  </si>
  <si>
    <t>Diseño, Gestión y evaluación de proyectos</t>
  </si>
  <si>
    <t>DERECHO</t>
  </si>
  <si>
    <t>Derecho de las relaciones laborales</t>
  </si>
  <si>
    <t>Derecho Comercial General y de sociedades</t>
  </si>
  <si>
    <t>Optativo</t>
  </si>
  <si>
    <t>Derecho Internacional</t>
  </si>
  <si>
    <t>Fundamentos Organizacionales y Administrativos</t>
  </si>
  <si>
    <t>Teorías de la Organización y Gestión I</t>
  </si>
  <si>
    <t>Teorías de la Organización y Gestión II</t>
  </si>
  <si>
    <t>Entorno Organizacional</t>
  </si>
  <si>
    <t>Estrategia y Planeación</t>
  </si>
  <si>
    <t>Diseño y Evaluación Organizacional</t>
  </si>
  <si>
    <t>Gestión de Proyectos</t>
  </si>
  <si>
    <t>Toma de Decisiones y Negociación</t>
  </si>
  <si>
    <t>Gerencia de la Calidad</t>
  </si>
  <si>
    <t>Microeconomía</t>
  </si>
  <si>
    <t>Macroeconomía</t>
  </si>
  <si>
    <t>Contabilidad General</t>
  </si>
  <si>
    <t>Contabilidad de Costos y presupuestos</t>
  </si>
  <si>
    <t>Política Económica Nacional e Internacional</t>
  </si>
  <si>
    <t>Negocios Internacionales</t>
  </si>
  <si>
    <t>Comercio Exterior</t>
  </si>
  <si>
    <t>Matemática Financiera para Administración</t>
  </si>
  <si>
    <t>Gestión Financiera y Presupuesto</t>
  </si>
  <si>
    <t>Evaluación Financiera de Proyectos para Admon</t>
  </si>
  <si>
    <t>Gestión de Producción de Bienes y Servicios</t>
  </si>
  <si>
    <t>Proceso de Fabricación de Bienes y Servicios</t>
  </si>
  <si>
    <t>Fundamentos de Mercadeo</t>
  </si>
  <si>
    <t>Investigación de Mercados</t>
  </si>
  <si>
    <t>Creación de Nuevos Productos</t>
  </si>
  <si>
    <t>Gerencia de Ventas</t>
  </si>
  <si>
    <t>Programación e Internet</t>
  </si>
  <si>
    <t>Análisis de Sistemas de Información y Bases de Datos</t>
  </si>
  <si>
    <t>Gestión de los Sistemas de Información y las Telecomunicaciones</t>
  </si>
  <si>
    <t>Liderazgo Empresarial</t>
  </si>
  <si>
    <t>Administración para el Cambio</t>
  </si>
  <si>
    <t>Trabajo en Equipos</t>
  </si>
  <si>
    <t>Gestión del Talento Humano</t>
  </si>
  <si>
    <t>Creatividad e Innovación Empresarial</t>
  </si>
  <si>
    <t>Creación de Empresas</t>
  </si>
  <si>
    <t>Legislación Empresarial</t>
  </si>
  <si>
    <t>Legislación Laboral</t>
  </si>
  <si>
    <t>Créditos</t>
  </si>
  <si>
    <t>Materias</t>
  </si>
  <si>
    <t>cred</t>
  </si>
  <si>
    <t>Total cred.</t>
  </si>
  <si>
    <t>% creditos</t>
  </si>
  <si>
    <t>Teoría de la decision</t>
  </si>
  <si>
    <t>Introducción a la profesión</t>
  </si>
  <si>
    <t>Estudios empresariales colombianos</t>
  </si>
  <si>
    <t>Pensamiento administrativo</t>
  </si>
  <si>
    <t>Administración de procesos</t>
  </si>
  <si>
    <t>Procesos de gestión humana</t>
  </si>
  <si>
    <t>Administración de operaciones</t>
  </si>
  <si>
    <t>Etica y responsabilidad social</t>
  </si>
  <si>
    <t>Administración internacional</t>
  </si>
  <si>
    <t>Política de empresas</t>
  </si>
  <si>
    <t>Principios de dirección</t>
  </si>
  <si>
    <t>Política económica</t>
  </si>
  <si>
    <t>Economía internacional</t>
  </si>
  <si>
    <t>Introducción a la economía</t>
  </si>
  <si>
    <t>Costos para la toma de decisiones</t>
  </si>
  <si>
    <t>Fundamentos de contabilidad</t>
  </si>
  <si>
    <t>Gestión financiera largo plazo</t>
  </si>
  <si>
    <t>Gestión financiera corto plazo</t>
  </si>
  <si>
    <t>Análisis financiero</t>
  </si>
  <si>
    <t>Matemáticas financieras</t>
  </si>
  <si>
    <t>Análisis de datos</t>
  </si>
  <si>
    <t>Comportamiento del consumidor</t>
  </si>
  <si>
    <t>Administración de ventas</t>
  </si>
  <si>
    <t>Mezcla de mercadeo</t>
  </si>
  <si>
    <t>Mercadeo y el entorno</t>
  </si>
  <si>
    <t>Derecho empresarial laboral</t>
  </si>
  <si>
    <t>Derecho empresarial comercial</t>
  </si>
  <si>
    <t>Subsistema de control</t>
  </si>
  <si>
    <t>Subsistema de compensación</t>
  </si>
  <si>
    <t>Derecho laboral avanzado</t>
  </si>
  <si>
    <t>Subsistema de desarrollo ocupacional</t>
  </si>
  <si>
    <t>Subsistema de ingreso</t>
  </si>
  <si>
    <t>Investigación de mercados cuantitativa</t>
  </si>
  <si>
    <t>Diseño de canales de distribución</t>
  </si>
  <si>
    <t>Estrategia de producto</t>
  </si>
  <si>
    <t>Comunicación integrada de mercadeo</t>
  </si>
  <si>
    <t>Mercadeo gerencial</t>
  </si>
  <si>
    <t>U. de la Sabana</t>
  </si>
  <si>
    <t>UNAB</t>
  </si>
  <si>
    <t>ICESI</t>
  </si>
  <si>
    <t>EAFIT</t>
  </si>
  <si>
    <t>EXTERNADO</t>
  </si>
  <si>
    <t>U. Javeriana de Cali</t>
  </si>
  <si>
    <t>UNIVALLE</t>
  </si>
  <si>
    <t>U. NACIONAL</t>
  </si>
  <si>
    <t>UNICAUCA</t>
  </si>
  <si>
    <t>% créditos optativos</t>
  </si>
  <si>
    <t>% créditos electivos</t>
  </si>
  <si>
    <t>% créditos obligatorios</t>
  </si>
  <si>
    <t>Creditos obligatorios</t>
  </si>
  <si>
    <t>Creditos Optativos</t>
  </si>
  <si>
    <t>Electivas profesionales</t>
  </si>
  <si>
    <t>Electiva general</t>
  </si>
  <si>
    <t>Creditos electivos</t>
  </si>
  <si>
    <t>Electivas de contexto</t>
  </si>
  <si>
    <t>Electivas otras áreas</t>
  </si>
  <si>
    <t>UNIVERSIDAD DE LA SABANA</t>
  </si>
  <si>
    <t>indice de flex.</t>
  </si>
  <si>
    <t>NFI areas 3 y 4, énfasis</t>
  </si>
  <si>
    <t>Enfasis</t>
  </si>
  <si>
    <t>NFI electivas, complementarias</t>
  </si>
  <si>
    <t>4 Electivas</t>
  </si>
  <si>
    <t>Opción complementaria, electiva general</t>
  </si>
  <si>
    <t>UNIVERSIDAD EXTERNADO</t>
  </si>
  <si>
    <t>Contenido cuantitativo, Formación básica universitaria, optativas profesionales</t>
  </si>
  <si>
    <t>Area de libre elección</t>
  </si>
  <si>
    <t>Electiva FISH</t>
  </si>
  <si>
    <t>Indice de flexibilidad</t>
  </si>
  <si>
    <t>Planeación administrativa, evaluación y seguimiento</t>
  </si>
  <si>
    <t>Espíritu emprendedor</t>
  </si>
  <si>
    <t>Gestión pública</t>
  </si>
  <si>
    <t>Int. Adm. Y escuela del pensamiento administrativo</t>
  </si>
  <si>
    <t>Fundamentos contables y financieros</t>
  </si>
  <si>
    <t>Costos</t>
  </si>
  <si>
    <t>Gestión de costos y presupuestos</t>
  </si>
  <si>
    <t>Ingeniería financiera</t>
  </si>
  <si>
    <t>Administración financiera</t>
  </si>
  <si>
    <t>Fundamentos de microeconomía</t>
  </si>
  <si>
    <t>Fundamentos de macroeconomía</t>
  </si>
  <si>
    <t>Introducción a la economía colombiana</t>
  </si>
  <si>
    <t>Evaluación de proyectos</t>
  </si>
  <si>
    <t>Mercado Colombiano de capitales</t>
  </si>
  <si>
    <t>Mercado Internacional de capitales</t>
  </si>
  <si>
    <t>Instituciones de financiación e inversión a corto y mediano plazo</t>
  </si>
  <si>
    <t>Finanzas corporativas</t>
  </si>
  <si>
    <t>Gestión del riesgo</t>
  </si>
  <si>
    <t>Investigación de mercados</t>
  </si>
  <si>
    <t>Fundamentos de mercadeo</t>
  </si>
  <si>
    <t>Desarrollo de productos y servicios</t>
  </si>
  <si>
    <t>Gestión de la mezcla de promoción</t>
  </si>
  <si>
    <t>Gestión de canales de distribución</t>
  </si>
  <si>
    <t>Gestión comercial</t>
  </si>
  <si>
    <t>Plan estratégico de mercadeo</t>
  </si>
  <si>
    <t>Administración de relaciones con clientes</t>
  </si>
  <si>
    <t>Gestión de cultura y clima</t>
  </si>
  <si>
    <t>Competencias gerenciales</t>
  </si>
  <si>
    <t>Gestión estratégica del talento humano</t>
  </si>
  <si>
    <t>Gestión organizacional basada en competencias</t>
  </si>
  <si>
    <t>Proyecto integrador</t>
  </si>
  <si>
    <t>Creatividad e idea de negocio</t>
  </si>
  <si>
    <t>Conformación de la oportunidad de negocio</t>
  </si>
  <si>
    <t>Mercadeo y venta para nuevo negocio</t>
  </si>
  <si>
    <t>Getión de procesos para nuevos negocios</t>
  </si>
  <si>
    <t>Finanzas para nuevas empresas</t>
  </si>
  <si>
    <t>Estrategia empresarial</t>
  </si>
  <si>
    <t xml:space="preserve">Administración de producción y operaciones </t>
  </si>
  <si>
    <t>Gestión de proyectos</t>
  </si>
  <si>
    <t>Gestión de la calidad</t>
  </si>
  <si>
    <t>Gestión humana y comportamiento organizacional</t>
  </si>
  <si>
    <t xml:space="preserve">Negocios internacionales </t>
  </si>
  <si>
    <t>Contratación internacional</t>
  </si>
  <si>
    <t>Comercio exterior</t>
  </si>
  <si>
    <t>Logística internacional</t>
  </si>
  <si>
    <t>Mercadeo internacional</t>
  </si>
  <si>
    <t>GERENCIA DE PROYECTOS</t>
  </si>
  <si>
    <t>Evaluación financiera de proyectos</t>
  </si>
  <si>
    <t>Análisis de riesgos</t>
  </si>
  <si>
    <t>Evaluación ambiental de proyectos</t>
  </si>
  <si>
    <t>Preparación de proyectos</t>
  </si>
  <si>
    <t>MEJORAMIENTO DE EMPRESAS</t>
  </si>
  <si>
    <t>Gestión de tecnología</t>
  </si>
  <si>
    <t>Sistemas de información para el mejoramiento de procesos</t>
  </si>
  <si>
    <t>Asignación de recursos a los procesos</t>
  </si>
  <si>
    <t>Control de procesos</t>
  </si>
  <si>
    <t>Sistemas de gestión de la calidad</t>
  </si>
  <si>
    <t>ESTUDIOS ORGANIZACIONALES</t>
  </si>
  <si>
    <t>Proyecto de campo</t>
  </si>
  <si>
    <t>Diseño organizacional</t>
  </si>
  <si>
    <t>Lenguaje, poder y organización</t>
  </si>
  <si>
    <t>Cultura en las organizaciones</t>
  </si>
  <si>
    <t>Dinámicas sociales y organizaciones</t>
  </si>
  <si>
    <t>IMPUESTOS</t>
  </si>
  <si>
    <t>Impuestos territoriales y de industria y comercio</t>
  </si>
  <si>
    <t>Impuestos aduaneros y de cambio</t>
  </si>
  <si>
    <t>Impuesto a la inversión extranjera</t>
  </si>
  <si>
    <t>Impuesto de renta y complementarios</t>
  </si>
  <si>
    <t>AUDITORIA Y CONTROL</t>
  </si>
  <si>
    <t>Control de gestión</t>
  </si>
  <si>
    <t>Auditoría de sistemas</t>
  </si>
  <si>
    <t>Auditoría administrativa y organizacional</t>
  </si>
  <si>
    <t>Sistemas de información</t>
  </si>
  <si>
    <t>COSTOS ESTRATEGICOS</t>
  </si>
  <si>
    <t>Teoría de las restricciones</t>
  </si>
  <si>
    <t>Principios de manufactura</t>
  </si>
  <si>
    <t>Gerencia de valor</t>
  </si>
  <si>
    <t>Costos logísticos</t>
  </si>
  <si>
    <t>Costos estratégicos</t>
  </si>
  <si>
    <t>Coordinador materias</t>
  </si>
  <si>
    <t>ECONOMIA APLICADA</t>
  </si>
  <si>
    <t>Finanzas públicas</t>
  </si>
  <si>
    <t>Organización industrial</t>
  </si>
  <si>
    <t>Coyuntura económica</t>
  </si>
  <si>
    <t>Seminario de macroeconomía</t>
  </si>
  <si>
    <t>Seminario de microeconomía</t>
  </si>
  <si>
    <t>ECONOMIA CUANTITATIVA</t>
  </si>
  <si>
    <t>Tópicos en modelación</t>
  </si>
  <si>
    <t>Tópicos en econometría</t>
  </si>
  <si>
    <t>Economía matemática</t>
  </si>
  <si>
    <t>Econometría avanzada</t>
  </si>
  <si>
    <t>Series de tiempo</t>
  </si>
  <si>
    <t>Instrumentos financieros de renta fija</t>
  </si>
  <si>
    <t>Instrumentos financieros de renta variable</t>
  </si>
  <si>
    <t>Instrumentos financieros derivados</t>
  </si>
  <si>
    <t>Valoración de empresas</t>
  </si>
  <si>
    <t>INTERNACIONALIZACION DE LA EMPRESA</t>
  </si>
  <si>
    <t>Internacionalización de la pyme</t>
  </si>
  <si>
    <t>Teorías internacionalización de la empresa</t>
  </si>
  <si>
    <t>Gerencia cadena de abastecimiento global</t>
  </si>
  <si>
    <t>Gerencia internacional</t>
  </si>
  <si>
    <t>Gerencia de exportaciones</t>
  </si>
  <si>
    <t>Régimen de comercio exterior avanzado</t>
  </si>
  <si>
    <t>Comercio electrónico</t>
  </si>
  <si>
    <t>RELACIONES INTERNACIONALES</t>
  </si>
  <si>
    <t xml:space="preserve">Estudios de área: </t>
  </si>
  <si>
    <t>Estudios de área: Asia-Pacífico</t>
  </si>
  <si>
    <t>Estudios de área: Latinoamérica</t>
  </si>
  <si>
    <t>Estudios de área: Norteamérica</t>
  </si>
  <si>
    <t>Derecho internacional público</t>
  </si>
  <si>
    <t>Estudios de área: Europa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</si>
</sst>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48">
    <xf numFmtId="0" fontId="0" fillId="0" borderId="0" xfId="0"/>
    <xf numFmtId="0" fontId="2" fillId="0" borderId="1" xfId="0" applyFont="1" applyBorder="1" applyAlignment="1">
      <alignment horizontal="right"/>
    </xf>
    <xf numFmtId="9" fontId="2" fillId="0" borderId="1" xfId="1" applyFont="1" applyBorder="1" applyAlignment="1">
      <alignment horizontal="center" vertical="center"/>
    </xf>
    <xf numFmtId="0" fontId="2" fillId="0" borderId="0" xfId="0" applyFont="1" applyBorder="1" applyAlignment="1"/>
    <xf numFmtId="0" fontId="0" fillId="0" borderId="0" xfId="0" applyBorder="1"/>
    <xf numFmtId="0" fontId="2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2" xfId="0" applyFont="1" applyBorder="1" applyAlignment="1">
      <alignment vertical="center"/>
    </xf>
    <xf numFmtId="0" fontId="0" fillId="3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vertical="center"/>
    </xf>
    <xf numFmtId="0" fontId="0" fillId="2" borderId="9" xfId="0" applyFont="1" applyFill="1" applyBorder="1" applyAlignment="1">
      <alignment horizontal="center" vertical="center"/>
    </xf>
    <xf numFmtId="0" fontId="0" fillId="2" borderId="11" xfId="0" applyFont="1" applyFill="1" applyBorder="1" applyAlignment="1">
      <alignment vertical="center"/>
    </xf>
    <xf numFmtId="0" fontId="0" fillId="2" borderId="12" xfId="0" applyFont="1" applyFill="1" applyBorder="1" applyAlignment="1">
      <alignment horizontal="center" vertical="center"/>
    </xf>
    <xf numFmtId="0" fontId="0" fillId="4" borderId="8" xfId="0" applyFont="1" applyFill="1" applyBorder="1" applyAlignment="1">
      <alignment vertical="center"/>
    </xf>
    <xf numFmtId="0" fontId="0" fillId="4" borderId="9" xfId="0" applyFont="1" applyFill="1" applyBorder="1" applyAlignment="1">
      <alignment horizontal="center" vertical="center"/>
    </xf>
    <xf numFmtId="0" fontId="0" fillId="4" borderId="14" xfId="0" applyFont="1" applyFill="1" applyBorder="1" applyAlignment="1">
      <alignment vertical="center"/>
    </xf>
    <xf numFmtId="0" fontId="0" fillId="4" borderId="11" xfId="0" applyFont="1" applyFill="1" applyBorder="1" applyAlignment="1">
      <alignment vertical="center"/>
    </xf>
    <xf numFmtId="0" fontId="0" fillId="4" borderId="12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vertical="center"/>
    </xf>
    <xf numFmtId="0" fontId="0" fillId="3" borderId="9" xfId="0" applyFont="1" applyFill="1" applyBorder="1" applyAlignment="1">
      <alignment horizontal="center" vertical="center"/>
    </xf>
    <xf numFmtId="0" fontId="0" fillId="3" borderId="14" xfId="0" applyFont="1" applyFill="1" applyBorder="1" applyAlignment="1">
      <alignment vertical="center"/>
    </xf>
    <xf numFmtId="0" fontId="0" fillId="3" borderId="14" xfId="0" applyFont="1" applyFill="1" applyBorder="1" applyAlignment="1"/>
    <xf numFmtId="0" fontId="0" fillId="3" borderId="11" xfId="0" applyFont="1" applyFill="1" applyBorder="1" applyAlignment="1">
      <alignment vertical="center"/>
    </xf>
    <xf numFmtId="0" fontId="0" fillId="3" borderId="12" xfId="0" applyFont="1" applyFill="1" applyBorder="1" applyAlignment="1">
      <alignment horizontal="center" vertical="center"/>
    </xf>
    <xf numFmtId="0" fontId="0" fillId="5" borderId="19" xfId="0" applyFill="1" applyBorder="1" applyAlignment="1">
      <alignment horizontal="center" vertical="center"/>
    </xf>
    <xf numFmtId="10" fontId="0" fillId="5" borderId="20" xfId="1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2" borderId="21" xfId="0" applyFont="1" applyFill="1" applyBorder="1" applyAlignment="1">
      <alignment vertical="center"/>
    </xf>
    <xf numFmtId="0" fontId="0" fillId="2" borderId="9" xfId="0" applyFill="1" applyBorder="1" applyAlignment="1">
      <alignment horizontal="center"/>
    </xf>
    <xf numFmtId="0" fontId="0" fillId="2" borderId="22" xfId="0" applyFont="1" applyFill="1" applyBorder="1" applyAlignment="1">
      <alignment vertical="center" wrapText="1"/>
    </xf>
    <xf numFmtId="0" fontId="0" fillId="2" borderId="23" xfId="0" applyFont="1" applyFill="1" applyBorder="1" applyAlignment="1">
      <alignment vertical="center"/>
    </xf>
    <xf numFmtId="0" fontId="0" fillId="2" borderId="12" xfId="0" applyFill="1" applyBorder="1" applyAlignment="1">
      <alignment horizontal="center"/>
    </xf>
    <xf numFmtId="0" fontId="0" fillId="4" borderId="21" xfId="0" applyFont="1" applyFill="1" applyBorder="1" applyAlignment="1">
      <alignment vertical="center" wrapText="1"/>
    </xf>
    <xf numFmtId="0" fontId="0" fillId="4" borderId="9" xfId="0" applyFill="1" applyBorder="1" applyAlignment="1">
      <alignment horizontal="center"/>
    </xf>
    <xf numFmtId="0" fontId="0" fillId="4" borderId="22" xfId="0" applyFont="1" applyFill="1" applyBorder="1" applyAlignment="1">
      <alignment wrapText="1"/>
    </xf>
    <xf numFmtId="0" fontId="0" fillId="4" borderId="22" xfId="0" applyFont="1" applyFill="1" applyBorder="1" applyAlignment="1">
      <alignment vertical="center" wrapText="1"/>
    </xf>
    <xf numFmtId="0" fontId="0" fillId="4" borderId="23" xfId="0" applyFont="1" applyFill="1" applyBorder="1" applyAlignment="1">
      <alignment vertical="center" wrapText="1"/>
    </xf>
    <xf numFmtId="0" fontId="0" fillId="4" borderId="12" xfId="0" applyFill="1" applyBorder="1" applyAlignment="1">
      <alignment horizontal="center"/>
    </xf>
    <xf numFmtId="0" fontId="0" fillId="3" borderId="21" xfId="0" applyFont="1" applyFill="1" applyBorder="1" applyAlignment="1">
      <alignment vertical="center" wrapText="1"/>
    </xf>
    <xf numFmtId="0" fontId="0" fillId="3" borderId="9" xfId="0" applyFill="1" applyBorder="1" applyAlignment="1">
      <alignment horizontal="center"/>
    </xf>
    <xf numFmtId="0" fontId="0" fillId="3" borderId="22" xfId="0" applyFont="1" applyFill="1" applyBorder="1" applyAlignment="1">
      <alignment vertical="center" wrapText="1"/>
    </xf>
    <xf numFmtId="0" fontId="0" fillId="3" borderId="22" xfId="0" applyFont="1" applyFill="1" applyBorder="1" applyAlignment="1">
      <alignment vertical="center"/>
    </xf>
    <xf numFmtId="0" fontId="0" fillId="3" borderId="23" xfId="0" applyFont="1" applyFill="1" applyBorder="1" applyAlignment="1">
      <alignment vertical="center"/>
    </xf>
    <xf numFmtId="0" fontId="0" fillId="3" borderId="12" xfId="0" applyFill="1" applyBorder="1" applyAlignment="1">
      <alignment horizontal="center"/>
    </xf>
    <xf numFmtId="9" fontId="2" fillId="0" borderId="4" xfId="1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right" vertical="center"/>
    </xf>
    <xf numFmtId="0" fontId="2" fillId="0" borderId="4" xfId="0" applyFont="1" applyBorder="1" applyAlignment="1">
      <alignment horizontal="center"/>
    </xf>
    <xf numFmtId="0" fontId="2" fillId="0" borderId="4" xfId="0" applyFont="1" applyFill="1" applyBorder="1" applyAlignment="1">
      <alignment horizontal="right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9" fontId="2" fillId="0" borderId="4" xfId="1" applyFont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22" xfId="0" applyFont="1" applyFill="1" applyBorder="1" applyAlignment="1">
      <alignment vertical="center"/>
    </xf>
    <xf numFmtId="0" fontId="0" fillId="2" borderId="12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22" xfId="0" applyFont="1" applyFill="1" applyBorder="1" applyAlignment="1">
      <alignment vertical="center"/>
    </xf>
    <xf numFmtId="0" fontId="0" fillId="4" borderId="12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1" xfId="0" applyFont="1" applyFill="1" applyBorder="1" applyAlignment="1">
      <alignment vertical="center" wrapText="1"/>
    </xf>
    <xf numFmtId="0" fontId="0" fillId="3" borderId="12" xfId="0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3" borderId="1" xfId="0" applyFill="1" applyBorder="1"/>
    <xf numFmtId="0" fontId="2" fillId="0" borderId="1" xfId="0" applyFont="1" applyBorder="1" applyAlignment="1">
      <alignment horizontal="right" vertical="center"/>
    </xf>
    <xf numFmtId="0" fontId="0" fillId="2" borderId="1" xfId="0" applyFont="1" applyFill="1" applyBorder="1"/>
    <xf numFmtId="0" fontId="3" fillId="2" borderId="1" xfId="0" applyFont="1" applyFill="1" applyBorder="1" applyAlignment="1">
      <alignment horizontal="left"/>
    </xf>
    <xf numFmtId="1" fontId="0" fillId="2" borderId="1" xfId="0" applyNumberFormat="1" applyFont="1" applyFill="1" applyBorder="1" applyAlignment="1">
      <alignment horizontal="center"/>
    </xf>
    <xf numFmtId="0" fontId="3" fillId="2" borderId="1" xfId="0" applyFont="1" applyFill="1" applyBorder="1"/>
    <xf numFmtId="0" fontId="0" fillId="4" borderId="1" xfId="0" applyFont="1" applyFill="1" applyBorder="1"/>
    <xf numFmtId="1" fontId="0" fillId="4" borderId="1" xfId="0" applyNumberFormat="1" applyFont="1" applyFill="1" applyBorder="1" applyAlignment="1">
      <alignment horizontal="center"/>
    </xf>
    <xf numFmtId="0" fontId="0" fillId="3" borderId="1" xfId="0" applyFont="1" applyFill="1" applyBorder="1"/>
    <xf numFmtId="1" fontId="0" fillId="3" borderId="1" xfId="0" applyNumberFormat="1" applyFont="1" applyFill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2" borderId="8" xfId="0" applyFill="1" applyBorder="1" applyAlignment="1">
      <alignment vertical="center" wrapText="1"/>
    </xf>
    <xf numFmtId="0" fontId="0" fillId="2" borderId="11" xfId="0" applyFill="1" applyBorder="1" applyAlignment="1">
      <alignment vertical="center" wrapText="1"/>
    </xf>
    <xf numFmtId="0" fontId="0" fillId="4" borderId="8" xfId="0" applyFill="1" applyBorder="1" applyAlignment="1">
      <alignment vertical="center" wrapText="1"/>
    </xf>
    <xf numFmtId="0" fontId="0" fillId="4" borderId="14" xfId="0" applyFill="1" applyBorder="1" applyAlignment="1">
      <alignment vertical="center" wrapText="1"/>
    </xf>
    <xf numFmtId="0" fontId="0" fillId="4" borderId="11" xfId="0" applyFill="1" applyBorder="1" applyAlignment="1">
      <alignment vertical="center" wrapText="1"/>
    </xf>
    <xf numFmtId="0" fontId="0" fillId="3" borderId="8" xfId="0" applyFill="1" applyBorder="1" applyAlignment="1">
      <alignment vertical="center" wrapText="1"/>
    </xf>
    <xf numFmtId="0" fontId="0" fillId="3" borderId="14" xfId="0" applyFill="1" applyBorder="1" applyAlignment="1">
      <alignment vertical="center" wrapText="1"/>
    </xf>
    <xf numFmtId="0" fontId="0" fillId="3" borderId="14" xfId="0" applyFill="1" applyBorder="1" applyAlignment="1">
      <alignment horizontal="left" vertical="center"/>
    </xf>
    <xf numFmtId="0" fontId="0" fillId="3" borderId="11" xfId="0" applyFill="1" applyBorder="1"/>
    <xf numFmtId="0" fontId="0" fillId="0" borderId="2" xfId="0" applyBorder="1" applyAlignment="1">
      <alignment horizontal="center"/>
    </xf>
    <xf numFmtId="0" fontId="2" fillId="0" borderId="4" xfId="0" applyFont="1" applyBorder="1"/>
    <xf numFmtId="0" fontId="0" fillId="2" borderId="8" xfId="0" applyFont="1" applyFill="1" applyBorder="1" applyAlignment="1">
      <alignment vertical="center" wrapText="1"/>
    </xf>
    <xf numFmtId="0" fontId="0" fillId="2" borderId="14" xfId="0" applyFont="1" applyFill="1" applyBorder="1" applyAlignment="1">
      <alignment vertical="center"/>
    </xf>
    <xf numFmtId="0" fontId="0" fillId="2" borderId="14" xfId="0" applyFont="1" applyFill="1" applyBorder="1" applyAlignment="1">
      <alignment horizontal="left" vertical="center" wrapText="1"/>
    </xf>
    <xf numFmtId="0" fontId="0" fillId="2" borderId="11" xfId="0" applyFont="1" applyFill="1" applyBorder="1" applyAlignment="1">
      <alignment vertical="center" wrapText="1"/>
    </xf>
    <xf numFmtId="0" fontId="0" fillId="4" borderId="14" xfId="0" applyFont="1" applyFill="1" applyBorder="1" applyAlignment="1">
      <alignment vertical="center" wrapText="1"/>
    </xf>
    <xf numFmtId="0" fontId="0" fillId="5" borderId="18" xfId="0" applyFill="1" applyBorder="1"/>
    <xf numFmtId="0" fontId="0" fillId="5" borderId="19" xfId="0" applyFill="1" applyBorder="1" applyAlignment="1">
      <alignment vertical="center"/>
    </xf>
    <xf numFmtId="0" fontId="0" fillId="0" borderId="2" xfId="0" applyFont="1" applyBorder="1" applyAlignment="1"/>
    <xf numFmtId="9" fontId="2" fillId="0" borderId="4" xfId="1" applyFont="1" applyBorder="1" applyAlignment="1">
      <alignment horizontal="center"/>
    </xf>
    <xf numFmtId="0" fontId="0" fillId="2" borderId="18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10" fontId="0" fillId="2" borderId="20" xfId="1" applyNumberFormat="1" applyFont="1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10" fontId="0" fillId="4" borderId="20" xfId="1" applyNumberFormat="1" applyFont="1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10" fontId="0" fillId="3" borderId="20" xfId="1" applyNumberFormat="1" applyFont="1" applyFill="1" applyBorder="1" applyAlignment="1">
      <alignment horizontal="center" vertical="center"/>
    </xf>
    <xf numFmtId="10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1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0" fontId="0" fillId="0" borderId="0" xfId="1" applyNumberFormat="1" applyFont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6" borderId="0" xfId="0" applyFont="1" applyFill="1" applyBorder="1"/>
    <xf numFmtId="0" fontId="0" fillId="6" borderId="0" xfId="0" applyFont="1" applyFill="1" applyBorder="1" applyAlignment="1">
      <alignment vertical="center" wrapText="1"/>
    </xf>
    <xf numFmtId="0" fontId="0" fillId="2" borderId="0" xfId="0" applyFont="1" applyFill="1" applyBorder="1"/>
    <xf numFmtId="0" fontId="0" fillId="2" borderId="0" xfId="0" applyFont="1" applyFill="1" applyBorder="1" applyAlignment="1">
      <alignment horizontal="left"/>
    </xf>
    <xf numFmtId="0" fontId="0" fillId="2" borderId="0" xfId="0" applyFont="1" applyFill="1" applyBorder="1" applyAlignment="1">
      <alignment vertical="center" wrapText="1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Border="1" applyAlignment="1"/>
    <xf numFmtId="0" fontId="0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wrapText="1"/>
    </xf>
    <xf numFmtId="0" fontId="0" fillId="8" borderId="0" xfId="0" applyFont="1" applyFill="1" applyBorder="1"/>
    <xf numFmtId="0" fontId="0" fillId="8" borderId="0" xfId="0" applyFont="1" applyFill="1" applyBorder="1" applyAlignment="1">
      <alignment horizontal="center" vertical="center"/>
    </xf>
    <xf numFmtId="0" fontId="0" fillId="8" borderId="0" xfId="0" applyFont="1" applyFill="1" applyBorder="1" applyAlignment="1">
      <alignment vertical="center"/>
    </xf>
    <xf numFmtId="0" fontId="0" fillId="8" borderId="0" xfId="0" applyFont="1" applyFill="1" applyBorder="1" applyAlignment="1">
      <alignment vertical="center" wrapText="1"/>
    </xf>
    <xf numFmtId="0" fontId="0" fillId="9" borderId="0" xfId="0" applyFont="1" applyFill="1" applyBorder="1"/>
    <xf numFmtId="0" fontId="0" fillId="9" borderId="0" xfId="0" applyFont="1" applyFill="1" applyBorder="1" applyAlignment="1">
      <alignment vertical="center" wrapText="1"/>
    </xf>
    <xf numFmtId="0" fontId="0" fillId="10" borderId="0" xfId="0" applyFont="1" applyFill="1" applyBorder="1"/>
    <xf numFmtId="0" fontId="0" fillId="10" borderId="0" xfId="0" applyFont="1" applyFill="1" applyBorder="1" applyAlignment="1">
      <alignment horizontal="center" vertical="center"/>
    </xf>
    <xf numFmtId="0" fontId="0" fillId="10" borderId="0" xfId="0" applyFont="1" applyFill="1" applyBorder="1" applyAlignment="1">
      <alignment vertical="center"/>
    </xf>
    <xf numFmtId="0" fontId="0" fillId="10" borderId="0" xfId="0" applyFont="1" applyFill="1" applyBorder="1" applyAlignment="1">
      <alignment vertical="center" wrapText="1"/>
    </xf>
    <xf numFmtId="0" fontId="0" fillId="3" borderId="0" xfId="0" applyFont="1" applyFill="1" applyBorder="1"/>
    <xf numFmtId="0" fontId="0" fillId="3" borderId="0" xfId="0" applyFont="1" applyFill="1" applyBorder="1" applyAlignment="1">
      <alignment horizontal="center" vertical="center"/>
    </xf>
    <xf numFmtId="0" fontId="0" fillId="3" borderId="0" xfId="0" applyFont="1" applyFill="1" applyBorder="1" applyAlignment="1">
      <alignment vertical="center"/>
    </xf>
    <xf numFmtId="0" fontId="0" fillId="11" borderId="0" xfId="0" applyFont="1" applyFill="1" applyBorder="1" applyAlignment="1">
      <alignment vertical="center"/>
    </xf>
    <xf numFmtId="0" fontId="0" fillId="2" borderId="36" xfId="0" applyFill="1" applyBorder="1" applyAlignment="1">
      <alignment vertical="center" wrapText="1"/>
    </xf>
    <xf numFmtId="10" fontId="0" fillId="2" borderId="34" xfId="1" applyNumberFormat="1" applyFont="1" applyFill="1" applyBorder="1" applyAlignment="1">
      <alignment horizontal="center" vertical="center" wrapText="1"/>
    </xf>
    <xf numFmtId="0" fontId="0" fillId="6" borderId="36" xfId="0" applyFill="1" applyBorder="1"/>
    <xf numFmtId="10" fontId="0" fillId="6" borderId="34" xfId="1" applyNumberFormat="1" applyFont="1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8" borderId="36" xfId="0" applyFill="1" applyBorder="1"/>
    <xf numFmtId="10" fontId="0" fillId="8" borderId="34" xfId="1" applyNumberFormat="1" applyFont="1" applyFill="1" applyBorder="1" applyAlignment="1">
      <alignment horizontal="center" vertical="center"/>
    </xf>
    <xf numFmtId="0" fontId="0" fillId="8" borderId="0" xfId="0" applyFill="1" applyBorder="1" applyAlignment="1">
      <alignment horizontal="center" vertical="center"/>
    </xf>
    <xf numFmtId="0" fontId="0" fillId="8" borderId="34" xfId="0" applyFill="1" applyBorder="1" applyAlignment="1">
      <alignment horizontal="center" vertical="center"/>
    </xf>
    <xf numFmtId="0" fontId="0" fillId="9" borderId="36" xfId="0" applyFill="1" applyBorder="1"/>
    <xf numFmtId="0" fontId="0" fillId="9" borderId="0" xfId="0" applyFill="1" applyBorder="1" applyAlignment="1">
      <alignment horizontal="center" vertical="center"/>
    </xf>
    <xf numFmtId="10" fontId="0" fillId="9" borderId="34" xfId="1" applyNumberFormat="1" applyFont="1" applyFill="1" applyBorder="1" applyAlignment="1">
      <alignment horizontal="center" vertical="center"/>
    </xf>
    <xf numFmtId="10" fontId="0" fillId="10" borderId="34" xfId="1" applyNumberFormat="1" applyFont="1" applyFill="1" applyBorder="1" applyAlignment="1">
      <alignment horizontal="center" vertical="center"/>
    </xf>
    <xf numFmtId="0" fontId="0" fillId="10" borderId="0" xfId="0" applyFill="1" applyBorder="1" applyAlignment="1">
      <alignment horizontal="center" vertical="center"/>
    </xf>
    <xf numFmtId="0" fontId="0" fillId="3" borderId="36" xfId="0" applyFill="1" applyBorder="1"/>
    <xf numFmtId="10" fontId="0" fillId="3" borderId="34" xfId="1" applyNumberFormat="1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11" borderId="36" xfId="0" applyFill="1" applyBorder="1"/>
    <xf numFmtId="0" fontId="0" fillId="11" borderId="0" xfId="0" applyFill="1" applyBorder="1"/>
    <xf numFmtId="0" fontId="0" fillId="11" borderId="0" xfId="0" applyFill="1" applyBorder="1" applyAlignment="1">
      <alignment horizontal="center" vertical="center"/>
    </xf>
    <xf numFmtId="0" fontId="0" fillId="11" borderId="34" xfId="0" applyFill="1" applyBorder="1" applyAlignment="1">
      <alignment horizontal="center" vertical="center"/>
    </xf>
    <xf numFmtId="0" fontId="0" fillId="12" borderId="37" xfId="0" applyFill="1" applyBorder="1"/>
    <xf numFmtId="0" fontId="0" fillId="12" borderId="38" xfId="0" applyFill="1" applyBorder="1" applyAlignment="1">
      <alignment horizontal="center" vertical="center"/>
    </xf>
    <xf numFmtId="0" fontId="0" fillId="12" borderId="39" xfId="0" applyFill="1" applyBorder="1" applyAlignment="1">
      <alignment horizontal="center" vertical="center"/>
    </xf>
    <xf numFmtId="0" fontId="0" fillId="2" borderId="0" xfId="0" applyFill="1" applyBorder="1"/>
    <xf numFmtId="0" fontId="0" fillId="2" borderId="36" xfId="0" applyFill="1" applyBorder="1"/>
    <xf numFmtId="0" fontId="0" fillId="6" borderId="0" xfId="0" applyFill="1" applyBorder="1"/>
    <xf numFmtId="0" fontId="0" fillId="8" borderId="0" xfId="0" applyFill="1" applyBorder="1"/>
    <xf numFmtId="0" fontId="0" fillId="9" borderId="0" xfId="0" applyFill="1" applyBorder="1"/>
    <xf numFmtId="0" fontId="0" fillId="10" borderId="0" xfId="0" applyFill="1" applyBorder="1"/>
    <xf numFmtId="0" fontId="0" fillId="3" borderId="0" xfId="0" applyFill="1" applyBorder="1"/>
    <xf numFmtId="0" fontId="2" fillId="0" borderId="0" xfId="0" applyFont="1"/>
    <xf numFmtId="0" fontId="0" fillId="9" borderId="6" xfId="0" applyFill="1" applyBorder="1" applyAlignment="1">
      <alignment horizontal="center"/>
    </xf>
    <xf numFmtId="0" fontId="0" fillId="10" borderId="6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2" borderId="6" xfId="0" applyFill="1" applyBorder="1"/>
    <xf numFmtId="0" fontId="0" fillId="6" borderId="6" xfId="0" applyFill="1" applyBorder="1"/>
    <xf numFmtId="0" fontId="0" fillId="8" borderId="6" xfId="0" applyFill="1" applyBorder="1"/>
    <xf numFmtId="0" fontId="0" fillId="9" borderId="6" xfId="0" applyFill="1" applyBorder="1"/>
    <xf numFmtId="0" fontId="0" fillId="10" borderId="6" xfId="0" applyFill="1" applyBorder="1"/>
    <xf numFmtId="0" fontId="0" fillId="3" borderId="6" xfId="0" applyFill="1" applyBorder="1"/>
    <xf numFmtId="0" fontId="0" fillId="11" borderId="6" xfId="0" applyFill="1" applyBorder="1"/>
    <xf numFmtId="0" fontId="0" fillId="2" borderId="0" xfId="0" applyFill="1" applyBorder="1" applyAlignment="1">
      <alignment horizontal="center" vertical="center"/>
    </xf>
    <xf numFmtId="10" fontId="0" fillId="2" borderId="34" xfId="1" applyNumberFormat="1" applyFont="1" applyFill="1" applyBorder="1" applyAlignment="1">
      <alignment horizontal="center" vertical="center"/>
    </xf>
    <xf numFmtId="0" fontId="0" fillId="12" borderId="39" xfId="0" applyFill="1" applyBorder="1"/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left" vertical="center"/>
    </xf>
    <xf numFmtId="0" fontId="3" fillId="10" borderId="0" xfId="0" applyFont="1" applyFill="1" applyBorder="1" applyAlignment="1">
      <alignment horizontal="left" vertical="center"/>
    </xf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0" applyNumberFormat="1" applyBorder="1" applyAlignment="1">
      <alignment horizontal="center" vertical="center"/>
    </xf>
    <xf numFmtId="0" fontId="2" fillId="0" borderId="35" xfId="0" applyFont="1" applyBorder="1" applyAlignment="1">
      <alignment horizontal="center"/>
    </xf>
    <xf numFmtId="9" fontId="0" fillId="0" borderId="0" xfId="1" applyFont="1"/>
    <xf numFmtId="9" fontId="0" fillId="0" borderId="0" xfId="1" applyFont="1" applyAlignment="1">
      <alignment horizontal="center" vertical="center"/>
    </xf>
    <xf numFmtId="10" fontId="0" fillId="2" borderId="1" xfId="1" applyNumberFormat="1" applyFont="1" applyFill="1" applyBorder="1" applyAlignment="1">
      <alignment horizontal="center" vertical="center"/>
    </xf>
    <xf numFmtId="0" fontId="2" fillId="2" borderId="1" xfId="0" applyFont="1" applyFill="1" applyBorder="1"/>
    <xf numFmtId="10" fontId="0" fillId="2" borderId="1" xfId="1" applyNumberFormat="1" applyFont="1" applyFill="1" applyBorder="1" applyAlignment="1">
      <alignment horizontal="center" wrapText="1"/>
    </xf>
    <xf numFmtId="10" fontId="0" fillId="2" borderId="1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vertical="center"/>
    </xf>
    <xf numFmtId="0" fontId="0" fillId="0" borderId="1" xfId="0" applyFont="1" applyBorder="1" applyAlignment="1">
      <alignment vertical="center"/>
    </xf>
    <xf numFmtId="10" fontId="0" fillId="0" borderId="1" xfId="1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10" fontId="0" fillId="0" borderId="0" xfId="1" applyNumberFormat="1" applyFont="1"/>
    <xf numFmtId="0" fontId="5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3" borderId="18" xfId="0" applyFont="1" applyFill="1" applyBorder="1" applyAlignment="1">
      <alignment vertical="center"/>
    </xf>
    <xf numFmtId="0" fontId="0" fillId="3" borderId="19" xfId="0" applyFont="1" applyFill="1" applyBorder="1" applyAlignment="1">
      <alignment horizontal="center"/>
    </xf>
    <xf numFmtId="10" fontId="0" fillId="0" borderId="1" xfId="0" applyNumberFormat="1" applyFill="1" applyBorder="1" applyAlignment="1">
      <alignment horizontal="center" vertical="center"/>
    </xf>
    <xf numFmtId="0" fontId="0" fillId="0" borderId="0" xfId="0" applyFont="1" applyBorder="1"/>
    <xf numFmtId="0" fontId="0" fillId="0" borderId="0" xfId="0" applyFont="1" applyFill="1" applyBorder="1"/>
    <xf numFmtId="0" fontId="0" fillId="2" borderId="41" xfId="0" applyFont="1" applyFill="1" applyBorder="1" applyAlignment="1">
      <alignment horizontal="center" vertical="center"/>
    </xf>
    <xf numFmtId="0" fontId="0" fillId="8" borderId="0" xfId="0" applyFill="1" applyBorder="1" applyAlignment="1">
      <alignment horizontal="center"/>
    </xf>
    <xf numFmtId="0" fontId="0" fillId="11" borderId="0" xfId="0" applyFill="1" applyBorder="1" applyAlignment="1">
      <alignment horizontal="center"/>
    </xf>
    <xf numFmtId="0" fontId="0" fillId="0" borderId="0" xfId="0" applyFont="1" applyFill="1" applyBorder="1" applyAlignment="1">
      <alignment vertical="center"/>
    </xf>
    <xf numFmtId="1" fontId="0" fillId="0" borderId="0" xfId="0" applyNumberFormat="1" applyFont="1" applyFill="1" applyBorder="1" applyAlignment="1">
      <alignment horizontal="center" vertical="center"/>
    </xf>
    <xf numFmtId="1" fontId="0" fillId="2" borderId="0" xfId="0" applyNumberFormat="1" applyFont="1" applyFill="1" applyBorder="1" applyAlignment="1">
      <alignment horizontal="center" vertical="center"/>
    </xf>
    <xf numFmtId="10" fontId="0" fillId="2" borderId="0" xfId="1" applyNumberFormat="1" applyFont="1" applyFill="1" applyBorder="1" applyAlignment="1">
      <alignment horizontal="center" vertical="center"/>
    </xf>
    <xf numFmtId="10" fontId="0" fillId="6" borderId="0" xfId="1" applyNumberFormat="1" applyFont="1" applyFill="1" applyBorder="1" applyAlignment="1">
      <alignment horizontal="center" vertical="center"/>
    </xf>
    <xf numFmtId="10" fontId="0" fillId="9" borderId="0" xfId="1" applyNumberFormat="1" applyFont="1" applyFill="1" applyBorder="1" applyAlignment="1">
      <alignment horizontal="center" vertical="center"/>
    </xf>
    <xf numFmtId="10" fontId="0" fillId="11" borderId="0" xfId="1" applyNumberFormat="1" applyFont="1" applyFill="1" applyBorder="1" applyAlignment="1">
      <alignment horizontal="center" vertical="center"/>
    </xf>
    <xf numFmtId="0" fontId="0" fillId="0" borderId="36" xfId="0" applyBorder="1"/>
    <xf numFmtId="10" fontId="0" fillId="0" borderId="34" xfId="1" applyNumberFormat="1" applyFont="1" applyBorder="1" applyAlignment="1">
      <alignment horizontal="center" vertical="center"/>
    </xf>
    <xf numFmtId="0" fontId="0" fillId="0" borderId="37" xfId="0" applyBorder="1"/>
    <xf numFmtId="0" fontId="0" fillId="0" borderId="38" xfId="0" applyFont="1" applyBorder="1" applyAlignment="1">
      <alignment vertical="center"/>
    </xf>
    <xf numFmtId="1" fontId="0" fillId="0" borderId="38" xfId="0" applyNumberFormat="1" applyFont="1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10" fontId="0" fillId="0" borderId="39" xfId="1" applyNumberFormat="1" applyFont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9" xfId="0" applyBorder="1"/>
    <xf numFmtId="0" fontId="0" fillId="0" borderId="0" xfId="0" applyFill="1"/>
    <xf numFmtId="10" fontId="2" fillId="0" borderId="33" xfId="1" applyNumberFormat="1" applyFont="1" applyBorder="1" applyAlignment="1">
      <alignment horizontal="center" vertical="center"/>
    </xf>
    <xf numFmtId="10" fontId="2" fillId="0" borderId="28" xfId="1" applyNumberFormat="1" applyFont="1" applyBorder="1" applyAlignment="1">
      <alignment horizontal="center" vertical="center"/>
    </xf>
    <xf numFmtId="0" fontId="3" fillId="7" borderId="33" xfId="0" applyFont="1" applyFill="1" applyBorder="1"/>
    <xf numFmtId="0" fontId="3" fillId="7" borderId="33" xfId="0" applyFont="1" applyFill="1" applyBorder="1" applyAlignment="1">
      <alignment horizontal="left"/>
    </xf>
    <xf numFmtId="0" fontId="3" fillId="7" borderId="33" xfId="0" applyFont="1" applyFill="1" applyBorder="1" applyAlignment="1">
      <alignment horizontal="center" vertical="center"/>
    </xf>
    <xf numFmtId="0" fontId="3" fillId="7" borderId="33" xfId="0" applyFont="1" applyFill="1" applyBorder="1" applyAlignment="1">
      <alignment vertical="center" wrapText="1"/>
    </xf>
    <xf numFmtId="0" fontId="3" fillId="7" borderId="16" xfId="0" applyFont="1" applyFill="1" applyBorder="1"/>
    <xf numFmtId="0" fontId="3" fillId="7" borderId="33" xfId="0" applyFont="1" applyFill="1" applyBorder="1" applyAlignment="1">
      <alignment horizontal="left" vertical="center"/>
    </xf>
    <xf numFmtId="0" fontId="3" fillId="7" borderId="33" xfId="0" applyFont="1" applyFill="1" applyBorder="1" applyAlignment="1">
      <alignment vertical="center"/>
    </xf>
    <xf numFmtId="0" fontId="3" fillId="7" borderId="36" xfId="0" applyFont="1" applyFill="1" applyBorder="1" applyAlignment="1">
      <alignment vertical="center" wrapText="1"/>
    </xf>
    <xf numFmtId="0" fontId="3" fillId="7" borderId="0" xfId="0" applyFont="1" applyFill="1" applyBorder="1"/>
    <xf numFmtId="10" fontId="3" fillId="7" borderId="34" xfId="1" applyNumberFormat="1" applyFont="1" applyFill="1" applyBorder="1" applyAlignment="1">
      <alignment horizontal="center" vertical="center" wrapText="1"/>
    </xf>
    <xf numFmtId="0" fontId="3" fillId="7" borderId="36" xfId="0" applyFont="1" applyFill="1" applyBorder="1"/>
    <xf numFmtId="0" fontId="3" fillId="7" borderId="0" xfId="0" applyFont="1" applyFill="1" applyBorder="1" applyAlignment="1">
      <alignment vertical="center"/>
    </xf>
    <xf numFmtId="0" fontId="3" fillId="7" borderId="0" xfId="0" applyFont="1" applyFill="1" applyBorder="1" applyAlignment="1">
      <alignment horizontal="center" vertical="center"/>
    </xf>
    <xf numFmtId="10" fontId="3" fillId="7" borderId="34" xfId="1" applyNumberFormat="1" applyFont="1" applyFill="1" applyBorder="1" applyAlignment="1">
      <alignment horizontal="center" vertical="center"/>
    </xf>
    <xf numFmtId="0" fontId="3" fillId="7" borderId="0" xfId="0" applyFont="1" applyFill="1" applyBorder="1" applyAlignment="1">
      <alignment vertical="center" wrapText="1"/>
    </xf>
    <xf numFmtId="0" fontId="3" fillId="7" borderId="6" xfId="0" applyFont="1" applyFill="1" applyBorder="1"/>
    <xf numFmtId="0" fontId="3" fillId="7" borderId="0" xfId="0" applyFont="1" applyFill="1" applyBorder="1" applyAlignment="1"/>
    <xf numFmtId="10" fontId="3" fillId="7" borderId="0" xfId="1" applyNumberFormat="1" applyFont="1" applyFill="1" applyBorder="1" applyAlignment="1">
      <alignment horizontal="center" vertical="center"/>
    </xf>
    <xf numFmtId="0" fontId="3" fillId="7" borderId="0" xfId="0" applyFont="1" applyFill="1" applyBorder="1" applyAlignment="1">
      <alignment horizontal="center" vertical="center" wrapText="1"/>
    </xf>
    <xf numFmtId="0" fontId="3" fillId="7" borderId="37" xfId="0" applyFont="1" applyFill="1" applyBorder="1" applyAlignment="1">
      <alignment vertical="center" wrapText="1"/>
    </xf>
    <xf numFmtId="0" fontId="3" fillId="7" borderId="38" xfId="0" applyFont="1" applyFill="1" applyBorder="1"/>
    <xf numFmtId="0" fontId="3" fillId="7" borderId="38" xfId="0" applyFont="1" applyFill="1" applyBorder="1" applyAlignment="1">
      <alignment horizontal="center" vertical="center" wrapText="1"/>
    </xf>
    <xf numFmtId="10" fontId="3" fillId="7" borderId="39" xfId="1" applyNumberFormat="1" applyFont="1" applyFill="1" applyBorder="1" applyAlignment="1">
      <alignment horizontal="center" vertical="center" wrapText="1"/>
    </xf>
    <xf numFmtId="0" fontId="3" fillId="7" borderId="37" xfId="0" applyFont="1" applyFill="1" applyBorder="1"/>
    <xf numFmtId="0" fontId="3" fillId="7" borderId="38" xfId="0" applyFont="1" applyFill="1" applyBorder="1" applyAlignment="1">
      <alignment horizontal="center" vertical="center"/>
    </xf>
    <xf numFmtId="10" fontId="3" fillId="7" borderId="39" xfId="1" applyNumberFormat="1" applyFont="1" applyFill="1" applyBorder="1" applyAlignment="1">
      <alignment horizontal="center" vertical="center"/>
    </xf>
    <xf numFmtId="0" fontId="3" fillId="7" borderId="38" xfId="0" applyFont="1" applyFill="1" applyBorder="1" applyAlignment="1">
      <alignment vertical="center"/>
    </xf>
    <xf numFmtId="0" fontId="3" fillId="7" borderId="17" xfId="0" applyFont="1" applyFill="1" applyBorder="1"/>
    <xf numFmtId="10" fontId="3" fillId="7" borderId="38" xfId="1" applyNumberFormat="1" applyFont="1" applyFill="1" applyBorder="1" applyAlignment="1">
      <alignment horizontal="center" vertical="center"/>
    </xf>
    <xf numFmtId="0" fontId="3" fillId="7" borderId="44" xfId="0" applyFont="1" applyFill="1" applyBorder="1" applyAlignment="1">
      <alignment horizontal="center"/>
    </xf>
    <xf numFmtId="0" fontId="3" fillId="7" borderId="41" xfId="0" applyFont="1" applyFill="1" applyBorder="1" applyAlignment="1">
      <alignment horizontal="center"/>
    </xf>
    <xf numFmtId="0" fontId="3" fillId="7" borderId="45" xfId="0" applyFont="1" applyFill="1" applyBorder="1" applyAlignment="1">
      <alignment horizontal="center"/>
    </xf>
    <xf numFmtId="0" fontId="3" fillId="7" borderId="0" xfId="0" applyFont="1" applyFill="1" applyBorder="1" applyAlignment="1">
      <alignment horizontal="center"/>
    </xf>
    <xf numFmtId="0" fontId="3" fillId="7" borderId="38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8" borderId="0" xfId="0" applyFont="1" applyFill="1" applyBorder="1" applyAlignment="1">
      <alignment horizontal="center"/>
    </xf>
    <xf numFmtId="0" fontId="0" fillId="2" borderId="33" xfId="0" applyFont="1" applyFill="1" applyBorder="1"/>
    <xf numFmtId="0" fontId="0" fillId="2" borderId="33" xfId="0" applyFont="1" applyFill="1" applyBorder="1" applyAlignment="1">
      <alignment horizontal="left" vertical="center"/>
    </xf>
    <xf numFmtId="0" fontId="0" fillId="2" borderId="33" xfId="0" applyFill="1" applyBorder="1" applyAlignment="1">
      <alignment horizontal="center" vertical="center"/>
    </xf>
    <xf numFmtId="0" fontId="0" fillId="2" borderId="33" xfId="0" applyFont="1" applyFill="1" applyBorder="1" applyAlignment="1">
      <alignment vertical="center" wrapText="1"/>
    </xf>
    <xf numFmtId="0" fontId="0" fillId="2" borderId="16" xfId="0" applyFill="1" applyBorder="1"/>
    <xf numFmtId="0" fontId="0" fillId="2" borderId="33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vertical="center"/>
    </xf>
    <xf numFmtId="0" fontId="0" fillId="2" borderId="38" xfId="0" applyFont="1" applyFill="1" applyBorder="1"/>
    <xf numFmtId="0" fontId="0" fillId="2" borderId="38" xfId="0" applyFont="1" applyFill="1" applyBorder="1" applyAlignment="1">
      <alignment horizontal="center"/>
    </xf>
    <xf numFmtId="0" fontId="0" fillId="2" borderId="37" xfId="0" applyFill="1" applyBorder="1"/>
    <xf numFmtId="0" fontId="0" fillId="2" borderId="38" xfId="0" applyFont="1" applyFill="1" applyBorder="1" applyAlignment="1">
      <alignment horizontal="center" vertical="center"/>
    </xf>
    <xf numFmtId="10" fontId="0" fillId="2" borderId="39" xfId="1" applyNumberFormat="1" applyFont="1" applyFill="1" applyBorder="1" applyAlignment="1">
      <alignment horizontal="center" vertical="center"/>
    </xf>
    <xf numFmtId="0" fontId="0" fillId="2" borderId="38" xfId="0" applyFill="1" applyBorder="1"/>
    <xf numFmtId="0" fontId="0" fillId="2" borderId="17" xfId="0" applyFill="1" applyBorder="1"/>
    <xf numFmtId="0" fontId="0" fillId="2" borderId="38" xfId="0" applyFill="1" applyBorder="1" applyAlignment="1">
      <alignment horizontal="center" vertical="center"/>
    </xf>
    <xf numFmtId="10" fontId="0" fillId="2" borderId="38" xfId="1" applyNumberFormat="1" applyFont="1" applyFill="1" applyBorder="1" applyAlignment="1">
      <alignment horizontal="center" vertical="center"/>
    </xf>
    <xf numFmtId="1" fontId="0" fillId="2" borderId="44" xfId="0" applyNumberFormat="1" applyFont="1" applyFill="1" applyBorder="1" applyAlignment="1">
      <alignment horizontal="center"/>
    </xf>
    <xf numFmtId="1" fontId="0" fillId="2" borderId="41" xfId="0" applyNumberFormat="1" applyFont="1" applyFill="1" applyBorder="1" applyAlignment="1">
      <alignment horizontal="center"/>
    </xf>
    <xf numFmtId="1" fontId="0" fillId="2" borderId="45" xfId="0" applyNumberFormat="1" applyFont="1" applyFill="1" applyBorder="1" applyAlignment="1">
      <alignment horizontal="center"/>
    </xf>
    <xf numFmtId="0" fontId="0" fillId="6" borderId="32" xfId="0" applyFill="1" applyBorder="1"/>
    <xf numFmtId="0" fontId="0" fillId="6" borderId="33" xfId="0" applyFont="1" applyFill="1" applyBorder="1"/>
    <xf numFmtId="10" fontId="0" fillId="6" borderId="28" xfId="1" applyNumberFormat="1" applyFont="1" applyFill="1" applyBorder="1" applyAlignment="1">
      <alignment horizontal="center" vertical="center"/>
    </xf>
    <xf numFmtId="0" fontId="0" fillId="6" borderId="33" xfId="0" applyFont="1" applyFill="1" applyBorder="1" applyAlignment="1">
      <alignment vertical="center"/>
    </xf>
    <xf numFmtId="0" fontId="0" fillId="6" borderId="33" xfId="0" applyFill="1" applyBorder="1" applyAlignment="1">
      <alignment horizontal="center" vertical="center"/>
    </xf>
    <xf numFmtId="0" fontId="0" fillId="6" borderId="33" xfId="0" applyFont="1" applyFill="1" applyBorder="1" applyAlignment="1">
      <alignment vertical="center" wrapText="1"/>
    </xf>
    <xf numFmtId="0" fontId="0" fillId="6" borderId="16" xfId="0" applyFill="1" applyBorder="1"/>
    <xf numFmtId="0" fontId="0" fillId="6" borderId="33" xfId="0" applyFill="1" applyBorder="1"/>
    <xf numFmtId="10" fontId="0" fillId="6" borderId="33" xfId="1" applyNumberFormat="1" applyFont="1" applyFill="1" applyBorder="1" applyAlignment="1">
      <alignment horizontal="center" vertical="center"/>
    </xf>
    <xf numFmtId="0" fontId="0" fillId="6" borderId="37" xfId="0" applyFill="1" applyBorder="1"/>
    <xf numFmtId="0" fontId="0" fillId="6" borderId="38" xfId="0" applyFill="1" applyBorder="1" applyAlignment="1">
      <alignment horizontal="center" vertical="center"/>
    </xf>
    <xf numFmtId="0" fontId="0" fillId="6" borderId="39" xfId="0" applyFill="1" applyBorder="1" applyAlignment="1">
      <alignment horizontal="center" vertical="center"/>
    </xf>
    <xf numFmtId="10" fontId="0" fillId="6" borderId="39" xfId="1" applyNumberFormat="1" applyFont="1" applyFill="1" applyBorder="1" applyAlignment="1">
      <alignment horizontal="center" vertical="center"/>
    </xf>
    <xf numFmtId="0" fontId="0" fillId="6" borderId="38" xfId="0" applyFont="1" applyFill="1" applyBorder="1" applyAlignment="1">
      <alignment vertical="center" wrapText="1"/>
    </xf>
    <xf numFmtId="0" fontId="0" fillId="6" borderId="17" xfId="0" applyFill="1" applyBorder="1"/>
    <xf numFmtId="0" fontId="0" fillId="6" borderId="38" xfId="0" applyFill="1" applyBorder="1"/>
    <xf numFmtId="10" fontId="0" fillId="6" borderId="38" xfId="1" applyNumberFormat="1" applyFont="1" applyFill="1" applyBorder="1" applyAlignment="1">
      <alignment horizontal="center" vertical="center"/>
    </xf>
    <xf numFmtId="0" fontId="0" fillId="6" borderId="44" xfId="0" applyFont="1" applyFill="1" applyBorder="1" applyAlignment="1">
      <alignment horizontal="center"/>
    </xf>
    <xf numFmtId="0" fontId="0" fillId="6" borderId="41" xfId="0" applyFont="1" applyFill="1" applyBorder="1" applyAlignment="1">
      <alignment horizontal="center"/>
    </xf>
    <xf numFmtId="0" fontId="0" fillId="8" borderId="41" xfId="0" applyFont="1" applyFill="1" applyBorder="1" applyAlignment="1">
      <alignment horizontal="center"/>
    </xf>
    <xf numFmtId="0" fontId="0" fillId="9" borderId="41" xfId="0" applyFont="1" applyFill="1" applyBorder="1" applyAlignment="1">
      <alignment horizontal="center"/>
    </xf>
    <xf numFmtId="0" fontId="0" fillId="10" borderId="41" xfId="0" applyFont="1" applyFill="1" applyBorder="1" applyAlignment="1">
      <alignment horizontal="center"/>
    </xf>
    <xf numFmtId="0" fontId="0" fillId="8" borderId="33" xfId="0" applyFont="1" applyFill="1" applyBorder="1"/>
    <xf numFmtId="0" fontId="0" fillId="8" borderId="44" xfId="0" applyFont="1" applyFill="1" applyBorder="1" applyAlignment="1">
      <alignment horizontal="center"/>
    </xf>
    <xf numFmtId="0" fontId="0" fillId="8" borderId="38" xfId="0" applyFont="1" applyFill="1" applyBorder="1"/>
    <xf numFmtId="0" fontId="0" fillId="8" borderId="45" xfId="0" applyFont="1" applyFill="1" applyBorder="1" applyAlignment="1">
      <alignment horizontal="center"/>
    </xf>
    <xf numFmtId="0" fontId="0" fillId="9" borderId="33" xfId="0" applyFont="1" applyFill="1" applyBorder="1"/>
    <xf numFmtId="0" fontId="0" fillId="9" borderId="44" xfId="0" applyFont="1" applyFill="1" applyBorder="1" applyAlignment="1">
      <alignment horizontal="center"/>
    </xf>
    <xf numFmtId="0" fontId="0" fillId="9" borderId="38" xfId="0" applyFont="1" applyFill="1" applyBorder="1"/>
    <xf numFmtId="0" fontId="0" fillId="9" borderId="45" xfId="0" applyFont="1" applyFill="1" applyBorder="1" applyAlignment="1">
      <alignment horizontal="center"/>
    </xf>
    <xf numFmtId="0" fontId="0" fillId="10" borderId="33" xfId="0" applyFont="1" applyFill="1" applyBorder="1"/>
    <xf numFmtId="0" fontId="0" fillId="10" borderId="44" xfId="0" applyFont="1" applyFill="1" applyBorder="1" applyAlignment="1">
      <alignment horizontal="center"/>
    </xf>
    <xf numFmtId="0" fontId="0" fillId="10" borderId="38" xfId="0" applyFont="1" applyFill="1" applyBorder="1"/>
    <xf numFmtId="0" fontId="0" fillId="10" borderId="45" xfId="0" applyFont="1" applyFill="1" applyBorder="1" applyAlignment="1">
      <alignment horizontal="center"/>
    </xf>
    <xf numFmtId="0" fontId="0" fillId="3" borderId="41" xfId="0" applyFont="1" applyFill="1" applyBorder="1" applyAlignment="1">
      <alignment horizontal="center"/>
    </xf>
    <xf numFmtId="0" fontId="0" fillId="3" borderId="33" xfId="0" applyFont="1" applyFill="1" applyBorder="1"/>
    <xf numFmtId="0" fontId="0" fillId="3" borderId="44" xfId="0" applyFont="1" applyFill="1" applyBorder="1" applyAlignment="1">
      <alignment horizontal="center"/>
    </xf>
    <xf numFmtId="0" fontId="0" fillId="3" borderId="38" xfId="0" applyFont="1" applyFill="1" applyBorder="1"/>
    <xf numFmtId="0" fontId="0" fillId="3" borderId="45" xfId="0" applyFont="1" applyFill="1" applyBorder="1" applyAlignment="1">
      <alignment horizontal="center"/>
    </xf>
    <xf numFmtId="0" fontId="0" fillId="0" borderId="33" xfId="0" applyFont="1" applyFill="1" applyBorder="1"/>
    <xf numFmtId="0" fontId="0" fillId="0" borderId="38" xfId="0" applyFont="1" applyFill="1" applyBorder="1"/>
    <xf numFmtId="0" fontId="0" fillId="8" borderId="33" xfId="0" applyFill="1" applyBorder="1" applyAlignment="1">
      <alignment horizontal="center" vertical="center"/>
    </xf>
    <xf numFmtId="0" fontId="0" fillId="8" borderId="33" xfId="0" applyFont="1" applyFill="1" applyBorder="1" applyAlignment="1">
      <alignment vertical="center"/>
    </xf>
    <xf numFmtId="0" fontId="0" fillId="8" borderId="16" xfId="0" applyFill="1" applyBorder="1"/>
    <xf numFmtId="0" fontId="0" fillId="8" borderId="33" xfId="0" applyFont="1" applyFill="1" applyBorder="1" applyAlignment="1">
      <alignment horizontal="center" vertical="center"/>
    </xf>
    <xf numFmtId="0" fontId="0" fillId="8" borderId="37" xfId="0" applyFill="1" applyBorder="1"/>
    <xf numFmtId="0" fontId="0" fillId="8" borderId="38" xfId="0" applyFont="1" applyFill="1" applyBorder="1" applyAlignment="1">
      <alignment horizontal="center"/>
    </xf>
    <xf numFmtId="0" fontId="0" fillId="8" borderId="38" xfId="0" applyFill="1" applyBorder="1" applyAlignment="1">
      <alignment horizontal="center" vertical="center"/>
    </xf>
    <xf numFmtId="0" fontId="0" fillId="8" borderId="39" xfId="0" applyFill="1" applyBorder="1" applyAlignment="1">
      <alignment horizontal="center" vertical="center"/>
    </xf>
    <xf numFmtId="10" fontId="0" fillId="8" borderId="39" xfId="1" applyNumberFormat="1" applyFont="1" applyFill="1" applyBorder="1" applyAlignment="1">
      <alignment horizontal="center" vertical="center"/>
    </xf>
    <xf numFmtId="0" fontId="0" fillId="8" borderId="38" xfId="0" applyFont="1" applyFill="1" applyBorder="1" applyAlignment="1">
      <alignment vertical="center"/>
    </xf>
    <xf numFmtId="0" fontId="0" fillId="8" borderId="17" xfId="0" applyFill="1" applyBorder="1"/>
    <xf numFmtId="0" fontId="0" fillId="8" borderId="38" xfId="0" applyFont="1" applyFill="1" applyBorder="1" applyAlignment="1">
      <alignment horizontal="center" vertical="center"/>
    </xf>
    <xf numFmtId="0" fontId="0" fillId="9" borderId="33" xfId="0" applyFill="1" applyBorder="1"/>
    <xf numFmtId="0" fontId="0" fillId="9" borderId="16" xfId="0" applyFill="1" applyBorder="1" applyAlignment="1">
      <alignment horizontal="center"/>
    </xf>
    <xf numFmtId="0" fontId="0" fillId="9" borderId="33" xfId="0" applyFill="1" applyBorder="1" applyAlignment="1">
      <alignment horizontal="center" vertical="center"/>
    </xf>
    <xf numFmtId="10" fontId="0" fillId="9" borderId="28" xfId="1" applyNumberFormat="1" applyFont="1" applyFill="1" applyBorder="1" applyAlignment="1">
      <alignment horizontal="center" vertical="center"/>
    </xf>
    <xf numFmtId="0" fontId="0" fillId="9" borderId="32" xfId="0" applyFill="1" applyBorder="1"/>
    <xf numFmtId="0" fontId="0" fillId="9" borderId="33" xfId="0" applyFont="1" applyFill="1" applyBorder="1" applyAlignment="1">
      <alignment vertical="center" wrapText="1"/>
    </xf>
    <xf numFmtId="0" fontId="0" fillId="9" borderId="16" xfId="0" applyFill="1" applyBorder="1"/>
    <xf numFmtId="10" fontId="0" fillId="9" borderId="33" xfId="1" applyNumberFormat="1" applyFont="1" applyFill="1" applyBorder="1" applyAlignment="1">
      <alignment horizontal="center" vertical="center"/>
    </xf>
    <xf numFmtId="0" fontId="0" fillId="9" borderId="38" xfId="0" applyFill="1" applyBorder="1"/>
    <xf numFmtId="0" fontId="0" fillId="9" borderId="17" xfId="0" applyFill="1" applyBorder="1" applyAlignment="1">
      <alignment horizontal="center"/>
    </xf>
    <xf numFmtId="0" fontId="0" fillId="9" borderId="38" xfId="0" applyFill="1" applyBorder="1" applyAlignment="1">
      <alignment horizontal="center" vertical="center"/>
    </xf>
    <xf numFmtId="10" fontId="0" fillId="9" borderId="39" xfId="1" applyNumberFormat="1" applyFont="1" applyFill="1" applyBorder="1" applyAlignment="1">
      <alignment horizontal="center" vertical="center"/>
    </xf>
    <xf numFmtId="0" fontId="0" fillId="9" borderId="37" xfId="0" applyFill="1" applyBorder="1"/>
    <xf numFmtId="0" fontId="0" fillId="9" borderId="17" xfId="0" applyFill="1" applyBorder="1"/>
    <xf numFmtId="10" fontId="0" fillId="9" borderId="38" xfId="1" applyNumberFormat="1" applyFont="1" applyFill="1" applyBorder="1" applyAlignment="1">
      <alignment horizontal="center" vertical="center"/>
    </xf>
    <xf numFmtId="0" fontId="0" fillId="10" borderId="33" xfId="0" applyFill="1" applyBorder="1"/>
    <xf numFmtId="0" fontId="0" fillId="10" borderId="33" xfId="0" applyFont="1" applyFill="1" applyBorder="1" applyAlignment="1">
      <alignment vertical="center"/>
    </xf>
    <xf numFmtId="0" fontId="0" fillId="10" borderId="16" xfId="0" applyFill="1" applyBorder="1" applyAlignment="1">
      <alignment horizontal="center"/>
    </xf>
    <xf numFmtId="0" fontId="0" fillId="10" borderId="33" xfId="0" applyFill="1" applyBorder="1" applyAlignment="1">
      <alignment horizontal="center" vertical="center"/>
    </xf>
    <xf numFmtId="10" fontId="0" fillId="10" borderId="28" xfId="1" applyNumberFormat="1" applyFont="1" applyFill="1" applyBorder="1" applyAlignment="1">
      <alignment horizontal="center" vertical="center"/>
    </xf>
    <xf numFmtId="0" fontId="0" fillId="10" borderId="16" xfId="0" applyFill="1" applyBorder="1"/>
    <xf numFmtId="0" fontId="0" fillId="10" borderId="33" xfId="0" applyFont="1" applyFill="1" applyBorder="1" applyAlignment="1">
      <alignment horizontal="center" vertical="center"/>
    </xf>
    <xf numFmtId="0" fontId="3" fillId="10" borderId="33" xfId="0" applyFont="1" applyFill="1" applyBorder="1" applyAlignment="1">
      <alignment horizontal="left" vertical="center"/>
    </xf>
    <xf numFmtId="0" fontId="0" fillId="10" borderId="38" xfId="0" applyFill="1" applyBorder="1"/>
    <xf numFmtId="0" fontId="0" fillId="10" borderId="17" xfId="0" applyFill="1" applyBorder="1" applyAlignment="1">
      <alignment horizontal="center"/>
    </xf>
    <xf numFmtId="0" fontId="0" fillId="10" borderId="38" xfId="0" applyFill="1" applyBorder="1" applyAlignment="1">
      <alignment horizontal="center" vertical="center"/>
    </xf>
    <xf numFmtId="10" fontId="0" fillId="10" borderId="39" xfId="1" applyNumberFormat="1" applyFont="1" applyFill="1" applyBorder="1" applyAlignment="1">
      <alignment horizontal="center" vertical="center"/>
    </xf>
    <xf numFmtId="0" fontId="0" fillId="10" borderId="37" xfId="0" applyFill="1" applyBorder="1"/>
    <xf numFmtId="0" fontId="0" fillId="10" borderId="38" xfId="0" applyFont="1" applyFill="1" applyBorder="1" applyAlignment="1">
      <alignment vertical="center" wrapText="1"/>
    </xf>
    <xf numFmtId="0" fontId="0" fillId="10" borderId="17" xfId="0" applyFill="1" applyBorder="1"/>
    <xf numFmtId="0" fontId="0" fillId="10" borderId="38" xfId="0" applyFont="1" applyFill="1" applyBorder="1" applyAlignment="1">
      <alignment horizontal="center" vertical="center"/>
    </xf>
    <xf numFmtId="0" fontId="0" fillId="10" borderId="38" xfId="0" applyFont="1" applyFill="1" applyBorder="1" applyAlignment="1">
      <alignment vertical="center"/>
    </xf>
    <xf numFmtId="0" fontId="0" fillId="3" borderId="33" xfId="0" applyFill="1" applyBorder="1"/>
    <xf numFmtId="0" fontId="0" fillId="3" borderId="33" xfId="0" applyFont="1" applyFill="1" applyBorder="1" applyAlignment="1">
      <alignment wrapText="1"/>
    </xf>
    <xf numFmtId="0" fontId="0" fillId="3" borderId="16" xfId="0" applyFill="1" applyBorder="1" applyAlignment="1">
      <alignment horizontal="center"/>
    </xf>
    <xf numFmtId="0" fontId="0" fillId="3" borderId="33" xfId="0" applyFill="1" applyBorder="1" applyAlignment="1">
      <alignment horizontal="center" vertical="center"/>
    </xf>
    <xf numFmtId="10" fontId="0" fillId="3" borderId="28" xfId="1" applyNumberFormat="1" applyFont="1" applyFill="1" applyBorder="1" applyAlignment="1">
      <alignment horizontal="center" vertical="center"/>
    </xf>
    <xf numFmtId="0" fontId="0" fillId="3" borderId="32" xfId="0" applyFill="1" applyBorder="1"/>
    <xf numFmtId="0" fontId="0" fillId="3" borderId="33" xfId="0" applyFont="1" applyFill="1" applyBorder="1" applyAlignment="1">
      <alignment vertical="center" wrapText="1"/>
    </xf>
    <xf numFmtId="0" fontId="0" fillId="3" borderId="16" xfId="0" applyFill="1" applyBorder="1"/>
    <xf numFmtId="0" fontId="0" fillId="3" borderId="33" xfId="0" applyFont="1" applyFill="1" applyBorder="1" applyAlignment="1">
      <alignment horizontal="center" vertical="center"/>
    </xf>
    <xf numFmtId="0" fontId="0" fillId="3" borderId="38" xfId="0" applyFill="1" applyBorder="1"/>
    <xf numFmtId="0" fontId="0" fillId="3" borderId="17" xfId="0" applyFill="1" applyBorder="1" applyAlignment="1">
      <alignment horizontal="center"/>
    </xf>
    <xf numFmtId="0" fontId="0" fillId="3" borderId="38" xfId="0" applyFill="1" applyBorder="1" applyAlignment="1">
      <alignment horizontal="center" vertical="center"/>
    </xf>
    <xf numFmtId="10" fontId="0" fillId="3" borderId="39" xfId="1" applyNumberFormat="1" applyFont="1" applyFill="1" applyBorder="1" applyAlignment="1">
      <alignment horizontal="center" vertical="center"/>
    </xf>
    <xf numFmtId="0" fontId="0" fillId="3" borderId="37" xfId="0" applyFill="1" applyBorder="1"/>
    <xf numFmtId="0" fontId="0" fillId="3" borderId="17" xfId="0" applyFill="1" applyBorder="1"/>
    <xf numFmtId="0" fontId="0" fillId="3" borderId="38" xfId="0" applyFont="1" applyFill="1" applyBorder="1" applyAlignment="1">
      <alignment horizontal="center" vertical="center"/>
    </xf>
    <xf numFmtId="0" fontId="0" fillId="11" borderId="32" xfId="0" applyFill="1" applyBorder="1"/>
    <xf numFmtId="0" fontId="0" fillId="11" borderId="33" xfId="0" applyFill="1" applyBorder="1"/>
    <xf numFmtId="0" fontId="0" fillId="11" borderId="33" xfId="0" applyFill="1" applyBorder="1" applyAlignment="1">
      <alignment horizontal="center"/>
    </xf>
    <xf numFmtId="0" fontId="0" fillId="11" borderId="33" xfId="0" applyFill="1" applyBorder="1" applyAlignment="1">
      <alignment horizontal="center" vertical="center"/>
    </xf>
    <xf numFmtId="0" fontId="0" fillId="11" borderId="28" xfId="0" applyFill="1" applyBorder="1" applyAlignment="1">
      <alignment horizontal="center" vertical="center"/>
    </xf>
    <xf numFmtId="0" fontId="0" fillId="11" borderId="33" xfId="0" applyFont="1" applyFill="1" applyBorder="1"/>
    <xf numFmtId="0" fontId="0" fillId="11" borderId="16" xfId="0" applyFill="1" applyBorder="1" applyAlignment="1">
      <alignment horizontal="center"/>
    </xf>
    <xf numFmtId="0" fontId="0" fillId="11" borderId="33" xfId="0" applyFont="1" applyFill="1" applyBorder="1" applyAlignment="1">
      <alignment vertical="center"/>
    </xf>
    <xf numFmtId="0" fontId="0" fillId="11" borderId="16" xfId="0" applyFill="1" applyBorder="1"/>
    <xf numFmtId="10" fontId="0" fillId="11" borderId="33" xfId="1" applyNumberFormat="1" applyFont="1" applyFill="1" applyBorder="1" applyAlignment="1">
      <alignment horizontal="center" vertical="center"/>
    </xf>
    <xf numFmtId="0" fontId="0" fillId="11" borderId="37" xfId="0" applyFill="1" applyBorder="1"/>
    <xf numFmtId="0" fontId="0" fillId="11" borderId="38" xfId="0" applyFill="1" applyBorder="1"/>
    <xf numFmtId="0" fontId="0" fillId="11" borderId="38" xfId="0" applyFill="1" applyBorder="1" applyAlignment="1">
      <alignment horizontal="center"/>
    </xf>
    <xf numFmtId="0" fontId="0" fillId="11" borderId="38" xfId="0" applyFill="1" applyBorder="1" applyAlignment="1">
      <alignment horizontal="center" vertical="center"/>
    </xf>
    <xf numFmtId="0" fontId="0" fillId="11" borderId="39" xfId="0" applyFill="1" applyBorder="1" applyAlignment="1">
      <alignment horizontal="center" vertical="center"/>
    </xf>
    <xf numFmtId="0" fontId="0" fillId="11" borderId="38" xfId="0" applyFont="1" applyFill="1" applyBorder="1"/>
    <xf numFmtId="0" fontId="0" fillId="11" borderId="17" xfId="0" applyFill="1" applyBorder="1" applyAlignment="1">
      <alignment horizontal="center"/>
    </xf>
    <xf numFmtId="10" fontId="0" fillId="11" borderId="39" xfId="1" applyNumberFormat="1" applyFont="1" applyFill="1" applyBorder="1" applyAlignment="1">
      <alignment horizontal="center" vertical="center"/>
    </xf>
    <xf numFmtId="0" fontId="0" fillId="11" borderId="17" xfId="0" applyFill="1" applyBorder="1"/>
    <xf numFmtId="10" fontId="0" fillId="11" borderId="38" xfId="1" applyNumberFormat="1" applyFont="1" applyFill="1" applyBorder="1" applyAlignment="1">
      <alignment horizontal="center" vertical="center"/>
    </xf>
    <xf numFmtId="0" fontId="0" fillId="10" borderId="39" xfId="0" applyFill="1" applyBorder="1" applyAlignment="1">
      <alignment horizontal="center" vertical="center"/>
    </xf>
    <xf numFmtId="0" fontId="0" fillId="0" borderId="33" xfId="0" applyBorder="1"/>
    <xf numFmtId="0" fontId="0" fillId="0" borderId="33" xfId="0" applyBorder="1" applyAlignment="1">
      <alignment horizontal="center"/>
    </xf>
    <xf numFmtId="0" fontId="0" fillId="0" borderId="33" xfId="0" applyBorder="1" applyAlignment="1">
      <alignment horizontal="center" vertical="center"/>
    </xf>
    <xf numFmtId="0" fontId="0" fillId="0" borderId="33" xfId="0" applyFont="1" applyBorder="1" applyAlignment="1">
      <alignment vertical="center"/>
    </xf>
    <xf numFmtId="10" fontId="0" fillId="0" borderId="33" xfId="1" applyNumberFormat="1" applyFont="1" applyBorder="1" applyAlignment="1">
      <alignment horizontal="center" vertical="center"/>
    </xf>
    <xf numFmtId="0" fontId="0" fillId="0" borderId="33" xfId="0" applyFont="1" applyBorder="1"/>
    <xf numFmtId="0" fontId="0" fillId="0" borderId="33" xfId="0" applyFont="1" applyBorder="1" applyAlignment="1">
      <alignment horizontal="center" vertical="center"/>
    </xf>
    <xf numFmtId="0" fontId="0" fillId="0" borderId="32" xfId="0" applyBorder="1"/>
    <xf numFmtId="10" fontId="0" fillId="0" borderId="28" xfId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10" fontId="0" fillId="0" borderId="0" xfId="1" applyNumberFormat="1" applyFont="1" applyBorder="1" applyAlignment="1">
      <alignment horizontal="center" vertical="center"/>
    </xf>
    <xf numFmtId="0" fontId="0" fillId="0" borderId="38" xfId="0" applyBorder="1"/>
    <xf numFmtId="0" fontId="0" fillId="0" borderId="38" xfId="0" applyBorder="1" applyAlignment="1">
      <alignment horizontal="center"/>
    </xf>
    <xf numFmtId="10" fontId="0" fillId="0" borderId="38" xfId="1" applyNumberFormat="1" applyFont="1" applyBorder="1" applyAlignment="1">
      <alignment horizontal="center" vertical="center"/>
    </xf>
    <xf numFmtId="0" fontId="0" fillId="0" borderId="38" xfId="0" applyFont="1" applyBorder="1"/>
    <xf numFmtId="0" fontId="0" fillId="0" borderId="38" xfId="0" applyFont="1" applyBorder="1" applyAlignment="1">
      <alignment horizontal="center" vertical="center"/>
    </xf>
    <xf numFmtId="0" fontId="0" fillId="0" borderId="33" xfId="0" applyFont="1" applyFill="1" applyBorder="1" applyAlignment="1">
      <alignment horizontal="center" vertical="center"/>
    </xf>
    <xf numFmtId="1" fontId="0" fillId="0" borderId="33" xfId="0" applyNumberFormat="1" applyFont="1" applyFill="1" applyBorder="1" applyAlignment="1">
      <alignment horizontal="center" vertical="center"/>
    </xf>
    <xf numFmtId="0" fontId="0" fillId="0" borderId="33" xfId="0" applyFont="1" applyFill="1" applyBorder="1" applyAlignment="1">
      <alignment vertical="center"/>
    </xf>
    <xf numFmtId="0" fontId="0" fillId="0" borderId="38" xfId="0" applyFont="1" applyFill="1" applyBorder="1" applyAlignment="1">
      <alignment vertical="center"/>
    </xf>
    <xf numFmtId="0" fontId="3" fillId="7" borderId="41" xfId="0" applyFont="1" applyFill="1" applyBorder="1" applyAlignment="1">
      <alignment horizontal="center" vertical="center"/>
    </xf>
    <xf numFmtId="0" fontId="3" fillId="7" borderId="29" xfId="0" applyFont="1" applyFill="1" applyBorder="1"/>
    <xf numFmtId="0" fontId="3" fillId="7" borderId="30" xfId="0" applyFont="1" applyFill="1" applyBorder="1"/>
    <xf numFmtId="0" fontId="3" fillId="7" borderId="19" xfId="0" applyFont="1" applyFill="1" applyBorder="1" applyAlignment="1">
      <alignment horizontal="center"/>
    </xf>
    <xf numFmtId="0" fontId="3" fillId="7" borderId="30" xfId="0" applyFont="1" applyFill="1" applyBorder="1" applyAlignment="1">
      <alignment horizontal="center" vertical="center"/>
    </xf>
    <xf numFmtId="10" fontId="3" fillId="7" borderId="31" xfId="1" applyNumberFormat="1" applyFont="1" applyFill="1" applyBorder="1" applyAlignment="1">
      <alignment horizontal="center" vertical="center"/>
    </xf>
    <xf numFmtId="0" fontId="0" fillId="2" borderId="41" xfId="0" applyFont="1" applyFill="1" applyBorder="1" applyAlignment="1">
      <alignment horizontal="center"/>
    </xf>
    <xf numFmtId="0" fontId="0" fillId="2" borderId="41" xfId="0" applyFont="1" applyFill="1" applyBorder="1" applyAlignment="1">
      <alignment horizontal="center" vertical="center" wrapText="1"/>
    </xf>
    <xf numFmtId="0" fontId="0" fillId="2" borderId="45" xfId="0" applyFont="1" applyFill="1" applyBorder="1" applyAlignment="1">
      <alignment horizontal="center"/>
    </xf>
    <xf numFmtId="0" fontId="0" fillId="2" borderId="44" xfId="0" applyFont="1" applyFill="1" applyBorder="1" applyAlignment="1">
      <alignment horizontal="center" vertical="center"/>
    </xf>
    <xf numFmtId="0" fontId="0" fillId="2" borderId="38" xfId="0" applyFont="1" applyFill="1" applyBorder="1" applyAlignment="1">
      <alignment vertical="center"/>
    </xf>
    <xf numFmtId="0" fontId="0" fillId="2" borderId="45" xfId="0" applyFont="1" applyFill="1" applyBorder="1" applyAlignment="1">
      <alignment horizontal="center" vertical="center"/>
    </xf>
    <xf numFmtId="0" fontId="0" fillId="6" borderId="41" xfId="0" applyFill="1" applyBorder="1" applyAlignment="1">
      <alignment horizontal="center"/>
    </xf>
    <xf numFmtId="0" fontId="0" fillId="6" borderId="45" xfId="0" applyFill="1" applyBorder="1" applyAlignment="1">
      <alignment horizontal="center"/>
    </xf>
    <xf numFmtId="0" fontId="0" fillId="6" borderId="44" xfId="0" applyFill="1" applyBorder="1" applyAlignment="1">
      <alignment horizontal="center"/>
    </xf>
    <xf numFmtId="0" fontId="0" fillId="6" borderId="38" xfId="0" applyFont="1" applyFill="1" applyBorder="1" applyAlignment="1"/>
    <xf numFmtId="0" fontId="0" fillId="8" borderId="44" xfId="0" applyFill="1" applyBorder="1" applyAlignment="1">
      <alignment horizontal="center"/>
    </xf>
    <xf numFmtId="0" fontId="0" fillId="6" borderId="43" xfId="0" applyFill="1" applyBorder="1" applyAlignment="1">
      <alignment horizontal="center" vertical="center"/>
    </xf>
    <xf numFmtId="10" fontId="0" fillId="6" borderId="43" xfId="1" applyNumberFormat="1" applyFont="1" applyFill="1" applyBorder="1" applyAlignment="1">
      <alignment horizontal="center" vertical="center"/>
    </xf>
    <xf numFmtId="0" fontId="0" fillId="8" borderId="40" xfId="0" applyFill="1" applyBorder="1" applyAlignment="1">
      <alignment horizontal="center" vertical="center"/>
    </xf>
    <xf numFmtId="10" fontId="0" fillId="8" borderId="40" xfId="1" applyNumberFormat="1" applyFont="1" applyFill="1" applyBorder="1" applyAlignment="1">
      <alignment horizontal="center" vertical="center"/>
    </xf>
    <xf numFmtId="0" fontId="0" fillId="8" borderId="45" xfId="0" applyFill="1" applyBorder="1" applyAlignment="1">
      <alignment horizontal="center"/>
    </xf>
    <xf numFmtId="0" fontId="0" fillId="8" borderId="29" xfId="0" applyFill="1" applyBorder="1"/>
    <xf numFmtId="0" fontId="0" fillId="8" borderId="30" xfId="0" applyFont="1" applyFill="1" applyBorder="1"/>
    <xf numFmtId="0" fontId="0" fillId="8" borderId="20" xfId="0" applyFill="1" applyBorder="1" applyAlignment="1">
      <alignment horizontal="center"/>
    </xf>
    <xf numFmtId="0" fontId="0" fillId="11" borderId="38" xfId="0" applyFont="1" applyFill="1" applyBorder="1" applyAlignment="1">
      <alignment wrapText="1"/>
    </xf>
    <xf numFmtId="0" fontId="3" fillId="2" borderId="38" xfId="0" applyFont="1" applyFill="1" applyBorder="1" applyAlignment="1">
      <alignment vertical="center"/>
    </xf>
    <xf numFmtId="0" fontId="0" fillId="0" borderId="39" xfId="0" applyBorder="1" applyAlignment="1">
      <alignment horizontal="center" vertical="center"/>
    </xf>
    <xf numFmtId="10" fontId="0" fillId="0" borderId="39" xfId="0" applyNumberFormat="1" applyBorder="1"/>
    <xf numFmtId="0" fontId="0" fillId="7" borderId="37" xfId="0" applyFill="1" applyBorder="1"/>
    <xf numFmtId="0" fontId="0" fillId="7" borderId="38" xfId="0" applyFill="1" applyBorder="1" applyAlignment="1">
      <alignment horizontal="center" vertical="center"/>
    </xf>
    <xf numFmtId="0" fontId="0" fillId="7" borderId="39" xfId="0" applyFill="1" applyBorder="1" applyAlignment="1">
      <alignment horizontal="center" vertical="center"/>
    </xf>
    <xf numFmtId="10" fontId="0" fillId="7" borderId="39" xfId="0" applyNumberFormat="1" applyFill="1" applyBorder="1"/>
    <xf numFmtId="0" fontId="0" fillId="7" borderId="39" xfId="0" applyFill="1" applyBorder="1"/>
    <xf numFmtId="0" fontId="0" fillId="2" borderId="39" xfId="0" applyFill="1" applyBorder="1" applyAlignment="1">
      <alignment horizontal="center" vertical="center"/>
    </xf>
    <xf numFmtId="10" fontId="0" fillId="2" borderId="39" xfId="0" applyNumberFormat="1" applyFill="1" applyBorder="1"/>
    <xf numFmtId="0" fontId="0" fillId="2" borderId="39" xfId="0" applyFill="1" applyBorder="1"/>
    <xf numFmtId="10" fontId="0" fillId="6" borderId="39" xfId="0" applyNumberFormat="1" applyFill="1" applyBorder="1"/>
    <xf numFmtId="0" fontId="0" fillId="6" borderId="39" xfId="0" applyFill="1" applyBorder="1"/>
    <xf numFmtId="10" fontId="0" fillId="8" borderId="39" xfId="0" applyNumberFormat="1" applyFill="1" applyBorder="1"/>
    <xf numFmtId="0" fontId="0" fillId="8" borderId="39" xfId="0" applyFill="1" applyBorder="1"/>
    <xf numFmtId="0" fontId="0" fillId="4" borderId="37" xfId="0" applyFill="1" applyBorder="1"/>
    <xf numFmtId="0" fontId="0" fillId="4" borderId="38" xfId="0" applyFill="1" applyBorder="1" applyAlignment="1">
      <alignment horizontal="center" vertical="center"/>
    </xf>
    <xf numFmtId="0" fontId="0" fillId="4" borderId="39" xfId="0" applyFill="1" applyBorder="1" applyAlignment="1">
      <alignment horizontal="center" vertical="center"/>
    </xf>
    <xf numFmtId="0" fontId="0" fillId="4" borderId="39" xfId="0" applyFill="1" applyBorder="1"/>
    <xf numFmtId="0" fontId="0" fillId="10" borderId="39" xfId="0" applyFill="1" applyBorder="1"/>
    <xf numFmtId="0" fontId="0" fillId="9" borderId="39" xfId="0" applyFill="1" applyBorder="1" applyAlignment="1">
      <alignment horizontal="center" vertical="center"/>
    </xf>
    <xf numFmtId="0" fontId="0" fillId="9" borderId="39" xfId="0" applyFill="1" applyBorder="1"/>
    <xf numFmtId="10" fontId="0" fillId="9" borderId="39" xfId="0" applyNumberFormat="1" applyFill="1" applyBorder="1"/>
    <xf numFmtId="0" fontId="0" fillId="11" borderId="39" xfId="0" applyFill="1" applyBorder="1"/>
    <xf numFmtId="0" fontId="0" fillId="3" borderId="39" xfId="0" applyFill="1" applyBorder="1" applyAlignment="1">
      <alignment horizontal="center" vertical="center"/>
    </xf>
    <xf numFmtId="10" fontId="0" fillId="3" borderId="39" xfId="0" applyNumberFormat="1" applyFill="1" applyBorder="1"/>
    <xf numFmtId="0" fontId="0" fillId="3" borderId="39" xfId="0" applyFill="1" applyBorder="1"/>
    <xf numFmtId="0" fontId="0" fillId="7" borderId="21" xfId="0" applyFill="1" applyBorder="1"/>
    <xf numFmtId="0" fontId="0" fillId="7" borderId="46" xfId="0" applyFill="1" applyBorder="1" applyAlignment="1">
      <alignment horizontal="center" vertical="center"/>
    </xf>
    <xf numFmtId="10" fontId="0" fillId="7" borderId="47" xfId="0" applyNumberFormat="1" applyFill="1" applyBorder="1" applyAlignment="1">
      <alignment horizontal="center" vertical="center"/>
    </xf>
    <xf numFmtId="10" fontId="0" fillId="7" borderId="47" xfId="0" applyNumberFormat="1" applyFill="1" applyBorder="1"/>
    <xf numFmtId="0" fontId="0" fillId="2" borderId="21" xfId="0" applyFill="1" applyBorder="1"/>
    <xf numFmtId="1" fontId="0" fillId="2" borderId="46" xfId="0" applyNumberFormat="1" applyFill="1" applyBorder="1" applyAlignment="1">
      <alignment horizontal="center" vertical="center"/>
    </xf>
    <xf numFmtId="10" fontId="0" fillId="2" borderId="47" xfId="0" applyNumberFormat="1" applyFill="1" applyBorder="1" applyAlignment="1">
      <alignment horizontal="center" vertical="center"/>
    </xf>
    <xf numFmtId="10" fontId="0" fillId="2" borderId="47" xfId="0" applyNumberFormat="1" applyFill="1" applyBorder="1"/>
    <xf numFmtId="0" fontId="0" fillId="6" borderId="21" xfId="0" applyFill="1" applyBorder="1"/>
    <xf numFmtId="0" fontId="0" fillId="6" borderId="46" xfId="0" applyFill="1" applyBorder="1" applyAlignment="1">
      <alignment horizontal="center" vertical="center"/>
    </xf>
    <xf numFmtId="10" fontId="0" fillId="6" borderId="47" xfId="0" applyNumberFormat="1" applyFill="1" applyBorder="1" applyAlignment="1">
      <alignment horizontal="center" vertical="center"/>
    </xf>
    <xf numFmtId="10" fontId="0" fillId="6" borderId="47" xfId="0" applyNumberFormat="1" applyFill="1" applyBorder="1"/>
    <xf numFmtId="0" fontId="0" fillId="6" borderId="47" xfId="0" applyFill="1" applyBorder="1"/>
    <xf numFmtId="0" fontId="0" fillId="8" borderId="21" xfId="0" applyFill="1" applyBorder="1"/>
    <xf numFmtId="0" fontId="0" fillId="8" borderId="46" xfId="0" applyFill="1" applyBorder="1" applyAlignment="1">
      <alignment horizontal="center" vertical="center"/>
    </xf>
    <xf numFmtId="10" fontId="0" fillId="8" borderId="47" xfId="0" applyNumberFormat="1" applyFill="1" applyBorder="1" applyAlignment="1">
      <alignment horizontal="center" vertical="center"/>
    </xf>
    <xf numFmtId="10" fontId="0" fillId="8" borderId="47" xfId="0" applyNumberFormat="1" applyFill="1" applyBorder="1"/>
    <xf numFmtId="0" fontId="0" fillId="4" borderId="21" xfId="0" applyFill="1" applyBorder="1"/>
    <xf numFmtId="0" fontId="0" fillId="4" borderId="46" xfId="0" applyFill="1" applyBorder="1" applyAlignment="1">
      <alignment horizontal="center" vertical="center"/>
    </xf>
    <xf numFmtId="10" fontId="0" fillId="4" borderId="47" xfId="0" applyNumberFormat="1" applyFill="1" applyBorder="1" applyAlignment="1">
      <alignment horizontal="center" vertical="center"/>
    </xf>
    <xf numFmtId="10" fontId="0" fillId="4" borderId="47" xfId="0" applyNumberFormat="1" applyFill="1" applyBorder="1"/>
    <xf numFmtId="0" fontId="0" fillId="4" borderId="47" xfId="0" applyFill="1" applyBorder="1"/>
    <xf numFmtId="0" fontId="0" fillId="9" borderId="21" xfId="0" applyFill="1" applyBorder="1"/>
    <xf numFmtId="0" fontId="0" fillId="9" borderId="46" xfId="0" applyFill="1" applyBorder="1" applyAlignment="1">
      <alignment horizontal="center" vertical="center"/>
    </xf>
    <xf numFmtId="10" fontId="0" fillId="9" borderId="47" xfId="0" applyNumberFormat="1" applyFill="1" applyBorder="1" applyAlignment="1">
      <alignment horizontal="center" vertical="center"/>
    </xf>
    <xf numFmtId="10" fontId="0" fillId="9" borderId="47" xfId="0" applyNumberFormat="1" applyFill="1" applyBorder="1"/>
    <xf numFmtId="0" fontId="0" fillId="9" borderId="47" xfId="0" applyFill="1" applyBorder="1"/>
    <xf numFmtId="0" fontId="0" fillId="10" borderId="21" xfId="0" applyFill="1" applyBorder="1"/>
    <xf numFmtId="0" fontId="0" fillId="10" borderId="46" xfId="0" applyFill="1" applyBorder="1" applyAlignment="1">
      <alignment horizontal="center" vertical="center"/>
    </xf>
    <xf numFmtId="10" fontId="0" fillId="10" borderId="47" xfId="0" applyNumberFormat="1" applyFill="1" applyBorder="1" applyAlignment="1">
      <alignment horizontal="center" vertical="center"/>
    </xf>
    <xf numFmtId="10" fontId="0" fillId="10" borderId="47" xfId="0" applyNumberFormat="1" applyFill="1" applyBorder="1"/>
    <xf numFmtId="0" fontId="0" fillId="10" borderId="47" xfId="0" applyFill="1" applyBorder="1"/>
    <xf numFmtId="0" fontId="0" fillId="3" borderId="21" xfId="0" applyFill="1" applyBorder="1"/>
    <xf numFmtId="0" fontId="0" fillId="3" borderId="46" xfId="0" applyFill="1" applyBorder="1" applyAlignment="1">
      <alignment horizontal="center" vertical="center"/>
    </xf>
    <xf numFmtId="0" fontId="0" fillId="3" borderId="47" xfId="0" applyFill="1" applyBorder="1" applyAlignment="1">
      <alignment horizontal="center" vertical="center"/>
    </xf>
    <xf numFmtId="10" fontId="0" fillId="3" borderId="47" xfId="0" applyNumberFormat="1" applyFill="1" applyBorder="1"/>
    <xf numFmtId="0" fontId="0" fillId="3" borderId="47" xfId="0" applyFill="1" applyBorder="1"/>
    <xf numFmtId="0" fontId="0" fillId="0" borderId="47" xfId="0" applyBorder="1"/>
    <xf numFmtId="0" fontId="0" fillId="0" borderId="21" xfId="0" applyBorder="1"/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10" fontId="0" fillId="0" borderId="47" xfId="0" applyNumberFormat="1" applyBorder="1"/>
    <xf numFmtId="0" fontId="0" fillId="11" borderId="21" xfId="0" applyFill="1" applyBorder="1"/>
    <xf numFmtId="0" fontId="0" fillId="11" borderId="46" xfId="0" applyFill="1" applyBorder="1" applyAlignment="1">
      <alignment horizontal="center" vertical="center"/>
    </xf>
    <xf numFmtId="0" fontId="0" fillId="11" borderId="47" xfId="0" applyFill="1" applyBorder="1" applyAlignment="1">
      <alignment horizontal="center" vertical="center"/>
    </xf>
    <xf numFmtId="0" fontId="0" fillId="11" borderId="47" xfId="0" applyFill="1" applyBorder="1"/>
    <xf numFmtId="10" fontId="0" fillId="11" borderId="47" xfId="0" applyNumberFormat="1" applyFill="1" applyBorder="1"/>
    <xf numFmtId="0" fontId="0" fillId="13" borderId="21" xfId="0" applyFill="1" applyBorder="1"/>
    <xf numFmtId="0" fontId="0" fillId="13" borderId="46" xfId="0" applyFill="1" applyBorder="1" applyAlignment="1">
      <alignment horizontal="center" vertical="center"/>
    </xf>
    <xf numFmtId="0" fontId="0" fillId="13" borderId="47" xfId="0" applyFill="1" applyBorder="1" applyAlignment="1">
      <alignment horizontal="center" vertical="center"/>
    </xf>
    <xf numFmtId="0" fontId="0" fillId="13" borderId="47" xfId="0" applyFill="1" applyBorder="1"/>
    <xf numFmtId="0" fontId="0" fillId="13" borderId="37" xfId="0" applyFill="1" applyBorder="1"/>
    <xf numFmtId="0" fontId="0" fillId="13" borderId="38" xfId="0" applyFill="1" applyBorder="1" applyAlignment="1">
      <alignment horizontal="center" vertical="center"/>
    </xf>
    <xf numFmtId="0" fontId="0" fillId="13" borderId="39" xfId="0" applyFill="1" applyBorder="1" applyAlignment="1">
      <alignment horizontal="center" vertical="center"/>
    </xf>
    <xf numFmtId="0" fontId="0" fillId="13" borderId="39" xfId="0" applyFill="1" applyBorder="1"/>
    <xf numFmtId="10" fontId="0" fillId="13" borderId="39" xfId="0" applyNumberFormat="1" applyFill="1" applyBorder="1"/>
    <xf numFmtId="0" fontId="0" fillId="17" borderId="21" xfId="0" applyFill="1" applyBorder="1"/>
    <xf numFmtId="0" fontId="0" fillId="17" borderId="46" xfId="0" applyFill="1" applyBorder="1" applyAlignment="1">
      <alignment horizontal="center" vertical="center"/>
    </xf>
    <xf numFmtId="0" fontId="0" fillId="17" borderId="47" xfId="0" applyFill="1" applyBorder="1" applyAlignment="1">
      <alignment horizontal="center" vertical="center"/>
    </xf>
    <xf numFmtId="0" fontId="0" fillId="17" borderId="47" xfId="0" applyFill="1" applyBorder="1"/>
    <xf numFmtId="0" fontId="0" fillId="17" borderId="46" xfId="0" applyFill="1" applyBorder="1"/>
    <xf numFmtId="0" fontId="0" fillId="17" borderId="37" xfId="0" applyFill="1" applyBorder="1"/>
    <xf numFmtId="0" fontId="0" fillId="17" borderId="38" xfId="0" applyFill="1" applyBorder="1" applyAlignment="1">
      <alignment horizontal="center" vertical="center"/>
    </xf>
    <xf numFmtId="0" fontId="0" fillId="17" borderId="39" xfId="0" applyFill="1" applyBorder="1" applyAlignment="1">
      <alignment horizontal="center" vertical="center"/>
    </xf>
    <xf numFmtId="0" fontId="0" fillId="17" borderId="39" xfId="0" applyFill="1" applyBorder="1"/>
    <xf numFmtId="1" fontId="0" fillId="17" borderId="37" xfId="0" applyNumberFormat="1" applyFill="1" applyBorder="1"/>
    <xf numFmtId="10" fontId="0" fillId="17" borderId="39" xfId="0" applyNumberFormat="1" applyFill="1" applyBorder="1"/>
    <xf numFmtId="0" fontId="0" fillId="15" borderId="21" xfId="0" applyFill="1" applyBorder="1"/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5" borderId="47" xfId="0" applyFill="1" applyBorder="1"/>
    <xf numFmtId="10" fontId="0" fillId="15" borderId="47" xfId="0" applyNumberFormat="1" applyFill="1" applyBorder="1"/>
    <xf numFmtId="0" fontId="0" fillId="15" borderId="37" xfId="0" applyFill="1" applyBorder="1"/>
    <xf numFmtId="0" fontId="0" fillId="15" borderId="38" xfId="0" applyFill="1" applyBorder="1" applyAlignment="1">
      <alignment horizontal="center" vertical="center"/>
    </xf>
    <xf numFmtId="0" fontId="0" fillId="15" borderId="39" xfId="0" applyFill="1" applyBorder="1" applyAlignment="1">
      <alignment horizontal="center" vertical="center"/>
    </xf>
    <xf numFmtId="0" fontId="0" fillId="15" borderId="39" xfId="0" applyFill="1" applyBorder="1"/>
    <xf numFmtId="10" fontId="0" fillId="15" borderId="39" xfId="0" applyNumberFormat="1" applyFill="1" applyBorder="1"/>
    <xf numFmtId="0" fontId="0" fillId="16" borderId="21" xfId="0" applyFill="1" applyBorder="1"/>
    <xf numFmtId="0" fontId="0" fillId="16" borderId="46" xfId="0" applyFill="1" applyBorder="1" applyAlignment="1">
      <alignment horizontal="center" vertical="center"/>
    </xf>
    <xf numFmtId="0" fontId="0" fillId="16" borderId="47" xfId="0" applyFill="1" applyBorder="1" applyAlignment="1">
      <alignment horizontal="center" vertical="center"/>
    </xf>
    <xf numFmtId="0" fontId="0" fillId="16" borderId="47" xfId="0" applyFill="1" applyBorder="1"/>
    <xf numFmtId="10" fontId="0" fillId="16" borderId="47" xfId="0" applyNumberFormat="1" applyFill="1" applyBorder="1"/>
    <xf numFmtId="0" fontId="0" fillId="16" borderId="37" xfId="0" applyFill="1" applyBorder="1"/>
    <xf numFmtId="0" fontId="0" fillId="16" borderId="38" xfId="0" applyFill="1" applyBorder="1" applyAlignment="1">
      <alignment horizontal="center" vertical="center"/>
    </xf>
    <xf numFmtId="0" fontId="0" fillId="16" borderId="39" xfId="0" applyFill="1" applyBorder="1" applyAlignment="1">
      <alignment horizontal="center" vertical="center"/>
    </xf>
    <xf numFmtId="0" fontId="0" fillId="16" borderId="39" xfId="0" applyFill="1" applyBorder="1"/>
    <xf numFmtId="10" fontId="0" fillId="16" borderId="39" xfId="0" applyNumberFormat="1" applyFill="1" applyBorder="1"/>
    <xf numFmtId="0" fontId="0" fillId="14" borderId="21" xfId="0" applyFill="1" applyBorder="1"/>
    <xf numFmtId="0" fontId="0" fillId="14" borderId="46" xfId="0" applyFill="1" applyBorder="1" applyAlignment="1">
      <alignment horizontal="center" vertical="center"/>
    </xf>
    <xf numFmtId="0" fontId="0" fillId="14" borderId="47" xfId="0" applyFill="1" applyBorder="1" applyAlignment="1">
      <alignment horizontal="center" vertical="center"/>
    </xf>
    <xf numFmtId="0" fontId="0" fillId="14" borderId="47" xfId="0" applyFill="1" applyBorder="1"/>
    <xf numFmtId="0" fontId="0" fillId="14" borderId="46" xfId="0" applyFill="1" applyBorder="1"/>
    <xf numFmtId="0" fontId="0" fillId="14" borderId="37" xfId="0" applyFill="1" applyBorder="1"/>
    <xf numFmtId="0" fontId="0" fillId="14" borderId="38" xfId="0" applyFill="1" applyBorder="1" applyAlignment="1">
      <alignment horizontal="center" vertical="center"/>
    </xf>
    <xf numFmtId="0" fontId="0" fillId="14" borderId="39" xfId="0" applyFill="1" applyBorder="1" applyAlignment="1">
      <alignment horizontal="center" vertical="center"/>
    </xf>
    <xf numFmtId="0" fontId="0" fillId="14" borderId="39" xfId="0" applyFill="1" applyBorder="1"/>
    <xf numFmtId="10" fontId="0" fillId="14" borderId="39" xfId="0" applyNumberFormat="1" applyFill="1" applyBorder="1"/>
    <xf numFmtId="0" fontId="0" fillId="12" borderId="21" xfId="0" applyFill="1" applyBorder="1"/>
    <xf numFmtId="0" fontId="0" fillId="12" borderId="46" xfId="0" applyFill="1" applyBorder="1" applyAlignment="1">
      <alignment horizontal="center" vertical="center"/>
    </xf>
    <xf numFmtId="0" fontId="0" fillId="12" borderId="47" xfId="0" applyFill="1" applyBorder="1" applyAlignment="1">
      <alignment horizontal="center" vertical="center"/>
    </xf>
    <xf numFmtId="0" fontId="0" fillId="12" borderId="47" xfId="0" applyFill="1" applyBorder="1"/>
    <xf numFmtId="10" fontId="0" fillId="12" borderId="47" xfId="0" applyNumberFormat="1" applyFill="1" applyBorder="1"/>
    <xf numFmtId="10" fontId="0" fillId="12" borderId="39" xfId="0" applyNumberFormat="1" applyFill="1" applyBorder="1"/>
    <xf numFmtId="0" fontId="0" fillId="7" borderId="47" xfId="0" applyFill="1" applyBorder="1" applyAlignment="1">
      <alignment horizontal="center" vertical="center"/>
    </xf>
    <xf numFmtId="0" fontId="0" fillId="7" borderId="47" xfId="0" applyFill="1" applyBorder="1"/>
    <xf numFmtId="0" fontId="0" fillId="6" borderId="47" xfId="0" applyFill="1" applyBorder="1" applyAlignment="1">
      <alignment horizontal="center" vertical="center"/>
    </xf>
    <xf numFmtId="0" fontId="0" fillId="2" borderId="46" xfId="0" applyFill="1" applyBorder="1" applyAlignment="1">
      <alignment horizontal="center" vertical="center"/>
    </xf>
    <xf numFmtId="0" fontId="0" fillId="2" borderId="47" xfId="0" applyFill="1" applyBorder="1" applyAlignment="1">
      <alignment horizontal="center" vertical="center"/>
    </xf>
    <xf numFmtId="0" fontId="0" fillId="2" borderId="47" xfId="0" applyFill="1" applyBorder="1"/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0" fontId="0" fillId="4" borderId="1" xfId="1" applyNumberFormat="1" applyFont="1" applyFill="1" applyBorder="1" applyAlignment="1">
      <alignment horizontal="center" vertical="center"/>
    </xf>
    <xf numFmtId="1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0" fontId="0" fillId="3" borderId="5" xfId="1" applyNumberFormat="1" applyFont="1" applyFill="1" applyBorder="1" applyAlignment="1">
      <alignment horizontal="center" vertical="center"/>
    </xf>
    <xf numFmtId="10" fontId="0" fillId="3" borderId="6" xfId="1" applyNumberFormat="1" applyFont="1" applyFill="1" applyBorder="1" applyAlignment="1">
      <alignment horizontal="center" vertical="center"/>
    </xf>
    <xf numFmtId="10" fontId="0" fillId="3" borderId="4" xfId="1" applyNumberFormat="1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10" fontId="0" fillId="2" borderId="5" xfId="1" applyNumberFormat="1" applyFont="1" applyFill="1" applyBorder="1" applyAlignment="1">
      <alignment horizontal="center" vertical="center"/>
    </xf>
    <xf numFmtId="10" fontId="0" fillId="2" borderId="6" xfId="1" applyNumberFormat="1" applyFont="1" applyFill="1" applyBorder="1" applyAlignment="1">
      <alignment horizontal="center" vertical="center"/>
    </xf>
    <xf numFmtId="10" fontId="0" fillId="2" borderId="4" xfId="1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10" fontId="0" fillId="3" borderId="10" xfId="1" applyNumberFormat="1" applyFont="1" applyFill="1" applyBorder="1" applyAlignment="1">
      <alignment horizontal="center" vertical="center"/>
    </xf>
    <xf numFmtId="10" fontId="0" fillId="3" borderId="15" xfId="1" applyNumberFormat="1" applyFont="1" applyFill="1" applyBorder="1" applyAlignment="1">
      <alignment horizontal="center" vertical="center"/>
    </xf>
    <xf numFmtId="10" fontId="0" fillId="3" borderId="13" xfId="1" applyNumberFormat="1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2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12" xfId="0" applyFont="1" applyFill="1" applyBorder="1" applyAlignment="1">
      <alignment horizontal="center" vertical="center" wrapText="1"/>
    </xf>
    <xf numFmtId="10" fontId="0" fillId="4" borderId="10" xfId="1" applyNumberFormat="1" applyFont="1" applyFill="1" applyBorder="1" applyAlignment="1">
      <alignment horizontal="center" vertical="center"/>
    </xf>
    <xf numFmtId="10" fontId="0" fillId="4" borderId="15" xfId="1" applyNumberFormat="1" applyFont="1" applyFill="1" applyBorder="1" applyAlignment="1">
      <alignment horizontal="center" vertical="center"/>
    </xf>
    <xf numFmtId="10" fontId="0" fillId="4" borderId="13" xfId="1" applyNumberFormat="1" applyFont="1" applyFill="1" applyBorder="1" applyAlignment="1">
      <alignment horizontal="center" vertical="center"/>
    </xf>
    <xf numFmtId="0" fontId="0" fillId="4" borderId="9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4" borderId="12" xfId="0" applyFont="1" applyFill="1" applyBorder="1" applyAlignment="1">
      <alignment horizontal="center" vertical="center"/>
    </xf>
    <xf numFmtId="0" fontId="0" fillId="4" borderId="9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0" fillId="4" borderId="12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0" fontId="0" fillId="2" borderId="12" xfId="0" applyFont="1" applyFill="1" applyBorder="1" applyAlignment="1">
      <alignment horizontal="center" vertical="center" wrapText="1"/>
    </xf>
    <xf numFmtId="10" fontId="0" fillId="2" borderId="10" xfId="1" applyNumberFormat="1" applyFont="1" applyFill="1" applyBorder="1" applyAlignment="1">
      <alignment horizontal="center" vertical="center"/>
    </xf>
    <xf numFmtId="10" fontId="0" fillId="2" borderId="13" xfId="1" applyNumberFormat="1" applyFont="1" applyFill="1" applyBorder="1" applyAlignment="1">
      <alignment horizontal="center" vertical="center"/>
    </xf>
    <xf numFmtId="0" fontId="0" fillId="2" borderId="9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3" borderId="16" xfId="0" applyFill="1" applyBorder="1" applyAlignment="1">
      <alignment horizontal="center" vertical="center" wrapText="1"/>
    </xf>
    <xf numFmtId="0" fontId="0" fillId="3" borderId="17" xfId="0" applyFill="1" applyBorder="1" applyAlignment="1">
      <alignment horizontal="center" vertical="center" wrapText="1"/>
    </xf>
    <xf numFmtId="10" fontId="0" fillId="3" borderId="24" xfId="1" applyNumberFormat="1" applyFont="1" applyFill="1" applyBorder="1" applyAlignment="1">
      <alignment horizontal="center" vertical="center"/>
    </xf>
    <xf numFmtId="10" fontId="0" fillId="3" borderId="25" xfId="1" applyNumberFormat="1" applyFont="1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10" fontId="0" fillId="2" borderId="15" xfId="1" applyNumberFormat="1" applyFont="1" applyFill="1" applyBorder="1" applyAlignment="1">
      <alignment horizontal="center" vertical="center"/>
    </xf>
    <xf numFmtId="10" fontId="0" fillId="3" borderId="42" xfId="1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3" borderId="16" xfId="0" applyFont="1" applyFill="1" applyBorder="1" applyAlignment="1">
      <alignment horizontal="center" vertical="center"/>
    </xf>
    <xf numFmtId="0" fontId="0" fillId="3" borderId="6" xfId="0" applyFont="1" applyFill="1" applyBorder="1" applyAlignment="1">
      <alignment horizontal="center" vertical="center"/>
    </xf>
    <xf numFmtId="0" fontId="0" fillId="3" borderId="17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2" fillId="0" borderId="32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27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wrapText="1"/>
    </xf>
    <xf numFmtId="0" fontId="2" fillId="6" borderId="4" xfId="0" applyFont="1" applyFill="1" applyBorder="1" applyAlignment="1">
      <alignment horizontal="center" wrapText="1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wrapText="1"/>
    </xf>
    <xf numFmtId="10" fontId="0" fillId="0" borderId="28" xfId="1" applyNumberFormat="1" applyFont="1" applyBorder="1" applyAlignment="1">
      <alignment horizontal="center" vertical="center"/>
    </xf>
    <xf numFmtId="10" fontId="0" fillId="0" borderId="34" xfId="1" applyNumberFormat="1" applyFont="1" applyBorder="1" applyAlignment="1">
      <alignment horizontal="center" vertical="center"/>
    </xf>
    <xf numFmtId="10" fontId="0" fillId="0" borderId="39" xfId="1" applyNumberFormat="1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1" fontId="0" fillId="0" borderId="33" xfId="0" applyNumberFormat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1" fontId="0" fillId="0" borderId="38" xfId="0" applyNumberFormat="1" applyBorder="1" applyAlignment="1">
      <alignment horizontal="center" vertical="center"/>
    </xf>
    <xf numFmtId="10" fontId="0" fillId="11" borderId="28" xfId="1" applyNumberFormat="1" applyFont="1" applyFill="1" applyBorder="1" applyAlignment="1">
      <alignment horizontal="center" vertical="center"/>
    </xf>
    <xf numFmtId="10" fontId="0" fillId="11" borderId="34" xfId="1" applyNumberFormat="1" applyFont="1" applyFill="1" applyBorder="1" applyAlignment="1">
      <alignment horizontal="center" vertical="center"/>
    </xf>
    <xf numFmtId="0" fontId="0" fillId="11" borderId="33" xfId="0" applyFill="1" applyBorder="1" applyAlignment="1">
      <alignment horizontal="center" vertical="center"/>
    </xf>
    <xf numFmtId="0" fontId="0" fillId="11" borderId="0" xfId="0" applyFill="1" applyBorder="1" applyAlignment="1">
      <alignment horizontal="center" vertical="center"/>
    </xf>
    <xf numFmtId="0" fontId="0" fillId="11" borderId="32" xfId="0" applyFill="1" applyBorder="1" applyAlignment="1">
      <alignment horizontal="center" vertical="center"/>
    </xf>
    <xf numFmtId="0" fontId="0" fillId="11" borderId="36" xfId="0" applyFill="1" applyBorder="1" applyAlignment="1">
      <alignment horizontal="center" vertical="center"/>
    </xf>
    <xf numFmtId="10" fontId="0" fillId="10" borderId="28" xfId="1" applyNumberFormat="1" applyFont="1" applyFill="1" applyBorder="1" applyAlignment="1">
      <alignment horizontal="center" vertical="center"/>
    </xf>
    <xf numFmtId="10" fontId="0" fillId="10" borderId="34" xfId="1" applyNumberFormat="1" applyFont="1" applyFill="1" applyBorder="1" applyAlignment="1">
      <alignment horizontal="center" vertical="center"/>
    </xf>
    <xf numFmtId="10" fontId="0" fillId="10" borderId="39" xfId="1" applyNumberFormat="1" applyFont="1" applyFill="1" applyBorder="1" applyAlignment="1">
      <alignment horizontal="center" vertical="center"/>
    </xf>
    <xf numFmtId="0" fontId="0" fillId="10" borderId="33" xfId="0" applyFill="1" applyBorder="1" applyAlignment="1">
      <alignment horizontal="center" vertical="center"/>
    </xf>
    <xf numFmtId="0" fontId="0" fillId="10" borderId="0" xfId="0" applyFill="1" applyBorder="1" applyAlignment="1">
      <alignment horizontal="center" vertical="center"/>
    </xf>
    <xf numFmtId="0" fontId="0" fillId="10" borderId="38" xfId="0" applyFill="1" applyBorder="1" applyAlignment="1">
      <alignment horizontal="center" vertical="center"/>
    </xf>
    <xf numFmtId="0" fontId="0" fillId="10" borderId="32" xfId="0" applyFill="1" applyBorder="1" applyAlignment="1">
      <alignment horizontal="center" vertical="center"/>
    </xf>
    <xf numFmtId="0" fontId="0" fillId="10" borderId="36" xfId="0" applyFill="1" applyBorder="1" applyAlignment="1">
      <alignment horizontal="center" vertical="center"/>
    </xf>
    <xf numFmtId="0" fontId="0" fillId="10" borderId="37" xfId="0" applyFill="1" applyBorder="1" applyAlignment="1">
      <alignment horizontal="center" vertical="center"/>
    </xf>
    <xf numFmtId="10" fontId="0" fillId="8" borderId="34" xfId="1" applyNumberFormat="1" applyFont="1" applyFill="1" applyBorder="1" applyAlignment="1">
      <alignment horizontal="center" vertical="center"/>
    </xf>
    <xf numFmtId="10" fontId="0" fillId="8" borderId="39" xfId="1" applyNumberFormat="1" applyFont="1" applyFill="1" applyBorder="1" applyAlignment="1">
      <alignment horizontal="center" vertical="center"/>
    </xf>
    <xf numFmtId="0" fontId="0" fillId="8" borderId="0" xfId="0" applyFill="1" applyBorder="1" applyAlignment="1">
      <alignment horizontal="center" vertical="center"/>
    </xf>
    <xf numFmtId="0" fontId="0" fillId="8" borderId="38" xfId="0" applyFill="1" applyBorder="1" applyAlignment="1">
      <alignment horizontal="center" vertical="center"/>
    </xf>
    <xf numFmtId="10" fontId="0" fillId="8" borderId="28" xfId="1" applyNumberFormat="1" applyFont="1" applyFill="1" applyBorder="1" applyAlignment="1">
      <alignment horizontal="center" vertical="center"/>
    </xf>
    <xf numFmtId="0" fontId="0" fillId="8" borderId="33" xfId="0" applyFill="1" applyBorder="1" applyAlignment="1">
      <alignment horizontal="center" vertical="center"/>
    </xf>
    <xf numFmtId="0" fontId="0" fillId="8" borderId="36" xfId="0" applyFill="1" applyBorder="1" applyAlignment="1">
      <alignment horizontal="center" vertical="center"/>
    </xf>
    <xf numFmtId="0" fontId="0" fillId="8" borderId="37" xfId="0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10" fontId="3" fillId="7" borderId="28" xfId="1" applyNumberFormat="1" applyFont="1" applyFill="1" applyBorder="1" applyAlignment="1">
      <alignment horizontal="center" vertical="center"/>
    </xf>
    <xf numFmtId="10" fontId="3" fillId="7" borderId="34" xfId="1" applyNumberFormat="1" applyFont="1" applyFill="1" applyBorder="1" applyAlignment="1">
      <alignment horizontal="center" vertical="center"/>
    </xf>
    <xf numFmtId="10" fontId="3" fillId="7" borderId="39" xfId="1" applyNumberFormat="1" applyFont="1" applyFill="1" applyBorder="1" applyAlignment="1">
      <alignment horizontal="center" vertical="center"/>
    </xf>
    <xf numFmtId="0" fontId="3" fillId="7" borderId="33" xfId="0" applyFont="1" applyFill="1" applyBorder="1" applyAlignment="1">
      <alignment horizontal="center" vertical="center"/>
    </xf>
    <xf numFmtId="0" fontId="3" fillId="7" borderId="0" xfId="0" applyFont="1" applyFill="1" applyBorder="1" applyAlignment="1">
      <alignment horizontal="center" vertical="center"/>
    </xf>
    <xf numFmtId="0" fontId="3" fillId="7" borderId="38" xfId="0" applyFont="1" applyFill="1" applyBorder="1" applyAlignment="1">
      <alignment horizontal="center" vertical="center"/>
    </xf>
    <xf numFmtId="0" fontId="3" fillId="7" borderId="32" xfId="0" applyFont="1" applyFill="1" applyBorder="1" applyAlignment="1">
      <alignment horizontal="center" vertical="center"/>
    </xf>
    <xf numFmtId="0" fontId="3" fillId="7" borderId="36" xfId="0" applyFont="1" applyFill="1" applyBorder="1" applyAlignment="1">
      <alignment horizontal="center" vertical="center"/>
    </xf>
    <xf numFmtId="0" fontId="3" fillId="7" borderId="37" xfId="0" applyFont="1" applyFill="1" applyBorder="1" applyAlignment="1">
      <alignment horizontal="center" vertical="center"/>
    </xf>
    <xf numFmtId="10" fontId="0" fillId="2" borderId="34" xfId="1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10" fontId="0" fillId="2" borderId="28" xfId="1" applyNumberFormat="1" applyFont="1" applyFill="1" applyBorder="1" applyAlignment="1">
      <alignment horizontal="center" vertical="center"/>
    </xf>
    <xf numFmtId="10" fontId="0" fillId="2" borderId="39" xfId="1" applyNumberFormat="1" applyFon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0" fillId="2" borderId="38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3" borderId="37" xfId="0" applyFill="1" applyBorder="1" applyAlignment="1">
      <alignment horizontal="center" vertical="center"/>
    </xf>
    <xf numFmtId="0" fontId="0" fillId="3" borderId="33" xfId="0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38" xfId="0" applyFill="1" applyBorder="1" applyAlignment="1">
      <alignment horizontal="center" vertical="center"/>
    </xf>
    <xf numFmtId="10" fontId="0" fillId="3" borderId="28" xfId="1" applyNumberFormat="1" applyFont="1" applyFill="1" applyBorder="1" applyAlignment="1">
      <alignment horizontal="center" vertical="center"/>
    </xf>
    <xf numFmtId="10" fontId="0" fillId="3" borderId="34" xfId="1" applyNumberFormat="1" applyFont="1" applyFill="1" applyBorder="1" applyAlignment="1">
      <alignment horizontal="center" vertical="center"/>
    </xf>
    <xf numFmtId="10" fontId="0" fillId="3" borderId="39" xfId="1" applyNumberFormat="1" applyFont="1" applyFill="1" applyBorder="1" applyAlignment="1">
      <alignment horizontal="center" vertical="center"/>
    </xf>
    <xf numFmtId="0" fontId="0" fillId="10" borderId="44" xfId="0" applyFill="1" applyBorder="1" applyAlignment="1">
      <alignment horizontal="center" vertical="center"/>
    </xf>
    <xf numFmtId="0" fontId="0" fillId="10" borderId="41" xfId="0" applyFill="1" applyBorder="1" applyAlignment="1">
      <alignment horizontal="center" vertical="center"/>
    </xf>
    <xf numFmtId="10" fontId="0" fillId="9" borderId="28" xfId="1" applyNumberFormat="1" applyFont="1" applyFill="1" applyBorder="1" applyAlignment="1">
      <alignment horizontal="center" vertical="center"/>
    </xf>
    <xf numFmtId="10" fontId="0" fillId="9" borderId="34" xfId="1" applyNumberFormat="1" applyFont="1" applyFill="1" applyBorder="1" applyAlignment="1">
      <alignment horizontal="center" vertical="center"/>
    </xf>
    <xf numFmtId="10" fontId="0" fillId="9" borderId="39" xfId="1" applyNumberFormat="1" applyFont="1" applyFill="1" applyBorder="1" applyAlignment="1">
      <alignment horizontal="center" vertical="center"/>
    </xf>
    <xf numFmtId="0" fontId="0" fillId="9" borderId="44" xfId="0" applyFill="1" applyBorder="1" applyAlignment="1">
      <alignment horizontal="center" vertical="center"/>
    </xf>
    <xf numFmtId="0" fontId="0" fillId="9" borderId="41" xfId="0" applyFill="1" applyBorder="1" applyAlignment="1">
      <alignment horizontal="center" vertical="center"/>
    </xf>
    <xf numFmtId="0" fontId="0" fillId="9" borderId="45" xfId="0" applyFill="1" applyBorder="1" applyAlignment="1">
      <alignment horizontal="center" vertical="center"/>
    </xf>
    <xf numFmtId="0" fontId="0" fillId="9" borderId="32" xfId="0" applyFill="1" applyBorder="1" applyAlignment="1">
      <alignment horizontal="center" vertical="center"/>
    </xf>
    <xf numFmtId="0" fontId="0" fillId="9" borderId="36" xfId="0" applyFill="1" applyBorder="1" applyAlignment="1">
      <alignment horizontal="center" vertical="center"/>
    </xf>
    <xf numFmtId="0" fontId="0" fillId="9" borderId="37" xfId="0" applyFill="1" applyBorder="1" applyAlignment="1">
      <alignment horizontal="center" vertical="center"/>
    </xf>
    <xf numFmtId="0" fontId="0" fillId="11" borderId="44" xfId="0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0" fontId="0" fillId="3" borderId="41" xfId="0" applyFill="1" applyBorder="1" applyAlignment="1">
      <alignment horizontal="center" vertical="center"/>
    </xf>
    <xf numFmtId="0" fontId="3" fillId="7" borderId="44" xfId="0" applyFont="1" applyFill="1" applyBorder="1" applyAlignment="1">
      <alignment horizontal="center" vertical="center"/>
    </xf>
    <xf numFmtId="0" fontId="3" fillId="7" borderId="41" xfId="0" applyFont="1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1" xfId="0" applyFill="1" applyBorder="1" applyAlignment="1">
      <alignment horizontal="center" vertical="center"/>
    </xf>
    <xf numFmtId="10" fontId="0" fillId="6" borderId="28" xfId="1" applyNumberFormat="1" applyFont="1" applyFill="1" applyBorder="1" applyAlignment="1">
      <alignment horizontal="center" vertical="center"/>
    </xf>
    <xf numFmtId="10" fontId="0" fillId="6" borderId="34" xfId="1" applyNumberFormat="1" applyFont="1" applyFill="1" applyBorder="1" applyAlignment="1">
      <alignment horizontal="center" vertical="center"/>
    </xf>
    <xf numFmtId="10" fontId="0" fillId="6" borderId="39" xfId="1" applyNumberFormat="1" applyFont="1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1" xfId="0" applyFill="1" applyBorder="1" applyAlignment="1">
      <alignment horizontal="center" vertical="center"/>
    </xf>
    <xf numFmtId="0" fontId="0" fillId="6" borderId="45" xfId="0" applyFill="1" applyBorder="1" applyAlignment="1">
      <alignment horizontal="center" vertical="center"/>
    </xf>
    <xf numFmtId="0" fontId="0" fillId="6" borderId="32" xfId="0" applyFill="1" applyBorder="1" applyAlignment="1">
      <alignment horizontal="center" vertical="center"/>
    </xf>
    <xf numFmtId="0" fontId="0" fillId="6" borderId="36" xfId="0" applyFill="1" applyBorder="1" applyAlignment="1">
      <alignment horizontal="center" vertical="center"/>
    </xf>
    <xf numFmtId="0" fontId="0" fillId="6" borderId="37" xfId="0" applyFill="1" applyBorder="1" applyAlignment="1">
      <alignment horizontal="center" vertical="center"/>
    </xf>
    <xf numFmtId="0" fontId="0" fillId="2" borderId="44" xfId="0" applyFill="1" applyBorder="1" applyAlignment="1">
      <alignment horizontal="center" vertical="center"/>
    </xf>
    <xf numFmtId="0" fontId="0" fillId="2" borderId="41" xfId="0" applyFill="1" applyBorder="1" applyAlignment="1">
      <alignment horizontal="center" vertical="center"/>
    </xf>
    <xf numFmtId="0" fontId="0" fillId="8" borderId="27" xfId="0" applyFill="1" applyBorder="1" applyAlignment="1">
      <alignment horizontal="center" vertical="center"/>
    </xf>
    <xf numFmtId="0" fontId="0" fillId="8" borderId="40" xfId="0" applyFill="1" applyBorder="1" applyAlignment="1">
      <alignment horizontal="center" vertical="center"/>
    </xf>
    <xf numFmtId="10" fontId="0" fillId="11" borderId="39" xfId="1" applyNumberFormat="1" applyFont="1" applyFill="1" applyBorder="1" applyAlignment="1">
      <alignment horizontal="center" vertical="center"/>
    </xf>
    <xf numFmtId="0" fontId="0" fillId="11" borderId="45" xfId="0" applyFill="1" applyBorder="1" applyAlignment="1">
      <alignment horizontal="center" vertical="center"/>
    </xf>
    <xf numFmtId="0" fontId="0" fillId="11" borderId="37" xfId="0" applyFill="1" applyBorder="1" applyAlignment="1">
      <alignment horizontal="center" vertical="center"/>
    </xf>
    <xf numFmtId="10" fontId="0" fillId="3" borderId="27" xfId="1" applyNumberFormat="1" applyFont="1" applyFill="1" applyBorder="1" applyAlignment="1">
      <alignment horizontal="center" vertical="center"/>
    </xf>
    <xf numFmtId="10" fontId="0" fillId="3" borderId="43" xfId="1" applyNumberFormat="1" applyFont="1" applyFill="1" applyBorder="1" applyAlignment="1">
      <alignment horizontal="center" vertical="center"/>
    </xf>
    <xf numFmtId="10" fontId="0" fillId="3" borderId="40" xfId="1" applyNumberFormat="1" applyFont="1" applyFill="1" applyBorder="1" applyAlignment="1">
      <alignment horizontal="center" vertical="center"/>
    </xf>
    <xf numFmtId="0" fontId="0" fillId="3" borderId="27" xfId="0" applyFont="1" applyFill="1" applyBorder="1" applyAlignment="1">
      <alignment horizontal="center" vertical="center"/>
    </xf>
    <xf numFmtId="0" fontId="0" fillId="3" borderId="43" xfId="0" applyFont="1" applyFill="1" applyBorder="1" applyAlignment="1">
      <alignment horizontal="center" vertical="center"/>
    </xf>
    <xf numFmtId="0" fontId="0" fillId="3" borderId="40" xfId="0" applyFont="1" applyFill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0" fontId="0" fillId="3" borderId="40" xfId="0" applyFill="1" applyBorder="1" applyAlignment="1">
      <alignment horizontal="center" vertical="center"/>
    </xf>
    <xf numFmtId="10" fontId="3" fillId="7" borderId="27" xfId="1" applyNumberFormat="1" applyFont="1" applyFill="1" applyBorder="1" applyAlignment="1">
      <alignment horizontal="center" vertical="center"/>
    </xf>
    <xf numFmtId="10" fontId="3" fillId="7" borderId="43" xfId="1" applyNumberFormat="1" applyFont="1" applyFill="1" applyBorder="1" applyAlignment="1">
      <alignment horizontal="center" vertical="center"/>
    </xf>
    <xf numFmtId="10" fontId="3" fillId="7" borderId="40" xfId="1" applyNumberFormat="1" applyFont="1" applyFill="1" applyBorder="1" applyAlignment="1">
      <alignment horizontal="center" vertical="center"/>
    </xf>
    <xf numFmtId="0" fontId="3" fillId="7" borderId="27" xfId="0" applyFont="1" applyFill="1" applyBorder="1" applyAlignment="1">
      <alignment horizontal="center" vertical="center"/>
    </xf>
    <xf numFmtId="0" fontId="3" fillId="7" borderId="43" xfId="0" applyFont="1" applyFill="1" applyBorder="1" applyAlignment="1">
      <alignment horizontal="center" vertical="center"/>
    </xf>
    <xf numFmtId="0" fontId="3" fillId="7" borderId="40" xfId="0" applyFont="1" applyFill="1" applyBorder="1" applyAlignment="1">
      <alignment horizontal="center" vertical="center"/>
    </xf>
    <xf numFmtId="0" fontId="3" fillId="7" borderId="27" xfId="0" applyFont="1" applyFill="1" applyBorder="1" applyAlignment="1">
      <alignment horizontal="center" vertical="center" wrapText="1"/>
    </xf>
    <xf numFmtId="0" fontId="3" fillId="7" borderId="43" xfId="0" applyFont="1" applyFill="1" applyBorder="1" applyAlignment="1">
      <alignment horizontal="center" vertical="center" wrapText="1"/>
    </xf>
    <xf numFmtId="0" fontId="3" fillId="7" borderId="40" xfId="0" applyFont="1" applyFill="1" applyBorder="1" applyAlignment="1">
      <alignment horizontal="center" vertical="center" wrapText="1"/>
    </xf>
    <xf numFmtId="10" fontId="0" fillId="2" borderId="27" xfId="1" applyNumberFormat="1" applyFont="1" applyFill="1" applyBorder="1" applyAlignment="1">
      <alignment horizontal="center" vertical="center"/>
    </xf>
    <xf numFmtId="10" fontId="0" fillId="2" borderId="43" xfId="1" applyNumberFormat="1" applyFont="1" applyFill="1" applyBorder="1" applyAlignment="1">
      <alignment horizontal="center" vertical="center"/>
    </xf>
    <xf numFmtId="0" fontId="0" fillId="2" borderId="27" xfId="0" applyFont="1" applyFill="1" applyBorder="1" applyAlignment="1">
      <alignment horizontal="center" vertical="center"/>
    </xf>
    <xf numFmtId="0" fontId="0" fillId="2" borderId="43" xfId="0" applyFont="1" applyFill="1" applyBorder="1" applyAlignment="1">
      <alignment horizontal="center" vertical="center"/>
    </xf>
    <xf numFmtId="10" fontId="0" fillId="2" borderId="40" xfId="1" applyNumberFormat="1" applyFont="1" applyFill="1" applyBorder="1" applyAlignment="1">
      <alignment horizontal="center" vertical="center"/>
    </xf>
    <xf numFmtId="0" fontId="0" fillId="2" borderId="27" xfId="0" applyFill="1" applyBorder="1" applyAlignment="1">
      <alignment horizontal="center" vertical="center"/>
    </xf>
    <xf numFmtId="0" fontId="0" fillId="2" borderId="43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2" borderId="32" xfId="0" applyFont="1" applyFill="1" applyBorder="1" applyAlignment="1">
      <alignment horizontal="center" vertical="center" wrapText="1"/>
    </xf>
    <xf numFmtId="0" fontId="0" fillId="2" borderId="36" xfId="0" applyFont="1" applyFill="1" applyBorder="1" applyAlignment="1">
      <alignment horizontal="center" vertical="center" wrapText="1"/>
    </xf>
    <xf numFmtId="0" fontId="0" fillId="2" borderId="37" xfId="0" applyFont="1" applyFill="1" applyBorder="1" applyAlignment="1">
      <alignment horizontal="center" vertical="center" wrapText="1"/>
    </xf>
    <xf numFmtId="10" fontId="0" fillId="6" borderId="27" xfId="1" applyNumberFormat="1" applyFont="1" applyFill="1" applyBorder="1" applyAlignment="1">
      <alignment horizontal="center" vertical="center"/>
    </xf>
    <xf numFmtId="10" fontId="0" fillId="6" borderId="40" xfId="1" applyNumberFormat="1" applyFont="1" applyFill="1" applyBorder="1" applyAlignment="1">
      <alignment horizontal="center" vertical="center"/>
    </xf>
    <xf numFmtId="0" fontId="0" fillId="6" borderId="27" xfId="0" applyFill="1" applyBorder="1" applyAlignment="1">
      <alignment horizontal="center" vertical="center"/>
    </xf>
    <xf numFmtId="0" fontId="0" fillId="6" borderId="40" xfId="0" applyFill="1" applyBorder="1" applyAlignment="1">
      <alignment horizontal="center" vertical="center"/>
    </xf>
    <xf numFmtId="10" fontId="0" fillId="8" borderId="27" xfId="1" applyNumberFormat="1" applyFont="1" applyFill="1" applyBorder="1" applyAlignment="1">
      <alignment horizontal="center" vertical="center"/>
    </xf>
    <xf numFmtId="10" fontId="0" fillId="8" borderId="40" xfId="1" applyNumberFormat="1" applyFont="1" applyFill="1" applyBorder="1" applyAlignment="1">
      <alignment horizontal="center" vertical="center"/>
    </xf>
    <xf numFmtId="10" fontId="0" fillId="2" borderId="27" xfId="1" applyNumberFormat="1" applyFont="1" applyFill="1" applyBorder="1" applyAlignment="1">
      <alignment horizontal="center" vertical="center" wrapText="1"/>
    </xf>
    <xf numFmtId="10" fontId="0" fillId="2" borderId="43" xfId="1" applyNumberFormat="1" applyFont="1" applyFill="1" applyBorder="1" applyAlignment="1">
      <alignment horizontal="center" vertical="center" wrapText="1"/>
    </xf>
    <xf numFmtId="10" fontId="0" fillId="2" borderId="40" xfId="1" applyNumberFormat="1" applyFont="1" applyFill="1" applyBorder="1" applyAlignment="1">
      <alignment horizontal="center" vertical="center" wrapText="1"/>
    </xf>
    <xf numFmtId="1" fontId="0" fillId="2" borderId="27" xfId="0" applyNumberFormat="1" applyFont="1" applyFill="1" applyBorder="1" applyAlignment="1">
      <alignment horizontal="center" vertical="center" wrapText="1"/>
    </xf>
    <xf numFmtId="1" fontId="0" fillId="2" borderId="43" xfId="0" applyNumberFormat="1" applyFont="1" applyFill="1" applyBorder="1" applyAlignment="1">
      <alignment horizontal="center" vertical="center" wrapText="1"/>
    </xf>
    <xf numFmtId="1" fontId="0" fillId="2" borderId="40" xfId="0" applyNumberFormat="1" applyFont="1" applyFill="1" applyBorder="1" applyAlignment="1">
      <alignment horizontal="center" vertical="center" wrapText="1"/>
    </xf>
    <xf numFmtId="0" fontId="0" fillId="2" borderId="27" xfId="0" applyFill="1" applyBorder="1" applyAlignment="1">
      <alignment horizontal="center" vertical="center" wrapText="1"/>
    </xf>
    <xf numFmtId="0" fontId="0" fillId="2" borderId="43" xfId="0" applyFill="1" applyBorder="1" applyAlignment="1">
      <alignment horizontal="center" vertical="center" wrapText="1"/>
    </xf>
    <xf numFmtId="0" fontId="0" fillId="2" borderId="40" xfId="0" applyFill="1" applyBorder="1" applyAlignment="1">
      <alignment horizontal="center" vertical="center" wrapText="1"/>
    </xf>
    <xf numFmtId="10" fontId="0" fillId="10" borderId="27" xfId="1" applyNumberFormat="1" applyFont="1" applyFill="1" applyBorder="1" applyAlignment="1">
      <alignment horizontal="center" vertical="center"/>
    </xf>
    <xf numFmtId="10" fontId="0" fillId="10" borderId="43" xfId="1" applyNumberFormat="1" applyFont="1" applyFill="1" applyBorder="1" applyAlignment="1">
      <alignment horizontal="center" vertical="center"/>
    </xf>
    <xf numFmtId="10" fontId="0" fillId="10" borderId="40" xfId="1" applyNumberFormat="1" applyFont="1" applyFill="1" applyBorder="1" applyAlignment="1">
      <alignment horizontal="center" vertical="center"/>
    </xf>
    <xf numFmtId="0" fontId="0" fillId="10" borderId="27" xfId="0" applyFont="1" applyFill="1" applyBorder="1" applyAlignment="1">
      <alignment horizontal="center" vertical="center"/>
    </xf>
    <xf numFmtId="0" fontId="0" fillId="10" borderId="43" xfId="0" applyFont="1" applyFill="1" applyBorder="1" applyAlignment="1">
      <alignment horizontal="center" vertical="center"/>
    </xf>
    <xf numFmtId="0" fontId="0" fillId="10" borderId="40" xfId="0" applyFont="1" applyFill="1" applyBorder="1" applyAlignment="1">
      <alignment horizontal="center" vertical="center"/>
    </xf>
    <xf numFmtId="0" fontId="0" fillId="10" borderId="27" xfId="0" applyFill="1" applyBorder="1" applyAlignment="1">
      <alignment horizontal="center" vertical="center"/>
    </xf>
    <xf numFmtId="0" fontId="0" fillId="10" borderId="43" xfId="0" applyFill="1" applyBorder="1" applyAlignment="1">
      <alignment horizontal="center" vertical="center"/>
    </xf>
    <xf numFmtId="0" fontId="0" fillId="10" borderId="40" xfId="0" applyFill="1" applyBorder="1" applyAlignment="1">
      <alignment horizontal="center" vertical="center"/>
    </xf>
    <xf numFmtId="10" fontId="0" fillId="9" borderId="27" xfId="1" applyNumberFormat="1" applyFont="1" applyFill="1" applyBorder="1" applyAlignment="1">
      <alignment horizontal="center" vertical="center"/>
    </xf>
    <xf numFmtId="10" fontId="0" fillId="9" borderId="43" xfId="1" applyNumberFormat="1" applyFont="1" applyFill="1" applyBorder="1" applyAlignment="1">
      <alignment horizontal="center" vertical="center"/>
    </xf>
    <xf numFmtId="10" fontId="0" fillId="9" borderId="40" xfId="1" applyNumberFormat="1" applyFont="1" applyFill="1" applyBorder="1" applyAlignment="1">
      <alignment horizontal="center" vertical="center"/>
    </xf>
    <xf numFmtId="0" fontId="0" fillId="9" borderId="27" xfId="0" applyFill="1" applyBorder="1" applyAlignment="1">
      <alignment horizontal="center" vertical="center"/>
    </xf>
    <xf numFmtId="0" fontId="0" fillId="9" borderId="43" xfId="0" applyFill="1" applyBorder="1" applyAlignment="1">
      <alignment horizontal="center" vertical="center"/>
    </xf>
    <xf numFmtId="0" fontId="0" fillId="9" borderId="40" xfId="0" applyFill="1" applyBorder="1" applyAlignment="1">
      <alignment horizontal="center" vertical="center"/>
    </xf>
    <xf numFmtId="10" fontId="0" fillId="8" borderId="43" xfId="1" applyNumberFormat="1" applyFont="1" applyFill="1" applyBorder="1" applyAlignment="1">
      <alignment horizontal="center" vertical="center"/>
    </xf>
    <xf numFmtId="0" fontId="0" fillId="8" borderId="27" xfId="0" applyFont="1" applyFill="1" applyBorder="1" applyAlignment="1">
      <alignment horizontal="center" vertical="center"/>
    </xf>
    <xf numFmtId="0" fontId="0" fillId="8" borderId="43" xfId="0" applyFont="1" applyFill="1" applyBorder="1" applyAlignment="1">
      <alignment horizontal="center" vertical="center"/>
    </xf>
    <xf numFmtId="0" fontId="0" fillId="8" borderId="40" xfId="0" applyFont="1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0" fontId="0" fillId="6" borderId="43" xfId="1" applyNumberFormat="1" applyFont="1" applyFill="1" applyBorder="1" applyAlignment="1">
      <alignment horizontal="center" vertical="center"/>
    </xf>
    <xf numFmtId="0" fontId="0" fillId="6" borderId="27" xfId="0" applyFont="1" applyFill="1" applyBorder="1" applyAlignment="1">
      <alignment horizontal="center" vertical="center"/>
    </xf>
    <xf numFmtId="0" fontId="0" fillId="6" borderId="43" xfId="0" applyFont="1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2" fillId="0" borderId="40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10" borderId="32" xfId="0" applyFont="1" applyFill="1" applyBorder="1" applyAlignment="1">
      <alignment horizontal="center" vertical="center" wrapText="1"/>
    </xf>
    <xf numFmtId="0" fontId="2" fillId="10" borderId="36" xfId="0" applyFont="1" applyFill="1" applyBorder="1" applyAlignment="1">
      <alignment horizontal="center" vertical="center" wrapText="1"/>
    </xf>
    <xf numFmtId="0" fontId="2" fillId="10" borderId="37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8" borderId="32" xfId="0" applyFont="1" applyFill="1" applyBorder="1" applyAlignment="1">
      <alignment horizontal="center" vertical="center" wrapText="1"/>
    </xf>
    <xf numFmtId="0" fontId="2" fillId="8" borderId="36" xfId="0" applyFont="1" applyFill="1" applyBorder="1" applyAlignment="1">
      <alignment horizontal="center" vertical="center" wrapText="1"/>
    </xf>
    <xf numFmtId="0" fontId="2" fillId="8" borderId="43" xfId="0" applyFont="1" applyFill="1" applyBorder="1" applyAlignment="1">
      <alignment horizontal="center" vertical="center" wrapText="1"/>
    </xf>
    <xf numFmtId="0" fontId="2" fillId="8" borderId="40" xfId="0" applyFont="1" applyFill="1" applyBorder="1" applyAlignment="1">
      <alignment horizontal="center" vertical="center" wrapText="1"/>
    </xf>
    <xf numFmtId="0" fontId="2" fillId="6" borderId="32" xfId="0" applyFont="1" applyFill="1" applyBorder="1" applyAlignment="1">
      <alignment horizontal="center" vertical="center" wrapText="1"/>
    </xf>
    <xf numFmtId="0" fontId="2" fillId="6" borderId="36" xfId="0" applyFont="1" applyFill="1" applyBorder="1" applyAlignment="1">
      <alignment horizontal="center" vertical="center" wrapText="1"/>
    </xf>
    <xf numFmtId="0" fontId="2" fillId="6" borderId="37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4" fillId="7" borderId="27" xfId="0" applyFont="1" applyFill="1" applyBorder="1" applyAlignment="1">
      <alignment horizontal="center" vertical="center" wrapText="1"/>
    </xf>
    <xf numFmtId="0" fontId="4" fillId="7" borderId="43" xfId="0" applyFont="1" applyFill="1" applyBorder="1" applyAlignment="1">
      <alignment horizontal="center" vertical="center" wrapText="1"/>
    </xf>
    <xf numFmtId="0" fontId="4" fillId="7" borderId="40" xfId="0" applyFont="1" applyFill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2" fillId="11" borderId="27" xfId="0" applyFont="1" applyFill="1" applyBorder="1" applyAlignment="1">
      <alignment horizontal="center" vertical="center" wrapText="1"/>
    </xf>
    <xf numFmtId="0" fontId="2" fillId="11" borderId="43" xfId="0" applyFont="1" applyFill="1" applyBorder="1" applyAlignment="1">
      <alignment horizontal="center" vertical="center" wrapText="1"/>
    </xf>
    <xf numFmtId="0" fontId="2" fillId="11" borderId="40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3" fillId="7" borderId="32" xfId="0" applyFont="1" applyFill="1" applyBorder="1" applyAlignment="1">
      <alignment horizontal="center" vertical="center" wrapText="1"/>
    </xf>
    <xf numFmtId="0" fontId="3" fillId="7" borderId="36" xfId="0" applyFont="1" applyFill="1" applyBorder="1" applyAlignment="1">
      <alignment horizontal="center" vertical="center" wrapText="1"/>
    </xf>
    <xf numFmtId="0" fontId="3" fillId="7" borderId="37" xfId="0" applyFont="1" applyFill="1" applyBorder="1" applyAlignment="1">
      <alignment horizontal="center" vertical="center" wrapText="1"/>
    </xf>
    <xf numFmtId="10" fontId="3" fillId="7" borderId="33" xfId="1" applyNumberFormat="1" applyFont="1" applyFill="1" applyBorder="1" applyAlignment="1">
      <alignment horizontal="center" vertical="center" wrapText="1"/>
    </xf>
    <xf numFmtId="10" fontId="3" fillId="7" borderId="0" xfId="1" applyNumberFormat="1" applyFont="1" applyFill="1" applyBorder="1" applyAlignment="1">
      <alignment horizontal="center" vertical="center" wrapText="1"/>
    </xf>
    <xf numFmtId="10" fontId="3" fillId="7" borderId="34" xfId="1" applyNumberFormat="1" applyFont="1" applyFill="1" applyBorder="1" applyAlignment="1">
      <alignment horizontal="center" vertical="center" wrapText="1"/>
    </xf>
    <xf numFmtId="10" fontId="3" fillId="7" borderId="39" xfId="1" applyNumberFormat="1" applyFont="1" applyFill="1" applyBorder="1" applyAlignment="1">
      <alignment horizontal="center" vertical="center"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14" borderId="32" xfId="0" applyFont="1" applyFill="1" applyBorder="1" applyAlignment="1">
      <alignment horizontal="center" vertical="center" wrapText="1"/>
    </xf>
    <xf numFmtId="0" fontId="2" fillId="14" borderId="37" xfId="0" applyFont="1" applyFill="1" applyBorder="1" applyAlignment="1">
      <alignment horizontal="center" vertical="center" wrapText="1"/>
    </xf>
    <xf numFmtId="0" fontId="2" fillId="16" borderId="32" xfId="0" applyFont="1" applyFill="1" applyBorder="1" applyAlignment="1">
      <alignment horizontal="center" vertical="center" wrapText="1"/>
    </xf>
    <xf numFmtId="0" fontId="2" fillId="16" borderId="37" xfId="0" applyFont="1" applyFill="1" applyBorder="1" applyAlignment="1">
      <alignment horizontal="center" vertical="center" wrapText="1"/>
    </xf>
    <xf numFmtId="0" fontId="2" fillId="15" borderId="32" xfId="0" applyFont="1" applyFill="1" applyBorder="1" applyAlignment="1">
      <alignment horizontal="center" vertical="center" wrapText="1"/>
    </xf>
    <xf numFmtId="0" fontId="2" fillId="15" borderId="37" xfId="0" applyFont="1" applyFill="1" applyBorder="1" applyAlignment="1">
      <alignment horizontal="center" vertical="center" wrapText="1"/>
    </xf>
    <xf numFmtId="0" fontId="2" fillId="17" borderId="32" xfId="0" applyFont="1" applyFill="1" applyBorder="1" applyAlignment="1">
      <alignment horizontal="center" wrapText="1"/>
    </xf>
    <xf numFmtId="0" fontId="2" fillId="17" borderId="37" xfId="0" applyFont="1" applyFill="1" applyBorder="1" applyAlignment="1">
      <alignment horizont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7" borderId="32" xfId="0" applyFont="1" applyFill="1" applyBorder="1" applyAlignment="1">
      <alignment horizontal="center" vertical="center" wrapText="1"/>
    </xf>
    <xf numFmtId="0" fontId="2" fillId="7" borderId="37" xfId="0" applyFont="1" applyFill="1" applyBorder="1" applyAlignment="1">
      <alignment horizontal="center" vertical="center" wrapText="1"/>
    </xf>
    <xf numFmtId="0" fontId="2" fillId="12" borderId="32" xfId="0" applyFont="1" applyFill="1" applyBorder="1" applyAlignment="1">
      <alignment horizontal="center" vertical="center" wrapText="1"/>
    </xf>
    <xf numFmtId="0" fontId="2" fillId="12" borderId="37" xfId="0" applyFont="1" applyFill="1" applyBorder="1" applyAlignment="1">
      <alignment horizontal="center" vertical="center" wrapText="1"/>
    </xf>
    <xf numFmtId="0" fontId="2" fillId="11" borderId="32" xfId="0" applyFont="1" applyFill="1" applyBorder="1" applyAlignment="1">
      <alignment horizontal="center" vertical="center" wrapText="1"/>
    </xf>
    <xf numFmtId="0" fontId="2" fillId="11" borderId="37" xfId="0" applyFont="1" applyFill="1" applyBorder="1" applyAlignment="1">
      <alignment horizontal="center" vertical="center" wrapText="1"/>
    </xf>
    <xf numFmtId="0" fontId="2" fillId="13" borderId="32" xfId="0" applyFont="1" applyFill="1" applyBorder="1" applyAlignment="1">
      <alignment horizontal="center" vertical="center" wrapText="1"/>
    </xf>
    <xf numFmtId="0" fontId="2" fillId="13" borderId="37" xfId="0" applyFont="1" applyFill="1" applyBorder="1" applyAlignment="1">
      <alignment horizontal="center" vertical="center" wrapText="1"/>
    </xf>
    <xf numFmtId="0" fontId="2" fillId="0" borderId="29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0" fillId="7" borderId="32" xfId="0" applyFont="1" applyFill="1" applyBorder="1" applyAlignment="1">
      <alignment horizontal="center" vertical="center" wrapText="1"/>
    </xf>
    <xf numFmtId="0" fontId="0" fillId="7" borderId="37" xfId="0" applyFont="1" applyFill="1" applyBorder="1" applyAlignment="1">
      <alignment horizontal="center" vertical="center" wrapText="1"/>
    </xf>
    <xf numFmtId="0" fontId="0" fillId="3" borderId="32" xfId="0" applyFont="1" applyFill="1" applyBorder="1" applyAlignment="1">
      <alignment horizontal="center" vertical="center" wrapText="1"/>
    </xf>
    <xf numFmtId="0" fontId="0" fillId="3" borderId="37" xfId="0" applyFont="1" applyFill="1" applyBorder="1" applyAlignment="1">
      <alignment horizontal="center" vertical="center" wrapText="1"/>
    </xf>
    <xf numFmtId="0" fontId="0" fillId="10" borderId="32" xfId="0" applyFont="1" applyFill="1" applyBorder="1" applyAlignment="1">
      <alignment horizontal="center" vertical="center" wrapText="1"/>
    </xf>
    <xf numFmtId="0" fontId="0" fillId="10" borderId="37" xfId="0" applyFont="1" applyFill="1" applyBorder="1" applyAlignment="1">
      <alignment horizontal="center" vertical="center" wrapText="1"/>
    </xf>
    <xf numFmtId="0" fontId="0" fillId="9" borderId="32" xfId="0" applyFont="1" applyFill="1" applyBorder="1" applyAlignment="1">
      <alignment horizontal="center" vertical="center" wrapText="1"/>
    </xf>
    <xf numFmtId="0" fontId="0" fillId="9" borderId="37" xfId="0" applyFont="1" applyFill="1" applyBorder="1" applyAlignment="1">
      <alignment horizontal="center" vertical="center" wrapText="1"/>
    </xf>
    <xf numFmtId="0" fontId="0" fillId="4" borderId="32" xfId="0" applyFont="1" applyFill="1" applyBorder="1" applyAlignment="1">
      <alignment horizontal="center" vertical="center" wrapText="1"/>
    </xf>
    <xf numFmtId="0" fontId="0" fillId="4" borderId="37" xfId="0" applyFont="1" applyFill="1" applyBorder="1" applyAlignment="1">
      <alignment horizontal="center" vertical="center" wrapText="1"/>
    </xf>
    <xf numFmtId="0" fontId="0" fillId="8" borderId="32" xfId="0" applyFont="1" applyFill="1" applyBorder="1" applyAlignment="1">
      <alignment horizontal="center" vertical="center" wrapText="1"/>
    </xf>
    <xf numFmtId="0" fontId="0" fillId="8" borderId="37" xfId="0" applyFont="1" applyFill="1" applyBorder="1" applyAlignment="1">
      <alignment horizontal="center" vertical="center" wrapText="1"/>
    </xf>
    <xf numFmtId="0" fontId="0" fillId="6" borderId="32" xfId="0" applyFont="1" applyFill="1" applyBorder="1" applyAlignment="1">
      <alignment horizontal="center" vertical="center" wrapText="1"/>
    </xf>
    <xf numFmtId="0" fontId="0" fillId="6" borderId="37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percentStacked"/>
        <c:varyColors val="0"/>
        <c:ser>
          <c:idx val="0"/>
          <c:order val="0"/>
          <c:tx>
            <c:strRef>
              <c:f>'compar areas'!$D$4</c:f>
              <c:strCache>
                <c:ptCount val="1"/>
                <c:pt idx="0">
                  <c:v>Básica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'compar areas'!$B$5:$B$10</c:f>
              <c:strCache>
                <c:ptCount val="6"/>
                <c:pt idx="0">
                  <c:v>Universidad del Cauca</c:v>
                </c:pt>
                <c:pt idx="1">
                  <c:v>Universidad Nacional</c:v>
                </c:pt>
                <c:pt idx="2">
                  <c:v>Universidad del Valle</c:v>
                </c:pt>
                <c:pt idx="3">
                  <c:v>Universidad Javeriana de Cali</c:v>
                </c:pt>
                <c:pt idx="4">
                  <c:v>Universidad EAFIT</c:v>
                </c:pt>
                <c:pt idx="5">
                  <c:v>Universidad ICESI</c:v>
                </c:pt>
              </c:strCache>
            </c:strRef>
          </c:cat>
          <c:val>
            <c:numRef>
              <c:f>'compar areas'!$D$5:$D$10</c:f>
              <c:numCache>
                <c:formatCode>0.00%</c:formatCode>
                <c:ptCount val="6"/>
                <c:pt idx="0">
                  <c:v>0.17415730337078653</c:v>
                </c:pt>
                <c:pt idx="1">
                  <c:v>0.13414634146341464</c:v>
                </c:pt>
                <c:pt idx="2">
                  <c:v>0.25624999999999998</c:v>
                </c:pt>
                <c:pt idx="3">
                  <c:v>0.35625000000000001</c:v>
                </c:pt>
                <c:pt idx="4">
                  <c:v>0.21249999999999999</c:v>
                </c:pt>
                <c:pt idx="5">
                  <c:v>0.3503184713375796</c:v>
                </c:pt>
              </c:numCache>
            </c:numRef>
          </c:val>
        </c:ser>
        <c:ser>
          <c:idx val="1"/>
          <c:order val="1"/>
          <c:tx>
            <c:strRef>
              <c:f>'compar areas'!$E$4</c:f>
              <c:strCache>
                <c:ptCount val="1"/>
                <c:pt idx="0">
                  <c:v>Básica profesional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'compar areas'!$B$5:$B$10</c:f>
              <c:strCache>
                <c:ptCount val="6"/>
                <c:pt idx="0">
                  <c:v>Universidad del Cauca</c:v>
                </c:pt>
                <c:pt idx="1">
                  <c:v>Universidad Nacional</c:v>
                </c:pt>
                <c:pt idx="2">
                  <c:v>Universidad del Valle</c:v>
                </c:pt>
                <c:pt idx="3">
                  <c:v>Universidad Javeriana de Cali</c:v>
                </c:pt>
                <c:pt idx="4">
                  <c:v>Universidad EAFIT</c:v>
                </c:pt>
                <c:pt idx="5">
                  <c:v>Universidad ICESI</c:v>
                </c:pt>
              </c:strCache>
            </c:strRef>
          </c:cat>
          <c:val>
            <c:numRef>
              <c:f>'compar areas'!$E$5:$E$10</c:f>
              <c:numCache>
                <c:formatCode>0.00%</c:formatCode>
                <c:ptCount val="6"/>
                <c:pt idx="0">
                  <c:v>0.2640449438202247</c:v>
                </c:pt>
                <c:pt idx="1">
                  <c:v>0.23780487804878048</c:v>
                </c:pt>
                <c:pt idx="2">
                  <c:v>0.17499999999999999</c:v>
                </c:pt>
                <c:pt idx="3">
                  <c:v>0.47499999999999998</c:v>
                </c:pt>
                <c:pt idx="4">
                  <c:v>0.54374999999999996</c:v>
                </c:pt>
                <c:pt idx="5">
                  <c:v>0.27388535031847133</c:v>
                </c:pt>
              </c:numCache>
            </c:numRef>
          </c:val>
        </c:ser>
        <c:ser>
          <c:idx val="2"/>
          <c:order val="2"/>
          <c:tx>
            <c:strRef>
              <c:f>'compar areas'!$F$4</c:f>
              <c:strCache>
                <c:ptCount val="1"/>
                <c:pt idx="0">
                  <c:v>Profesional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'compar areas'!$B$5:$B$10</c:f>
              <c:strCache>
                <c:ptCount val="6"/>
                <c:pt idx="0">
                  <c:v>Universidad del Cauca</c:v>
                </c:pt>
                <c:pt idx="1">
                  <c:v>Universidad Nacional</c:v>
                </c:pt>
                <c:pt idx="2">
                  <c:v>Universidad del Valle</c:v>
                </c:pt>
                <c:pt idx="3">
                  <c:v>Universidad Javeriana de Cali</c:v>
                </c:pt>
                <c:pt idx="4">
                  <c:v>Universidad EAFIT</c:v>
                </c:pt>
                <c:pt idx="5">
                  <c:v>Universidad ICESI</c:v>
                </c:pt>
              </c:strCache>
            </c:strRef>
          </c:cat>
          <c:val>
            <c:numRef>
              <c:f>'compar areas'!$F$5:$F$10</c:f>
              <c:numCache>
                <c:formatCode>0.00%</c:formatCode>
                <c:ptCount val="6"/>
                <c:pt idx="0">
                  <c:v>0.5617977528089888</c:v>
                </c:pt>
                <c:pt idx="1">
                  <c:v>0.62804878048780488</c:v>
                </c:pt>
                <c:pt idx="2">
                  <c:v>0.56874999999999998</c:v>
                </c:pt>
                <c:pt idx="3">
                  <c:v>0.16875000000000001</c:v>
                </c:pt>
                <c:pt idx="4">
                  <c:v>0.20624999999999999</c:v>
                </c:pt>
                <c:pt idx="5">
                  <c:v>0.37579617834394907</c:v>
                </c:pt>
              </c:numCache>
            </c:numRef>
          </c:val>
        </c:ser>
        <c:ser>
          <c:idx val="3"/>
          <c:order val="3"/>
          <c:tx>
            <c:strRef>
              <c:f>'compar areas'!$G$3</c:f>
              <c:strCache>
                <c:ptCount val="1"/>
                <c:pt idx="0">
                  <c:v>Electivas/Complementarias</c:v>
                </c:pt>
              </c:strCache>
            </c:strRef>
          </c:tx>
          <c:invertIfNegative val="0"/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'compar areas'!$B$5:$B$10</c:f>
              <c:strCache>
                <c:ptCount val="6"/>
                <c:pt idx="0">
                  <c:v>Universidad del Cauca</c:v>
                </c:pt>
                <c:pt idx="1">
                  <c:v>Universidad Nacional</c:v>
                </c:pt>
                <c:pt idx="2">
                  <c:v>Universidad del Valle</c:v>
                </c:pt>
                <c:pt idx="3">
                  <c:v>Universidad Javeriana de Cali</c:v>
                </c:pt>
                <c:pt idx="4">
                  <c:v>Universidad EAFIT</c:v>
                </c:pt>
                <c:pt idx="5">
                  <c:v>Universidad ICESI</c:v>
                </c:pt>
              </c:strCache>
            </c:strRef>
          </c:cat>
          <c:val>
            <c:numRef>
              <c:f>'compar areas'!$G$5:$G$10</c:f>
              <c:numCache>
                <c:formatCode>0.00%</c:formatCode>
                <c:ptCount val="6"/>
                <c:pt idx="4">
                  <c:v>3.7499999999999999E-2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73303936"/>
        <c:axId val="73305472"/>
        <c:axId val="0"/>
      </c:bar3DChart>
      <c:catAx>
        <c:axId val="73303936"/>
        <c:scaling>
          <c:orientation val="minMax"/>
        </c:scaling>
        <c:delete val="0"/>
        <c:axPos val="b"/>
        <c:majorTickMark val="out"/>
        <c:minorTickMark val="none"/>
        <c:tickLblPos val="nextTo"/>
        <c:crossAx val="73305472"/>
        <c:crosses val="autoZero"/>
        <c:auto val="1"/>
        <c:lblAlgn val="ctr"/>
        <c:lblOffset val="100"/>
        <c:noMultiLvlLbl val="0"/>
      </c:catAx>
      <c:valAx>
        <c:axId val="73305472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7330393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3631199060643729E-2"/>
          <c:y val="3.6017906520808989E-2"/>
          <c:w val="0.75748285838429008"/>
          <c:h val="0.75663069056023169"/>
        </c:manualLayout>
      </c:layout>
      <c:bar3DChart>
        <c:barDir val="col"/>
        <c:grouping val="percentStacked"/>
        <c:varyColors val="0"/>
        <c:ser>
          <c:idx val="0"/>
          <c:order val="0"/>
          <c:tx>
            <c:strRef>
              <c:f>'Indice Flex'!$D$3</c:f>
              <c:strCache>
                <c:ptCount val="1"/>
                <c:pt idx="0">
                  <c:v>% créditos obligatorios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b="1" i="0">
                    <a:solidFill>
                      <a:schemeClr val="tx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'Indice Flex'!$B$5:$B$13</c:f>
              <c:strCache>
                <c:ptCount val="9"/>
                <c:pt idx="0">
                  <c:v>UNICAUCA</c:v>
                </c:pt>
                <c:pt idx="1">
                  <c:v>U. NACIONAL</c:v>
                </c:pt>
                <c:pt idx="2">
                  <c:v>UNIVALLE</c:v>
                </c:pt>
                <c:pt idx="3">
                  <c:v>U. Javeriana de Cali</c:v>
                </c:pt>
                <c:pt idx="4">
                  <c:v>EXTERNADO</c:v>
                </c:pt>
                <c:pt idx="5">
                  <c:v>EAFIT</c:v>
                </c:pt>
                <c:pt idx="6">
                  <c:v>ICESI</c:v>
                </c:pt>
                <c:pt idx="7">
                  <c:v>UNAB</c:v>
                </c:pt>
                <c:pt idx="8">
                  <c:v>U. de la Sabana</c:v>
                </c:pt>
              </c:strCache>
            </c:strRef>
          </c:cat>
          <c:val>
            <c:numRef>
              <c:f>'Indice Flex'!$D$5:$D$13</c:f>
              <c:numCache>
                <c:formatCode>0.00%</c:formatCode>
                <c:ptCount val="9"/>
                <c:pt idx="0">
                  <c:v>0.9101123595505618</c:v>
                </c:pt>
                <c:pt idx="1">
                  <c:v>0.67682926829268297</c:v>
                </c:pt>
                <c:pt idx="2">
                  <c:v>0.91249999999999998</c:v>
                </c:pt>
                <c:pt idx="3">
                  <c:v>0.73750000000000004</c:v>
                </c:pt>
                <c:pt idx="4">
                  <c:v>0.95959595959595956</c:v>
                </c:pt>
                <c:pt idx="5">
                  <c:v>0.79374999999999996</c:v>
                </c:pt>
                <c:pt idx="6">
                  <c:v>0.74522292993630568</c:v>
                </c:pt>
                <c:pt idx="7">
                  <c:v>0.85</c:v>
                </c:pt>
                <c:pt idx="8">
                  <c:v>0.84967320261437906</c:v>
                </c:pt>
              </c:numCache>
            </c:numRef>
          </c:val>
        </c:ser>
        <c:ser>
          <c:idx val="1"/>
          <c:order val="1"/>
          <c:tx>
            <c:strRef>
              <c:f>'Indice Flex'!$E$3</c:f>
              <c:strCache>
                <c:ptCount val="1"/>
                <c:pt idx="0">
                  <c:v>% créditos electivos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'Indice Flex'!$B$5:$B$13</c:f>
              <c:strCache>
                <c:ptCount val="9"/>
                <c:pt idx="0">
                  <c:v>UNICAUCA</c:v>
                </c:pt>
                <c:pt idx="1">
                  <c:v>U. NACIONAL</c:v>
                </c:pt>
                <c:pt idx="2">
                  <c:v>UNIVALLE</c:v>
                </c:pt>
                <c:pt idx="3">
                  <c:v>U. Javeriana de Cali</c:v>
                </c:pt>
                <c:pt idx="4">
                  <c:v>EXTERNADO</c:v>
                </c:pt>
                <c:pt idx="5">
                  <c:v>EAFIT</c:v>
                </c:pt>
                <c:pt idx="6">
                  <c:v>ICESI</c:v>
                </c:pt>
                <c:pt idx="7">
                  <c:v>UNAB</c:v>
                </c:pt>
                <c:pt idx="8">
                  <c:v>U. de la Sabana</c:v>
                </c:pt>
              </c:strCache>
            </c:strRef>
          </c:cat>
          <c:val>
            <c:numRef>
              <c:f>'Indice Flex'!$E$5:$E$13</c:f>
              <c:numCache>
                <c:formatCode>0.00%</c:formatCode>
                <c:ptCount val="9"/>
                <c:pt idx="0">
                  <c:v>3.3707865168539325E-2</c:v>
                </c:pt>
                <c:pt idx="1">
                  <c:v>0.20121951219512196</c:v>
                </c:pt>
                <c:pt idx="2">
                  <c:v>3.7499999999999999E-2</c:v>
                </c:pt>
                <c:pt idx="3">
                  <c:v>0.16250000000000001</c:v>
                </c:pt>
                <c:pt idx="4">
                  <c:v>4.0404040404040407E-2</c:v>
                </c:pt>
                <c:pt idx="5">
                  <c:v>7.4999999999999997E-2</c:v>
                </c:pt>
                <c:pt idx="6">
                  <c:v>0.14012738853503184</c:v>
                </c:pt>
                <c:pt idx="7">
                  <c:v>7.4999999999999997E-2</c:v>
                </c:pt>
                <c:pt idx="8">
                  <c:v>7.8431372549019607E-2</c:v>
                </c:pt>
              </c:numCache>
            </c:numRef>
          </c:val>
        </c:ser>
        <c:ser>
          <c:idx val="2"/>
          <c:order val="2"/>
          <c:tx>
            <c:strRef>
              <c:f>'Indice Flex'!$F$3</c:f>
              <c:strCache>
                <c:ptCount val="1"/>
                <c:pt idx="0">
                  <c:v>% créditos optativos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'Indice Flex'!$B$5:$B$13</c:f>
              <c:strCache>
                <c:ptCount val="9"/>
                <c:pt idx="0">
                  <c:v>UNICAUCA</c:v>
                </c:pt>
                <c:pt idx="1">
                  <c:v>U. NACIONAL</c:v>
                </c:pt>
                <c:pt idx="2">
                  <c:v>UNIVALLE</c:v>
                </c:pt>
                <c:pt idx="3">
                  <c:v>U. Javeriana de Cali</c:v>
                </c:pt>
                <c:pt idx="4">
                  <c:v>EXTERNADO</c:v>
                </c:pt>
                <c:pt idx="5">
                  <c:v>EAFIT</c:v>
                </c:pt>
                <c:pt idx="6">
                  <c:v>ICESI</c:v>
                </c:pt>
                <c:pt idx="7">
                  <c:v>UNAB</c:v>
                </c:pt>
                <c:pt idx="8">
                  <c:v>U. de la Sabana</c:v>
                </c:pt>
              </c:strCache>
            </c:strRef>
          </c:cat>
          <c:val>
            <c:numRef>
              <c:f>'Indice Flex'!$F$5:$F$13</c:f>
              <c:numCache>
                <c:formatCode>0.00%</c:formatCode>
                <c:ptCount val="9"/>
                <c:pt idx="0">
                  <c:v>5.6179775280898875E-2</c:v>
                </c:pt>
                <c:pt idx="1">
                  <c:v>0.12195121951219512</c:v>
                </c:pt>
                <c:pt idx="2">
                  <c:v>0.05</c:v>
                </c:pt>
                <c:pt idx="3">
                  <c:v>0.1</c:v>
                </c:pt>
                <c:pt idx="4">
                  <c:v>0</c:v>
                </c:pt>
                <c:pt idx="5">
                  <c:v>0.13125000000000001</c:v>
                </c:pt>
                <c:pt idx="6">
                  <c:v>0.11464968152866242</c:v>
                </c:pt>
                <c:pt idx="7">
                  <c:v>7.4999999999999997E-2</c:v>
                </c:pt>
                <c:pt idx="8">
                  <c:v>7.1895424836601302E-2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75688576"/>
        <c:axId val="77205888"/>
        <c:axId val="0"/>
      </c:bar3DChart>
      <c:catAx>
        <c:axId val="75688576"/>
        <c:scaling>
          <c:orientation val="minMax"/>
        </c:scaling>
        <c:delete val="0"/>
        <c:axPos val="b"/>
        <c:majorTickMark val="out"/>
        <c:minorTickMark val="none"/>
        <c:tickLblPos val="nextTo"/>
        <c:crossAx val="77205888"/>
        <c:crosses val="autoZero"/>
        <c:auto val="1"/>
        <c:lblAlgn val="ctr"/>
        <c:lblOffset val="100"/>
        <c:noMultiLvlLbl val="0"/>
      </c:catAx>
      <c:valAx>
        <c:axId val="77205888"/>
        <c:scaling>
          <c:orientation val="minMax"/>
        </c:scaling>
        <c:delete val="0"/>
        <c:axPos val="l"/>
        <c:majorGridlines/>
        <c:numFmt formatCode="0%" sourceLinked="1"/>
        <c:majorTickMark val="out"/>
        <c:minorTickMark val="none"/>
        <c:tickLblPos val="nextTo"/>
        <c:crossAx val="756885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325699529819872"/>
          <c:y val="0.8243551452620147"/>
          <c:w val="0.19674300470180123"/>
          <c:h val="0.15588718436057561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11</xdr:row>
      <xdr:rowOff>0</xdr:rowOff>
    </xdr:from>
    <xdr:to>
      <xdr:col>7</xdr:col>
      <xdr:colOff>733424</xdr:colOff>
      <xdr:row>31</xdr:row>
      <xdr:rowOff>157162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761999</xdr:colOff>
      <xdr:row>15</xdr:row>
      <xdr:rowOff>0</xdr:rowOff>
    </xdr:from>
    <xdr:to>
      <xdr:col>8</xdr:col>
      <xdr:colOff>0</xdr:colOff>
      <xdr:row>38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60"/>
  <sheetViews>
    <sheetView tabSelected="1" workbookViewId="0">
      <selection activeCell="B3" sqref="B3:H3"/>
    </sheetView>
  </sheetViews>
  <sheetFormatPr baseColWidth="10" defaultRowHeight="15" x14ac:dyDescent="0.25"/>
  <cols>
    <col min="2" max="2" width="19.140625" bestFit="1" customWidth="1"/>
    <col min="3" max="3" width="16.28515625" bestFit="1" customWidth="1"/>
    <col min="4" max="4" width="33.28515625" bestFit="1" customWidth="1"/>
    <col min="6" max="6" width="11.42578125" customWidth="1"/>
    <col min="7" max="7" width="13" bestFit="1" customWidth="1"/>
  </cols>
  <sheetData>
    <row r="2" spans="2:8" ht="15.75" thickBot="1" x14ac:dyDescent="0.3"/>
    <row r="3" spans="2:8" ht="15.75" thickBot="1" x14ac:dyDescent="0.3">
      <c r="B3" s="611" t="s">
        <v>0</v>
      </c>
      <c r="C3" s="612"/>
      <c r="D3" s="612"/>
      <c r="E3" s="612"/>
      <c r="F3" s="612"/>
      <c r="G3" s="612"/>
      <c r="H3" s="613"/>
    </row>
    <row r="4" spans="2:8" x14ac:dyDescent="0.25">
      <c r="B4" s="97" t="s">
        <v>1</v>
      </c>
      <c r="C4" s="97" t="s">
        <v>70</v>
      </c>
      <c r="D4" s="97" t="s">
        <v>81</v>
      </c>
      <c r="E4" s="5" t="s">
        <v>21</v>
      </c>
      <c r="F4" s="5" t="s">
        <v>40</v>
      </c>
      <c r="G4" s="5" t="s">
        <v>72</v>
      </c>
      <c r="H4" s="5" t="s">
        <v>71</v>
      </c>
    </row>
    <row r="5" spans="2:8" x14ac:dyDescent="0.25">
      <c r="B5" s="614" t="s">
        <v>2</v>
      </c>
      <c r="C5" s="622" t="s">
        <v>80</v>
      </c>
      <c r="D5" s="77" t="s">
        <v>82</v>
      </c>
      <c r="E5" s="59">
        <v>2</v>
      </c>
      <c r="F5" s="623" t="s">
        <v>17</v>
      </c>
      <c r="G5" s="633">
        <f>SUM(E5:E17)</f>
        <v>31</v>
      </c>
      <c r="H5" s="630">
        <f>G5/G60</f>
        <v>0.17415730337078653</v>
      </c>
    </row>
    <row r="6" spans="2:8" x14ac:dyDescent="0.25">
      <c r="B6" s="614"/>
      <c r="C6" s="622"/>
      <c r="D6" s="77" t="s">
        <v>83</v>
      </c>
      <c r="E6" s="59">
        <v>2</v>
      </c>
      <c r="F6" s="623"/>
      <c r="G6" s="634"/>
      <c r="H6" s="631"/>
    </row>
    <row r="7" spans="2:8" x14ac:dyDescent="0.25">
      <c r="B7" s="614"/>
      <c r="C7" s="622"/>
      <c r="D7" s="77" t="s">
        <v>84</v>
      </c>
      <c r="E7" s="59">
        <v>3</v>
      </c>
      <c r="F7" s="623"/>
      <c r="G7" s="634"/>
      <c r="H7" s="631"/>
    </row>
    <row r="8" spans="2:8" x14ac:dyDescent="0.25">
      <c r="B8" s="614"/>
      <c r="C8" s="622"/>
      <c r="D8" s="77" t="s">
        <v>85</v>
      </c>
      <c r="E8" s="59">
        <v>3</v>
      </c>
      <c r="F8" s="623"/>
      <c r="G8" s="634"/>
      <c r="H8" s="631"/>
    </row>
    <row r="9" spans="2:8" x14ac:dyDescent="0.25">
      <c r="B9" s="614" t="s">
        <v>20</v>
      </c>
      <c r="C9" s="622" t="s">
        <v>86</v>
      </c>
      <c r="D9" s="78" t="s">
        <v>88</v>
      </c>
      <c r="E9" s="79">
        <v>2</v>
      </c>
      <c r="F9" s="623"/>
      <c r="G9" s="634"/>
      <c r="H9" s="631"/>
    </row>
    <row r="10" spans="2:8" x14ac:dyDescent="0.25">
      <c r="B10" s="614"/>
      <c r="C10" s="622"/>
      <c r="D10" s="77" t="s">
        <v>89</v>
      </c>
      <c r="E10" s="79">
        <v>3</v>
      </c>
      <c r="F10" s="623"/>
      <c r="G10" s="634"/>
      <c r="H10" s="631"/>
    </row>
    <row r="11" spans="2:8" x14ac:dyDescent="0.25">
      <c r="B11" s="614"/>
      <c r="C11" s="622"/>
      <c r="D11" s="77" t="s">
        <v>90</v>
      </c>
      <c r="E11" s="79">
        <v>2</v>
      </c>
      <c r="F11" s="623"/>
      <c r="G11" s="634"/>
      <c r="H11" s="631"/>
    </row>
    <row r="12" spans="2:8" x14ac:dyDescent="0.25">
      <c r="B12" s="614"/>
      <c r="C12" s="622"/>
      <c r="D12" s="77" t="s">
        <v>91</v>
      </c>
      <c r="E12" s="79">
        <v>3</v>
      </c>
      <c r="F12" s="623"/>
      <c r="G12" s="634"/>
      <c r="H12" s="631"/>
    </row>
    <row r="13" spans="2:8" x14ac:dyDescent="0.25">
      <c r="B13" s="614"/>
      <c r="C13" s="622"/>
      <c r="D13" s="77" t="s">
        <v>92</v>
      </c>
      <c r="E13" s="79">
        <v>3</v>
      </c>
      <c r="F13" s="623"/>
      <c r="G13" s="634"/>
      <c r="H13" s="631"/>
    </row>
    <row r="14" spans="2:8" x14ac:dyDescent="0.25">
      <c r="B14" s="614"/>
      <c r="C14" s="622"/>
      <c r="D14" s="77" t="s">
        <v>93</v>
      </c>
      <c r="E14" s="79">
        <v>2</v>
      </c>
      <c r="F14" s="623"/>
      <c r="G14" s="634"/>
      <c r="H14" s="631"/>
    </row>
    <row r="15" spans="2:8" x14ac:dyDescent="0.25">
      <c r="B15" s="614"/>
      <c r="C15" s="622"/>
      <c r="D15" s="80" t="s">
        <v>94</v>
      </c>
      <c r="E15" s="79">
        <v>2</v>
      </c>
      <c r="F15" s="623"/>
      <c r="G15" s="634"/>
      <c r="H15" s="631"/>
    </row>
    <row r="16" spans="2:8" x14ac:dyDescent="0.25">
      <c r="B16" s="614"/>
      <c r="C16" s="622"/>
      <c r="D16" s="80" t="s">
        <v>95</v>
      </c>
      <c r="E16" s="79">
        <v>2</v>
      </c>
      <c r="F16" s="623"/>
      <c r="G16" s="634"/>
      <c r="H16" s="631"/>
    </row>
    <row r="17" spans="2:8" x14ac:dyDescent="0.25">
      <c r="B17" s="614"/>
      <c r="C17" s="622"/>
      <c r="D17" s="80" t="s">
        <v>96</v>
      </c>
      <c r="E17" s="79">
        <v>2</v>
      </c>
      <c r="F17" s="623"/>
      <c r="G17" s="635"/>
      <c r="H17" s="632"/>
    </row>
    <row r="18" spans="2:8" ht="15" customHeight="1" x14ac:dyDescent="0.25">
      <c r="B18" s="614" t="s">
        <v>3</v>
      </c>
      <c r="C18" s="618" t="s">
        <v>54</v>
      </c>
      <c r="D18" s="81" t="s">
        <v>97</v>
      </c>
      <c r="E18" s="82">
        <v>4</v>
      </c>
      <c r="F18" s="618" t="s">
        <v>39</v>
      </c>
      <c r="G18" s="620">
        <f>SUM(E18:E33)</f>
        <v>47</v>
      </c>
      <c r="H18" s="619">
        <f>G18/G60</f>
        <v>0.2640449438202247</v>
      </c>
    </row>
    <row r="19" spans="2:8" x14ac:dyDescent="0.25">
      <c r="B19" s="614"/>
      <c r="C19" s="618"/>
      <c r="D19" s="81" t="s">
        <v>98</v>
      </c>
      <c r="E19" s="82">
        <v>4</v>
      </c>
      <c r="F19" s="618"/>
      <c r="G19" s="621"/>
      <c r="H19" s="619"/>
    </row>
    <row r="20" spans="2:8" x14ac:dyDescent="0.25">
      <c r="B20" s="614"/>
      <c r="C20" s="618"/>
      <c r="D20" s="81" t="s">
        <v>99</v>
      </c>
      <c r="E20" s="82">
        <v>4</v>
      </c>
      <c r="F20" s="618"/>
      <c r="G20" s="621"/>
      <c r="H20" s="619"/>
    </row>
    <row r="21" spans="2:8" x14ac:dyDescent="0.25">
      <c r="B21" s="614"/>
      <c r="C21" s="618"/>
      <c r="D21" s="81" t="s">
        <v>100</v>
      </c>
      <c r="E21" s="82">
        <v>4</v>
      </c>
      <c r="F21" s="618"/>
      <c r="G21" s="621"/>
      <c r="H21" s="619"/>
    </row>
    <row r="22" spans="2:8" x14ac:dyDescent="0.25">
      <c r="B22" s="614"/>
      <c r="C22" s="618" t="s">
        <v>101</v>
      </c>
      <c r="D22" s="81" t="s">
        <v>102</v>
      </c>
      <c r="E22" s="82">
        <v>2</v>
      </c>
      <c r="F22" s="618"/>
      <c r="G22" s="621"/>
      <c r="H22" s="619"/>
    </row>
    <row r="23" spans="2:8" x14ac:dyDescent="0.25">
      <c r="B23" s="614"/>
      <c r="C23" s="618"/>
      <c r="D23" s="81" t="s">
        <v>103</v>
      </c>
      <c r="E23" s="82">
        <v>2</v>
      </c>
      <c r="F23" s="618"/>
      <c r="G23" s="621"/>
      <c r="H23" s="619"/>
    </row>
    <row r="24" spans="2:8" x14ac:dyDescent="0.25">
      <c r="B24" s="614"/>
      <c r="C24" s="618"/>
      <c r="D24" s="81" t="s">
        <v>104</v>
      </c>
      <c r="E24" s="82">
        <v>4</v>
      </c>
      <c r="F24" s="618"/>
      <c r="G24" s="621"/>
      <c r="H24" s="619"/>
    </row>
    <row r="25" spans="2:8" x14ac:dyDescent="0.25">
      <c r="B25" s="614"/>
      <c r="C25" s="618"/>
      <c r="D25" s="81" t="s">
        <v>105</v>
      </c>
      <c r="E25" s="82">
        <v>3</v>
      </c>
      <c r="F25" s="618"/>
      <c r="G25" s="621"/>
      <c r="H25" s="619"/>
    </row>
    <row r="26" spans="2:8" x14ac:dyDescent="0.25">
      <c r="B26" s="614"/>
      <c r="C26" s="618"/>
      <c r="D26" s="81" t="s">
        <v>106</v>
      </c>
      <c r="E26" s="82">
        <v>3</v>
      </c>
      <c r="F26" s="618"/>
      <c r="G26" s="621"/>
      <c r="H26" s="619"/>
    </row>
    <row r="27" spans="2:8" x14ac:dyDescent="0.25">
      <c r="B27" s="614"/>
      <c r="C27" s="618"/>
      <c r="D27" s="81" t="s">
        <v>107</v>
      </c>
      <c r="E27" s="82">
        <v>3</v>
      </c>
      <c r="F27" s="618"/>
      <c r="G27" s="621"/>
      <c r="H27" s="619"/>
    </row>
    <row r="28" spans="2:8" x14ac:dyDescent="0.25">
      <c r="B28" s="614"/>
      <c r="C28" s="618"/>
      <c r="D28" s="81" t="s">
        <v>108</v>
      </c>
      <c r="E28" s="82">
        <v>3</v>
      </c>
      <c r="F28" s="618"/>
      <c r="G28" s="621"/>
      <c r="H28" s="619"/>
    </row>
    <row r="29" spans="2:8" x14ac:dyDescent="0.25">
      <c r="B29" s="614"/>
      <c r="C29" s="618"/>
      <c r="D29" s="81" t="s">
        <v>109</v>
      </c>
      <c r="E29" s="82">
        <v>4</v>
      </c>
      <c r="F29" s="618"/>
      <c r="G29" s="621"/>
      <c r="H29" s="619"/>
    </row>
    <row r="30" spans="2:8" x14ac:dyDescent="0.25">
      <c r="B30" s="614"/>
      <c r="C30" s="618"/>
      <c r="D30" s="81" t="s">
        <v>110</v>
      </c>
      <c r="E30" s="82">
        <v>3</v>
      </c>
      <c r="F30" s="618"/>
      <c r="G30" s="621"/>
      <c r="H30" s="619"/>
    </row>
    <row r="31" spans="2:8" x14ac:dyDescent="0.25">
      <c r="B31" s="614"/>
      <c r="C31" s="618" t="s">
        <v>111</v>
      </c>
      <c r="D31" s="81" t="s">
        <v>112</v>
      </c>
      <c r="E31" s="82">
        <v>2</v>
      </c>
      <c r="F31" s="618"/>
      <c r="G31" s="621"/>
      <c r="H31" s="619"/>
    </row>
    <row r="32" spans="2:8" x14ac:dyDescent="0.25">
      <c r="B32" s="614"/>
      <c r="C32" s="618"/>
      <c r="D32" s="81" t="s">
        <v>113</v>
      </c>
      <c r="E32" s="82">
        <v>1</v>
      </c>
      <c r="F32" s="618"/>
      <c r="G32" s="621"/>
      <c r="H32" s="619"/>
    </row>
    <row r="33" spans="2:8" x14ac:dyDescent="0.25">
      <c r="B33" s="614"/>
      <c r="C33" s="618"/>
      <c r="D33" s="81" t="s">
        <v>114</v>
      </c>
      <c r="E33" s="82">
        <v>1</v>
      </c>
      <c r="F33" s="618"/>
      <c r="G33" s="621"/>
      <c r="H33" s="619"/>
    </row>
    <row r="34" spans="2:8" x14ac:dyDescent="0.25">
      <c r="B34" s="614"/>
      <c r="C34" s="615" t="s">
        <v>54</v>
      </c>
      <c r="D34" s="83" t="s">
        <v>115</v>
      </c>
      <c r="E34" s="37">
        <v>4</v>
      </c>
      <c r="F34" s="627" t="s">
        <v>18</v>
      </c>
      <c r="G34" s="627">
        <f>SUM(E34:E59)</f>
        <v>100</v>
      </c>
      <c r="H34" s="624">
        <f>G34/G60</f>
        <v>0.5617977528089888</v>
      </c>
    </row>
    <row r="35" spans="2:8" x14ac:dyDescent="0.25">
      <c r="B35" s="614"/>
      <c r="C35" s="616"/>
      <c r="D35" s="83" t="s">
        <v>116</v>
      </c>
      <c r="E35" s="84">
        <v>4</v>
      </c>
      <c r="F35" s="628"/>
      <c r="G35" s="628"/>
      <c r="H35" s="625"/>
    </row>
    <row r="36" spans="2:8" x14ac:dyDescent="0.25">
      <c r="B36" s="614"/>
      <c r="C36" s="616"/>
      <c r="D36" s="83" t="s">
        <v>117</v>
      </c>
      <c r="E36" s="84">
        <v>4</v>
      </c>
      <c r="F36" s="628"/>
      <c r="G36" s="628"/>
      <c r="H36" s="625"/>
    </row>
    <row r="37" spans="2:8" x14ac:dyDescent="0.25">
      <c r="B37" s="614"/>
      <c r="C37" s="616"/>
      <c r="D37" s="83" t="s">
        <v>118</v>
      </c>
      <c r="E37" s="84">
        <v>4</v>
      </c>
      <c r="F37" s="628"/>
      <c r="G37" s="628"/>
      <c r="H37" s="625"/>
    </row>
    <row r="38" spans="2:8" x14ac:dyDescent="0.25">
      <c r="B38" s="614"/>
      <c r="C38" s="617"/>
      <c r="D38" s="83" t="s">
        <v>119</v>
      </c>
      <c r="E38" s="84">
        <v>4</v>
      </c>
      <c r="F38" s="628"/>
      <c r="G38" s="628"/>
      <c r="H38" s="625"/>
    </row>
    <row r="39" spans="2:8" x14ac:dyDescent="0.25">
      <c r="B39" s="614"/>
      <c r="C39" s="615" t="s">
        <v>101</v>
      </c>
      <c r="D39" s="83" t="s">
        <v>120</v>
      </c>
      <c r="E39" s="84">
        <v>4</v>
      </c>
      <c r="F39" s="628"/>
      <c r="G39" s="628"/>
      <c r="H39" s="625"/>
    </row>
    <row r="40" spans="2:8" x14ac:dyDescent="0.25">
      <c r="B40" s="614"/>
      <c r="C40" s="616"/>
      <c r="D40" s="83" t="s">
        <v>121</v>
      </c>
      <c r="E40" s="84">
        <v>2</v>
      </c>
      <c r="F40" s="628"/>
      <c r="G40" s="628"/>
      <c r="H40" s="625"/>
    </row>
    <row r="41" spans="2:8" x14ac:dyDescent="0.25">
      <c r="B41" s="614"/>
      <c r="C41" s="616"/>
      <c r="D41" s="83" t="s">
        <v>122</v>
      </c>
      <c r="E41" s="84">
        <v>1</v>
      </c>
      <c r="F41" s="628"/>
      <c r="G41" s="628"/>
      <c r="H41" s="625"/>
    </row>
    <row r="42" spans="2:8" x14ac:dyDescent="0.25">
      <c r="B42" s="614"/>
      <c r="C42" s="617"/>
      <c r="D42" s="83" t="s">
        <v>123</v>
      </c>
      <c r="E42" s="84">
        <v>3</v>
      </c>
      <c r="F42" s="628"/>
      <c r="G42" s="628"/>
      <c r="H42" s="625"/>
    </row>
    <row r="43" spans="2:8" x14ac:dyDescent="0.25">
      <c r="B43" s="614"/>
      <c r="C43" s="615" t="s">
        <v>124</v>
      </c>
      <c r="D43" s="83" t="s">
        <v>125</v>
      </c>
      <c r="E43" s="84">
        <v>4</v>
      </c>
      <c r="F43" s="628"/>
      <c r="G43" s="628"/>
      <c r="H43" s="625"/>
    </row>
    <row r="44" spans="2:8" x14ac:dyDescent="0.25">
      <c r="B44" s="614"/>
      <c r="C44" s="616"/>
      <c r="D44" s="83" t="s">
        <v>126</v>
      </c>
      <c r="E44" s="84">
        <v>4</v>
      </c>
      <c r="F44" s="628"/>
      <c r="G44" s="628"/>
      <c r="H44" s="625"/>
    </row>
    <row r="45" spans="2:8" x14ac:dyDescent="0.25">
      <c r="B45" s="614"/>
      <c r="C45" s="617"/>
      <c r="D45" s="83" t="s">
        <v>127</v>
      </c>
      <c r="E45" s="84">
        <v>4</v>
      </c>
      <c r="F45" s="628"/>
      <c r="G45" s="628"/>
      <c r="H45" s="625"/>
    </row>
    <row r="46" spans="2:8" x14ac:dyDescent="0.25">
      <c r="B46" s="614"/>
      <c r="C46" s="615" t="s">
        <v>61</v>
      </c>
      <c r="D46" s="83" t="s">
        <v>128</v>
      </c>
      <c r="E46" s="84">
        <v>4</v>
      </c>
      <c r="F46" s="628"/>
      <c r="G46" s="628"/>
      <c r="H46" s="625"/>
    </row>
    <row r="47" spans="2:8" x14ac:dyDescent="0.25">
      <c r="B47" s="614"/>
      <c r="C47" s="616"/>
      <c r="D47" s="83" t="s">
        <v>129</v>
      </c>
      <c r="E47" s="84">
        <v>4</v>
      </c>
      <c r="F47" s="628"/>
      <c r="G47" s="628"/>
      <c r="H47" s="625"/>
    </row>
    <row r="48" spans="2:8" x14ac:dyDescent="0.25">
      <c r="B48" s="614"/>
      <c r="C48" s="616"/>
      <c r="D48" s="83" t="s">
        <v>130</v>
      </c>
      <c r="E48" s="84">
        <v>4</v>
      </c>
      <c r="F48" s="628"/>
      <c r="G48" s="628"/>
      <c r="H48" s="625"/>
    </row>
    <row r="49" spans="2:8" x14ac:dyDescent="0.25">
      <c r="B49" s="614"/>
      <c r="C49" s="617"/>
      <c r="D49" s="83" t="s">
        <v>131</v>
      </c>
      <c r="E49" s="84">
        <v>4</v>
      </c>
      <c r="F49" s="628"/>
      <c r="G49" s="628"/>
      <c r="H49" s="625"/>
    </row>
    <row r="50" spans="2:8" x14ac:dyDescent="0.25">
      <c r="B50" s="614"/>
      <c r="C50" s="62" t="s">
        <v>111</v>
      </c>
      <c r="D50" s="83" t="s">
        <v>132</v>
      </c>
      <c r="E50" s="84">
        <v>2</v>
      </c>
      <c r="F50" s="628"/>
      <c r="G50" s="628"/>
      <c r="H50" s="625"/>
    </row>
    <row r="51" spans="2:8" x14ac:dyDescent="0.25">
      <c r="B51" s="614"/>
      <c r="C51" s="615" t="s">
        <v>133</v>
      </c>
      <c r="D51" s="83" t="s">
        <v>134</v>
      </c>
      <c r="E51" s="84">
        <v>4</v>
      </c>
      <c r="F51" s="628"/>
      <c r="G51" s="628"/>
      <c r="H51" s="625"/>
    </row>
    <row r="52" spans="2:8" x14ac:dyDescent="0.25">
      <c r="B52" s="614"/>
      <c r="C52" s="616"/>
      <c r="D52" s="83" t="s">
        <v>135</v>
      </c>
      <c r="E52" s="84">
        <v>4</v>
      </c>
      <c r="F52" s="628"/>
      <c r="G52" s="628"/>
      <c r="H52" s="625"/>
    </row>
    <row r="53" spans="2:8" x14ac:dyDescent="0.25">
      <c r="B53" s="614"/>
      <c r="C53" s="617"/>
      <c r="D53" s="83" t="s">
        <v>136</v>
      </c>
      <c r="E53" s="84">
        <v>3</v>
      </c>
      <c r="F53" s="628"/>
      <c r="G53" s="628"/>
      <c r="H53" s="625"/>
    </row>
    <row r="54" spans="2:8" x14ac:dyDescent="0.25">
      <c r="B54" s="614" t="s">
        <v>4</v>
      </c>
      <c r="C54" s="615" t="s">
        <v>137</v>
      </c>
      <c r="D54" s="83" t="s">
        <v>138</v>
      </c>
      <c r="E54" s="84">
        <v>3</v>
      </c>
      <c r="F54" s="628"/>
      <c r="G54" s="628"/>
      <c r="H54" s="625"/>
    </row>
    <row r="55" spans="2:8" x14ac:dyDescent="0.25">
      <c r="B55" s="614"/>
      <c r="C55" s="616"/>
      <c r="D55" s="83" t="s">
        <v>139</v>
      </c>
      <c r="E55" s="84">
        <v>4</v>
      </c>
      <c r="F55" s="628"/>
      <c r="G55" s="628"/>
      <c r="H55" s="625"/>
    </row>
    <row r="56" spans="2:8" x14ac:dyDescent="0.25">
      <c r="B56" s="614"/>
      <c r="C56" s="616"/>
      <c r="D56" s="83" t="s">
        <v>140</v>
      </c>
      <c r="E56" s="84">
        <v>4</v>
      </c>
      <c r="F56" s="628"/>
      <c r="G56" s="628"/>
      <c r="H56" s="625"/>
    </row>
    <row r="57" spans="2:8" x14ac:dyDescent="0.25">
      <c r="B57" s="614"/>
      <c r="C57" s="616"/>
      <c r="D57" s="83" t="s">
        <v>141</v>
      </c>
      <c r="E57" s="84">
        <v>4</v>
      </c>
      <c r="F57" s="628"/>
      <c r="G57" s="628"/>
      <c r="H57" s="625"/>
    </row>
    <row r="58" spans="2:8" x14ac:dyDescent="0.25">
      <c r="B58" s="614"/>
      <c r="C58" s="617"/>
      <c r="D58" s="83" t="s">
        <v>142</v>
      </c>
      <c r="E58" s="84">
        <v>4</v>
      </c>
      <c r="F58" s="628"/>
      <c r="G58" s="628"/>
      <c r="H58" s="625"/>
    </row>
    <row r="59" spans="2:8" x14ac:dyDescent="0.25">
      <c r="B59" s="4"/>
      <c r="C59" s="75" t="s">
        <v>143</v>
      </c>
      <c r="D59" s="83" t="s">
        <v>143</v>
      </c>
      <c r="E59" s="84">
        <v>10</v>
      </c>
      <c r="F59" s="629"/>
      <c r="G59" s="629"/>
      <c r="H59" s="626"/>
    </row>
    <row r="60" spans="2:8" x14ac:dyDescent="0.25">
      <c r="D60" s="76" t="s">
        <v>5</v>
      </c>
      <c r="E60" s="9">
        <f>SUM(E5:E59)</f>
        <v>178</v>
      </c>
      <c r="F60" s="9"/>
      <c r="G60" s="9">
        <f>SUM(G5:G59)</f>
        <v>178</v>
      </c>
      <c r="H60" s="2">
        <f>SUM(H5:H59)</f>
        <v>1</v>
      </c>
    </row>
  </sheetData>
  <mergeCells count="25">
    <mergeCell ref="B5:B8"/>
    <mergeCell ref="F5:F17"/>
    <mergeCell ref="H34:H59"/>
    <mergeCell ref="G34:G59"/>
    <mergeCell ref="H5:H17"/>
    <mergeCell ref="G5:G17"/>
    <mergeCell ref="C34:C38"/>
    <mergeCell ref="F34:F59"/>
    <mergeCell ref="C9:C17"/>
    <mergeCell ref="B3:H3"/>
    <mergeCell ref="B54:B58"/>
    <mergeCell ref="C54:C58"/>
    <mergeCell ref="C51:C53"/>
    <mergeCell ref="C46:C49"/>
    <mergeCell ref="C43:C45"/>
    <mergeCell ref="C39:C42"/>
    <mergeCell ref="C31:C33"/>
    <mergeCell ref="C22:C30"/>
    <mergeCell ref="C18:C21"/>
    <mergeCell ref="F18:F33"/>
    <mergeCell ref="H18:H33"/>
    <mergeCell ref="G18:G33"/>
    <mergeCell ref="B18:B53"/>
    <mergeCell ref="B9:B17"/>
    <mergeCell ref="C5:C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06"/>
  <sheetViews>
    <sheetView workbookViewId="0">
      <selection activeCell="E39" sqref="E39"/>
    </sheetView>
  </sheetViews>
  <sheetFormatPr baseColWidth="10" defaultRowHeight="15" x14ac:dyDescent="0.25"/>
  <cols>
    <col min="2" max="2" width="36.7109375" customWidth="1"/>
    <col min="3" max="3" width="39.7109375" bestFit="1" customWidth="1"/>
    <col min="4" max="4" width="17.42578125" customWidth="1"/>
    <col min="5" max="5" width="11.85546875" customWidth="1"/>
    <col min="6" max="6" width="17.28515625" bestFit="1" customWidth="1"/>
    <col min="7" max="7" width="12.28515625" bestFit="1" customWidth="1"/>
  </cols>
  <sheetData>
    <row r="2" spans="2:7" x14ac:dyDescent="0.25">
      <c r="B2" s="637" t="s">
        <v>0</v>
      </c>
      <c r="C2" s="637"/>
      <c r="D2" s="637"/>
      <c r="E2" s="637"/>
      <c r="F2" s="637"/>
      <c r="G2" s="637"/>
    </row>
    <row r="3" spans="2:7" ht="15.75" thickBot="1" x14ac:dyDescent="0.3">
      <c r="B3" s="14" t="s">
        <v>1</v>
      </c>
      <c r="C3" s="10" t="s">
        <v>70</v>
      </c>
      <c r="D3" s="10" t="s">
        <v>21</v>
      </c>
      <c r="E3" s="10" t="s">
        <v>40</v>
      </c>
      <c r="F3" s="10" t="s">
        <v>72</v>
      </c>
      <c r="G3" s="10" t="s">
        <v>71</v>
      </c>
    </row>
    <row r="4" spans="2:7" x14ac:dyDescent="0.25">
      <c r="B4" s="12" t="s">
        <v>2</v>
      </c>
      <c r="C4" s="87" t="s">
        <v>80</v>
      </c>
      <c r="D4" s="19">
        <v>10</v>
      </c>
      <c r="E4" s="656" t="s">
        <v>17</v>
      </c>
      <c r="F4" s="660">
        <f>SUM(D4:D5)</f>
        <v>31</v>
      </c>
      <c r="G4" s="658">
        <f>F4/F17</f>
        <v>0.17415730337078653</v>
      </c>
    </row>
    <row r="5" spans="2:7" ht="15.75" thickBot="1" x14ac:dyDescent="0.3">
      <c r="B5" s="12" t="s">
        <v>20</v>
      </c>
      <c r="C5" s="88" t="s">
        <v>86</v>
      </c>
      <c r="D5" s="21">
        <v>21</v>
      </c>
      <c r="E5" s="657"/>
      <c r="F5" s="661"/>
      <c r="G5" s="659"/>
    </row>
    <row r="6" spans="2:7" x14ac:dyDescent="0.25">
      <c r="B6" s="636" t="s">
        <v>3</v>
      </c>
      <c r="C6" s="89" t="s">
        <v>54</v>
      </c>
      <c r="D6" s="23">
        <v>16</v>
      </c>
      <c r="E6" s="653" t="s">
        <v>39</v>
      </c>
      <c r="F6" s="650">
        <f>SUM(D6:D8)</f>
        <v>47</v>
      </c>
      <c r="G6" s="647">
        <f>F6/F17</f>
        <v>0.2640449438202247</v>
      </c>
    </row>
    <row r="7" spans="2:7" x14ac:dyDescent="0.25">
      <c r="B7" s="636"/>
      <c r="C7" s="90" t="s">
        <v>101</v>
      </c>
      <c r="D7" s="17">
        <v>27</v>
      </c>
      <c r="E7" s="654"/>
      <c r="F7" s="651"/>
      <c r="G7" s="648"/>
    </row>
    <row r="8" spans="2:7" ht="15.75" thickBot="1" x14ac:dyDescent="0.3">
      <c r="B8" s="636"/>
      <c r="C8" s="91" t="s">
        <v>111</v>
      </c>
      <c r="D8" s="26">
        <v>4</v>
      </c>
      <c r="E8" s="655"/>
      <c r="F8" s="652"/>
      <c r="G8" s="649"/>
    </row>
    <row r="9" spans="2:7" x14ac:dyDescent="0.25">
      <c r="B9" s="636"/>
      <c r="C9" s="92" t="s">
        <v>54</v>
      </c>
      <c r="D9" s="28">
        <v>20</v>
      </c>
      <c r="E9" s="644" t="s">
        <v>18</v>
      </c>
      <c r="F9" s="641">
        <f>SUM(D9:D16)</f>
        <v>100</v>
      </c>
      <c r="G9" s="638">
        <f>F9/F17</f>
        <v>0.5617977528089888</v>
      </c>
    </row>
    <row r="10" spans="2:7" x14ac:dyDescent="0.25">
      <c r="B10" s="636"/>
      <c r="C10" s="93" t="s">
        <v>101</v>
      </c>
      <c r="D10" s="16">
        <v>10</v>
      </c>
      <c r="E10" s="645"/>
      <c r="F10" s="642"/>
      <c r="G10" s="639"/>
    </row>
    <row r="11" spans="2:7" x14ac:dyDescent="0.25">
      <c r="B11" s="636"/>
      <c r="C11" s="93" t="s">
        <v>124</v>
      </c>
      <c r="D11" s="16">
        <v>12</v>
      </c>
      <c r="E11" s="645"/>
      <c r="F11" s="642"/>
      <c r="G11" s="639"/>
    </row>
    <row r="12" spans="2:7" x14ac:dyDescent="0.25">
      <c r="B12" s="636"/>
      <c r="C12" s="93" t="s">
        <v>61</v>
      </c>
      <c r="D12" s="16">
        <v>16</v>
      </c>
      <c r="E12" s="645"/>
      <c r="F12" s="642"/>
      <c r="G12" s="639"/>
    </row>
    <row r="13" spans="2:7" x14ac:dyDescent="0.25">
      <c r="B13" s="636"/>
      <c r="C13" s="94" t="s">
        <v>111</v>
      </c>
      <c r="D13" s="16">
        <v>2</v>
      </c>
      <c r="E13" s="645"/>
      <c r="F13" s="642"/>
      <c r="G13" s="639"/>
    </row>
    <row r="14" spans="2:7" x14ac:dyDescent="0.25">
      <c r="B14" s="636"/>
      <c r="C14" s="93" t="s">
        <v>133</v>
      </c>
      <c r="D14" s="16">
        <v>11</v>
      </c>
      <c r="E14" s="645"/>
      <c r="F14" s="642"/>
      <c r="G14" s="639"/>
    </row>
    <row r="15" spans="2:7" x14ac:dyDescent="0.25">
      <c r="B15" s="12" t="s">
        <v>4</v>
      </c>
      <c r="C15" s="93" t="s">
        <v>137</v>
      </c>
      <c r="D15" s="16">
        <v>19</v>
      </c>
      <c r="E15" s="645"/>
      <c r="F15" s="642"/>
      <c r="G15" s="639"/>
    </row>
    <row r="16" spans="2:7" ht="15.75" thickBot="1" x14ac:dyDescent="0.3">
      <c r="B16" s="86"/>
      <c r="C16" s="95" t="s">
        <v>143</v>
      </c>
      <c r="D16" s="32">
        <v>10</v>
      </c>
      <c r="E16" s="646"/>
      <c r="F16" s="643"/>
      <c r="G16" s="640"/>
    </row>
    <row r="17" spans="2:7" x14ac:dyDescent="0.25">
      <c r="B17" s="86"/>
      <c r="C17" s="58" t="s">
        <v>5</v>
      </c>
      <c r="D17" s="5">
        <f>SUM(D4:D16)</f>
        <v>178</v>
      </c>
      <c r="E17" s="5"/>
      <c r="F17" s="5">
        <f>SUM(F4:F16)</f>
        <v>178</v>
      </c>
      <c r="G17" s="55">
        <f>SUM(G4:G16)</f>
        <v>1</v>
      </c>
    </row>
    <row r="18" spans="2:7" x14ac:dyDescent="0.25">
      <c r="B18" s="86"/>
      <c r="C18" s="4"/>
      <c r="D18" s="85"/>
      <c r="E18" s="74"/>
      <c r="F18" s="74"/>
      <c r="G18" s="74"/>
    </row>
    <row r="20" spans="2:7" x14ac:dyDescent="0.25">
      <c r="B20" s="688" t="s">
        <v>10</v>
      </c>
      <c r="C20" s="689"/>
      <c r="D20" s="689"/>
      <c r="E20" s="689"/>
      <c r="F20" s="689"/>
      <c r="G20" s="690"/>
    </row>
    <row r="21" spans="2:7" ht="15.75" thickBot="1" x14ac:dyDescent="0.3">
      <c r="B21" s="14" t="s">
        <v>1</v>
      </c>
      <c r="C21" s="10" t="s">
        <v>70</v>
      </c>
      <c r="D21" s="10" t="s">
        <v>21</v>
      </c>
      <c r="E21" s="10" t="s">
        <v>40</v>
      </c>
      <c r="F21" s="10" t="s">
        <v>72</v>
      </c>
      <c r="G21" s="10" t="s">
        <v>71</v>
      </c>
    </row>
    <row r="22" spans="2:7" x14ac:dyDescent="0.25">
      <c r="B22" s="636" t="s">
        <v>37</v>
      </c>
      <c r="C22" s="18" t="s">
        <v>24</v>
      </c>
      <c r="D22" s="19">
        <v>7</v>
      </c>
      <c r="E22" s="660" t="s">
        <v>17</v>
      </c>
      <c r="F22" s="673">
        <f>SUM(D22:D23)</f>
        <v>22</v>
      </c>
      <c r="G22" s="658">
        <f>F22/F37</f>
        <v>0.13414634146341464</v>
      </c>
    </row>
    <row r="23" spans="2:7" ht="15.75" thickBot="1" x14ac:dyDescent="0.3">
      <c r="B23" s="636"/>
      <c r="C23" s="20" t="s">
        <v>23</v>
      </c>
      <c r="D23" s="21">
        <v>15</v>
      </c>
      <c r="E23" s="661"/>
      <c r="F23" s="674"/>
      <c r="G23" s="659"/>
    </row>
    <row r="24" spans="2:7" x14ac:dyDescent="0.25">
      <c r="B24" s="636"/>
      <c r="C24" s="22" t="s">
        <v>22</v>
      </c>
      <c r="D24" s="23">
        <v>27</v>
      </c>
      <c r="E24" s="653" t="s">
        <v>39</v>
      </c>
      <c r="F24" s="675">
        <f>SUM(D24:D26)</f>
        <v>39</v>
      </c>
      <c r="G24" s="647">
        <f>F24/F37</f>
        <v>0.23780487804878048</v>
      </c>
    </row>
    <row r="25" spans="2:7" x14ac:dyDescent="0.25">
      <c r="B25" s="636"/>
      <c r="C25" s="24" t="s">
        <v>25</v>
      </c>
      <c r="D25" s="17">
        <v>8</v>
      </c>
      <c r="E25" s="654"/>
      <c r="F25" s="621"/>
      <c r="G25" s="648"/>
    </row>
    <row r="26" spans="2:7" ht="15.75" thickBot="1" x14ac:dyDescent="0.3">
      <c r="B26" s="636"/>
      <c r="C26" s="25" t="s">
        <v>26</v>
      </c>
      <c r="D26" s="26">
        <v>4</v>
      </c>
      <c r="E26" s="655"/>
      <c r="F26" s="676"/>
      <c r="G26" s="649"/>
    </row>
    <row r="27" spans="2:7" x14ac:dyDescent="0.25">
      <c r="B27" s="636" t="s">
        <v>38</v>
      </c>
      <c r="C27" s="27" t="s">
        <v>27</v>
      </c>
      <c r="D27" s="28">
        <v>12</v>
      </c>
      <c r="E27" s="685" t="s">
        <v>18</v>
      </c>
      <c r="F27" s="671">
        <f>SUM(D27:D36)</f>
        <v>103</v>
      </c>
      <c r="G27" s="669">
        <f>F27/F37</f>
        <v>0.62804878048780488</v>
      </c>
    </row>
    <row r="28" spans="2:7" x14ac:dyDescent="0.25">
      <c r="B28" s="636"/>
      <c r="C28" s="29" t="s">
        <v>28</v>
      </c>
      <c r="D28" s="16">
        <v>9</v>
      </c>
      <c r="E28" s="686"/>
      <c r="F28" s="628"/>
      <c r="G28" s="682"/>
    </row>
    <row r="29" spans="2:7" x14ac:dyDescent="0.25">
      <c r="B29" s="636"/>
      <c r="C29" s="29" t="s">
        <v>29</v>
      </c>
      <c r="D29" s="16">
        <v>12</v>
      </c>
      <c r="E29" s="686"/>
      <c r="F29" s="628"/>
      <c r="G29" s="682"/>
    </row>
    <row r="30" spans="2:7" x14ac:dyDescent="0.25">
      <c r="B30" s="636"/>
      <c r="C30" s="29" t="s">
        <v>30</v>
      </c>
      <c r="D30" s="16">
        <v>4</v>
      </c>
      <c r="E30" s="686"/>
      <c r="F30" s="628"/>
      <c r="G30" s="682"/>
    </row>
    <row r="31" spans="2:7" x14ac:dyDescent="0.25">
      <c r="B31" s="636"/>
      <c r="C31" s="29" t="s">
        <v>31</v>
      </c>
      <c r="D31" s="16">
        <v>7</v>
      </c>
      <c r="E31" s="686"/>
      <c r="F31" s="628"/>
      <c r="G31" s="682"/>
    </row>
    <row r="32" spans="2:7" x14ac:dyDescent="0.25">
      <c r="B32" s="636"/>
      <c r="C32" s="29" t="s">
        <v>32</v>
      </c>
      <c r="D32" s="16">
        <v>7</v>
      </c>
      <c r="E32" s="686"/>
      <c r="F32" s="628"/>
      <c r="G32" s="682"/>
    </row>
    <row r="33" spans="2:7" x14ac:dyDescent="0.25">
      <c r="B33" s="636"/>
      <c r="C33" s="30" t="s">
        <v>33</v>
      </c>
      <c r="D33" s="16">
        <v>7</v>
      </c>
      <c r="E33" s="686"/>
      <c r="F33" s="628"/>
      <c r="G33" s="682"/>
    </row>
    <row r="34" spans="2:7" x14ac:dyDescent="0.25">
      <c r="B34" s="636"/>
      <c r="C34" s="29" t="s">
        <v>34</v>
      </c>
      <c r="D34" s="16">
        <v>6</v>
      </c>
      <c r="E34" s="686"/>
      <c r="F34" s="628"/>
      <c r="G34" s="682"/>
    </row>
    <row r="35" spans="2:7" ht="15.75" thickBot="1" x14ac:dyDescent="0.3">
      <c r="B35" s="636"/>
      <c r="C35" s="31" t="s">
        <v>35</v>
      </c>
      <c r="D35" s="32">
        <v>6</v>
      </c>
      <c r="E35" s="687"/>
      <c r="F35" s="628"/>
      <c r="G35" s="682"/>
    </row>
    <row r="36" spans="2:7" ht="15.75" thickBot="1" x14ac:dyDescent="0.3">
      <c r="C36" s="224" t="s">
        <v>36</v>
      </c>
      <c r="D36" s="225">
        <v>33</v>
      </c>
      <c r="E36" s="225"/>
      <c r="F36" s="672"/>
      <c r="G36" s="670"/>
    </row>
    <row r="37" spans="2:7" x14ac:dyDescent="0.25">
      <c r="C37" s="56" t="s">
        <v>5</v>
      </c>
      <c r="D37" s="5">
        <f>SUM(D22:D36)</f>
        <v>164</v>
      </c>
      <c r="E37" s="5"/>
      <c r="F37" s="5">
        <f>SUM(F22:F36)</f>
        <v>164</v>
      </c>
      <c r="G37" s="55">
        <f>SUM(G22:G36)</f>
        <v>1</v>
      </c>
    </row>
    <row r="40" spans="2:7" x14ac:dyDescent="0.25">
      <c r="B40" s="664" t="s">
        <v>11</v>
      </c>
      <c r="C40" s="665"/>
      <c r="D40" s="665"/>
      <c r="E40" s="665"/>
      <c r="F40" s="665"/>
      <c r="G40" s="666"/>
    </row>
    <row r="41" spans="2:7" ht="15.75" thickBot="1" x14ac:dyDescent="0.3">
      <c r="B41" s="14" t="s">
        <v>1</v>
      </c>
      <c r="C41" s="10" t="s">
        <v>70</v>
      </c>
      <c r="D41" s="10" t="s">
        <v>21</v>
      </c>
      <c r="E41" s="10" t="s">
        <v>40</v>
      </c>
      <c r="F41" s="10" t="s">
        <v>72</v>
      </c>
      <c r="G41" s="10" t="s">
        <v>71</v>
      </c>
    </row>
    <row r="42" spans="2:7" x14ac:dyDescent="0.25">
      <c r="B42" s="683" t="s">
        <v>2</v>
      </c>
      <c r="C42" s="38" t="s">
        <v>45</v>
      </c>
      <c r="D42" s="39">
        <v>3</v>
      </c>
      <c r="E42" s="673" t="s">
        <v>17</v>
      </c>
      <c r="F42" s="673">
        <f>SUM(D42:D46)</f>
        <v>41</v>
      </c>
      <c r="G42" s="658">
        <f>F42/F63</f>
        <v>0.25624999999999998</v>
      </c>
    </row>
    <row r="43" spans="2:7" x14ac:dyDescent="0.25">
      <c r="B43" s="636"/>
      <c r="C43" s="40" t="s">
        <v>42</v>
      </c>
      <c r="D43" s="35">
        <v>15</v>
      </c>
      <c r="E43" s="623"/>
      <c r="F43" s="623"/>
      <c r="G43" s="681"/>
    </row>
    <row r="44" spans="2:7" x14ac:dyDescent="0.25">
      <c r="B44" s="636"/>
      <c r="C44" s="40" t="s">
        <v>46</v>
      </c>
      <c r="D44" s="35">
        <v>11</v>
      </c>
      <c r="E44" s="623"/>
      <c r="F44" s="623"/>
      <c r="G44" s="681"/>
    </row>
    <row r="45" spans="2:7" x14ac:dyDescent="0.25">
      <c r="B45" s="636"/>
      <c r="C45" s="40" t="s">
        <v>47</v>
      </c>
      <c r="D45" s="35">
        <v>6</v>
      </c>
      <c r="E45" s="623"/>
      <c r="F45" s="623"/>
      <c r="G45" s="681"/>
    </row>
    <row r="46" spans="2:7" ht="15.75" thickBot="1" x14ac:dyDescent="0.3">
      <c r="B46" s="6" t="s">
        <v>12</v>
      </c>
      <c r="C46" s="41" t="s">
        <v>52</v>
      </c>
      <c r="D46" s="42">
        <v>6</v>
      </c>
      <c r="E46" s="674"/>
      <c r="F46" s="674"/>
      <c r="G46" s="659"/>
    </row>
    <row r="47" spans="2:7" ht="30" x14ac:dyDescent="0.25">
      <c r="B47" s="636" t="s">
        <v>2</v>
      </c>
      <c r="C47" s="43" t="s">
        <v>43</v>
      </c>
      <c r="D47" s="44">
        <v>6</v>
      </c>
      <c r="E47" s="677" t="s">
        <v>39</v>
      </c>
      <c r="F47" s="675">
        <f>SUM(D47:D51)</f>
        <v>28</v>
      </c>
      <c r="G47" s="647">
        <f>F47/F63</f>
        <v>0.17499999999999999</v>
      </c>
    </row>
    <row r="48" spans="2:7" x14ac:dyDescent="0.25">
      <c r="B48" s="636"/>
      <c r="C48" s="45" t="s">
        <v>44</v>
      </c>
      <c r="D48" s="36">
        <v>2</v>
      </c>
      <c r="E48" s="618"/>
      <c r="F48" s="621"/>
      <c r="G48" s="648"/>
    </row>
    <row r="49" spans="2:7" x14ac:dyDescent="0.25">
      <c r="B49" s="636"/>
      <c r="C49" s="46" t="s">
        <v>41</v>
      </c>
      <c r="D49" s="36">
        <v>11</v>
      </c>
      <c r="E49" s="618"/>
      <c r="F49" s="621"/>
      <c r="G49" s="648"/>
    </row>
    <row r="50" spans="2:7" x14ac:dyDescent="0.25">
      <c r="B50" s="636"/>
      <c r="C50" s="46" t="s">
        <v>48</v>
      </c>
      <c r="D50" s="36">
        <v>3</v>
      </c>
      <c r="E50" s="618"/>
      <c r="F50" s="621"/>
      <c r="G50" s="648"/>
    </row>
    <row r="51" spans="2:7" ht="15.75" thickBot="1" x14ac:dyDescent="0.3">
      <c r="B51" s="636"/>
      <c r="C51" s="47" t="s">
        <v>49</v>
      </c>
      <c r="D51" s="48">
        <v>6</v>
      </c>
      <c r="E51" s="678"/>
      <c r="F51" s="676"/>
      <c r="G51" s="649"/>
    </row>
    <row r="52" spans="2:7" x14ac:dyDescent="0.25">
      <c r="B52" s="684" t="s">
        <v>3</v>
      </c>
      <c r="C52" s="49" t="s">
        <v>41</v>
      </c>
      <c r="D52" s="50">
        <v>14</v>
      </c>
      <c r="E52" s="662" t="s">
        <v>18</v>
      </c>
      <c r="F52" s="662">
        <f>SUM(D52:D62)</f>
        <v>91</v>
      </c>
      <c r="G52" s="638">
        <f>F52/F63</f>
        <v>0.56874999999999998</v>
      </c>
    </row>
    <row r="53" spans="2:7" ht="15" customHeight="1" x14ac:dyDescent="0.25">
      <c r="B53" s="684"/>
      <c r="C53" s="51" t="s">
        <v>43</v>
      </c>
      <c r="D53" s="37">
        <v>9</v>
      </c>
      <c r="E53" s="691"/>
      <c r="F53" s="691"/>
      <c r="G53" s="639"/>
    </row>
    <row r="54" spans="2:7" x14ac:dyDescent="0.25">
      <c r="B54" s="684"/>
      <c r="C54" s="51" t="s">
        <v>50</v>
      </c>
      <c r="D54" s="37">
        <v>12</v>
      </c>
      <c r="E54" s="691"/>
      <c r="F54" s="691"/>
      <c r="G54" s="639"/>
    </row>
    <row r="55" spans="2:7" x14ac:dyDescent="0.25">
      <c r="B55" s="684"/>
      <c r="C55" s="51" t="s">
        <v>44</v>
      </c>
      <c r="D55" s="37">
        <v>8</v>
      </c>
      <c r="E55" s="691"/>
      <c r="F55" s="691"/>
      <c r="G55" s="639"/>
    </row>
    <row r="56" spans="2:7" x14ac:dyDescent="0.25">
      <c r="B56" s="684"/>
      <c r="C56" s="52" t="s">
        <v>45</v>
      </c>
      <c r="D56" s="37">
        <v>6</v>
      </c>
      <c r="E56" s="691"/>
      <c r="F56" s="691"/>
      <c r="G56" s="639"/>
    </row>
    <row r="57" spans="2:7" x14ac:dyDescent="0.25">
      <c r="B57" s="684"/>
      <c r="C57" s="51" t="s">
        <v>46</v>
      </c>
      <c r="D57" s="37">
        <v>9</v>
      </c>
      <c r="E57" s="691"/>
      <c r="F57" s="691"/>
      <c r="G57" s="639"/>
    </row>
    <row r="58" spans="2:7" x14ac:dyDescent="0.25">
      <c r="B58" s="684"/>
      <c r="C58" s="51" t="s">
        <v>48</v>
      </c>
      <c r="D58" s="37">
        <v>3</v>
      </c>
      <c r="E58" s="691"/>
      <c r="F58" s="691"/>
      <c r="G58" s="639"/>
    </row>
    <row r="59" spans="2:7" ht="15" customHeight="1" x14ac:dyDescent="0.25">
      <c r="B59" s="684"/>
      <c r="C59" s="51" t="s">
        <v>51</v>
      </c>
      <c r="D59" s="37">
        <v>9</v>
      </c>
      <c r="E59" s="691"/>
      <c r="F59" s="691"/>
      <c r="G59" s="639"/>
    </row>
    <row r="60" spans="2:7" x14ac:dyDescent="0.25">
      <c r="B60" s="684"/>
      <c r="C60" s="51" t="s">
        <v>49</v>
      </c>
      <c r="D60" s="37">
        <v>9</v>
      </c>
      <c r="E60" s="691"/>
      <c r="F60" s="691"/>
      <c r="G60" s="639"/>
    </row>
    <row r="61" spans="2:7" x14ac:dyDescent="0.25">
      <c r="C61" s="51" t="s">
        <v>35</v>
      </c>
      <c r="D61" s="37">
        <v>4</v>
      </c>
      <c r="E61" s="691"/>
      <c r="F61" s="691"/>
      <c r="G61" s="639"/>
    </row>
    <row r="62" spans="2:7" ht="15.75" thickBot="1" x14ac:dyDescent="0.3">
      <c r="B62" s="7" t="s">
        <v>12</v>
      </c>
      <c r="C62" s="53" t="s">
        <v>53</v>
      </c>
      <c r="D62" s="54">
        <v>8</v>
      </c>
      <c r="E62" s="663"/>
      <c r="F62" s="663"/>
      <c r="G62" s="640"/>
    </row>
    <row r="63" spans="2:7" x14ac:dyDescent="0.25">
      <c r="C63" s="58" t="s">
        <v>5</v>
      </c>
      <c r="D63" s="57">
        <f>SUM(D42:D62)</f>
        <v>160</v>
      </c>
      <c r="E63" s="57"/>
      <c r="F63" s="5">
        <f>SUM(F42:F62)</f>
        <v>160</v>
      </c>
      <c r="G63" s="55">
        <f>SUM(G42:G62)</f>
        <v>1</v>
      </c>
    </row>
    <row r="66" spans="2:7" x14ac:dyDescent="0.25">
      <c r="B66" s="664" t="s">
        <v>13</v>
      </c>
      <c r="C66" s="665"/>
      <c r="D66" s="665"/>
      <c r="E66" s="665"/>
      <c r="F66" s="665"/>
      <c r="G66" s="666"/>
    </row>
    <row r="67" spans="2:7" ht="15.75" thickBot="1" x14ac:dyDescent="0.3">
      <c r="B67" s="14" t="s">
        <v>1</v>
      </c>
      <c r="C67" s="10" t="s">
        <v>70</v>
      </c>
      <c r="D67" s="10" t="s">
        <v>21</v>
      </c>
      <c r="E67" s="10" t="s">
        <v>40</v>
      </c>
      <c r="F67" s="10" t="s">
        <v>72</v>
      </c>
      <c r="G67" s="10" t="s">
        <v>71</v>
      </c>
    </row>
    <row r="68" spans="2:7" x14ac:dyDescent="0.25">
      <c r="B68" s="636" t="s">
        <v>14</v>
      </c>
      <c r="C68" s="38" t="s">
        <v>56</v>
      </c>
      <c r="D68" s="65">
        <v>21</v>
      </c>
      <c r="E68" s="679" t="s">
        <v>17</v>
      </c>
      <c r="F68" s="673">
        <f>SUM(D68:D72)</f>
        <v>57</v>
      </c>
      <c r="G68" s="658">
        <f>F68/F81</f>
        <v>0.35625000000000001</v>
      </c>
    </row>
    <row r="69" spans="2:7" x14ac:dyDescent="0.25">
      <c r="B69" s="636"/>
      <c r="C69" s="66" t="s">
        <v>57</v>
      </c>
      <c r="D69" s="59">
        <v>10</v>
      </c>
      <c r="E69" s="622"/>
      <c r="F69" s="623"/>
      <c r="G69" s="681"/>
    </row>
    <row r="70" spans="2:7" x14ac:dyDescent="0.25">
      <c r="B70" s="636"/>
      <c r="C70" s="66" t="s">
        <v>59</v>
      </c>
      <c r="D70" s="59">
        <v>8</v>
      </c>
      <c r="E70" s="622"/>
      <c r="F70" s="623"/>
      <c r="G70" s="681"/>
    </row>
    <row r="71" spans="2:7" x14ac:dyDescent="0.25">
      <c r="B71" s="636"/>
      <c r="C71" s="40" t="s">
        <v>62</v>
      </c>
      <c r="D71" s="59">
        <v>5</v>
      </c>
      <c r="E71" s="622"/>
      <c r="F71" s="623"/>
      <c r="G71" s="681"/>
    </row>
    <row r="72" spans="2:7" ht="15.75" thickBot="1" x14ac:dyDescent="0.3">
      <c r="B72" s="13" t="s">
        <v>12</v>
      </c>
      <c r="C72" s="41" t="s">
        <v>64</v>
      </c>
      <c r="D72" s="67">
        <v>13</v>
      </c>
      <c r="E72" s="680"/>
      <c r="F72" s="674"/>
      <c r="G72" s="659"/>
    </row>
    <row r="73" spans="2:7" x14ac:dyDescent="0.25">
      <c r="B73" s="636" t="s">
        <v>14</v>
      </c>
      <c r="C73" s="43" t="s">
        <v>58</v>
      </c>
      <c r="D73" s="68">
        <v>14</v>
      </c>
      <c r="E73" s="677" t="s">
        <v>39</v>
      </c>
      <c r="F73" s="675">
        <f>SUM(D73:D78)</f>
        <v>76</v>
      </c>
      <c r="G73" s="647">
        <f>F73/F81</f>
        <v>0.47499999999999998</v>
      </c>
    </row>
    <row r="74" spans="2:7" x14ac:dyDescent="0.25">
      <c r="B74" s="636"/>
      <c r="C74" s="46" t="s">
        <v>54</v>
      </c>
      <c r="D74" s="61">
        <v>15</v>
      </c>
      <c r="E74" s="618"/>
      <c r="F74" s="621"/>
      <c r="G74" s="648"/>
    </row>
    <row r="75" spans="2:7" x14ac:dyDescent="0.25">
      <c r="B75" s="636"/>
      <c r="C75" s="46" t="s">
        <v>55</v>
      </c>
      <c r="D75" s="61">
        <v>17</v>
      </c>
      <c r="E75" s="618"/>
      <c r="F75" s="621"/>
      <c r="G75" s="648"/>
    </row>
    <row r="76" spans="2:7" x14ac:dyDescent="0.25">
      <c r="B76" s="636"/>
      <c r="C76" s="69" t="s">
        <v>60</v>
      </c>
      <c r="D76" s="61">
        <v>9</v>
      </c>
      <c r="E76" s="618"/>
      <c r="F76" s="621"/>
      <c r="G76" s="648"/>
    </row>
    <row r="77" spans="2:7" x14ac:dyDescent="0.25">
      <c r="B77" s="636"/>
      <c r="C77" s="69" t="s">
        <v>61</v>
      </c>
      <c r="D77" s="61">
        <v>8</v>
      </c>
      <c r="E77" s="618"/>
      <c r="F77" s="621"/>
      <c r="G77" s="648"/>
    </row>
    <row r="78" spans="2:7" ht="15.75" thickBot="1" x14ac:dyDescent="0.3">
      <c r="B78" s="13" t="s">
        <v>16</v>
      </c>
      <c r="C78" s="47" t="s">
        <v>66</v>
      </c>
      <c r="D78" s="70">
        <v>13</v>
      </c>
      <c r="E78" s="678"/>
      <c r="F78" s="676"/>
      <c r="G78" s="649"/>
    </row>
    <row r="79" spans="2:7" ht="45" x14ac:dyDescent="0.25">
      <c r="B79" s="13" t="s">
        <v>15</v>
      </c>
      <c r="C79" s="49" t="s">
        <v>65</v>
      </c>
      <c r="D79" s="71">
        <v>16</v>
      </c>
      <c r="E79" s="667" t="s">
        <v>18</v>
      </c>
      <c r="F79" s="671">
        <f>SUM(D79:D80)</f>
        <v>27</v>
      </c>
      <c r="G79" s="669">
        <f>F79/F81</f>
        <v>0.16875000000000001</v>
      </c>
    </row>
    <row r="80" spans="2:7" ht="15.75" thickBot="1" x14ac:dyDescent="0.3">
      <c r="B80" s="60"/>
      <c r="C80" s="72" t="s">
        <v>63</v>
      </c>
      <c r="D80" s="73">
        <v>11</v>
      </c>
      <c r="E80" s="668"/>
      <c r="F80" s="672"/>
      <c r="G80" s="670"/>
    </row>
    <row r="81" spans="2:7" x14ac:dyDescent="0.25">
      <c r="C81" s="63" t="s">
        <v>5</v>
      </c>
      <c r="D81" s="5">
        <f>SUM(D68:D80)</f>
        <v>160</v>
      </c>
      <c r="E81" s="5"/>
      <c r="F81" s="5">
        <f>SUM(F68:F79)</f>
        <v>160</v>
      </c>
      <c r="G81" s="64">
        <f>SUM(G68:G79)</f>
        <v>1</v>
      </c>
    </row>
    <row r="84" spans="2:7" x14ac:dyDescent="0.25">
      <c r="B84" s="664" t="s">
        <v>67</v>
      </c>
      <c r="C84" s="665"/>
      <c r="D84" s="665"/>
      <c r="E84" s="665"/>
      <c r="F84" s="665"/>
      <c r="G84" s="666"/>
    </row>
    <row r="85" spans="2:7" ht="15.75" thickBot="1" x14ac:dyDescent="0.3">
      <c r="B85" s="14" t="s">
        <v>1</v>
      </c>
      <c r="C85" s="10" t="s">
        <v>70</v>
      </c>
      <c r="D85" s="10" t="s">
        <v>21</v>
      </c>
      <c r="E85" s="10" t="s">
        <v>40</v>
      </c>
      <c r="F85" s="10" t="s">
        <v>72</v>
      </c>
      <c r="G85" s="10" t="s">
        <v>71</v>
      </c>
    </row>
    <row r="86" spans="2:7" x14ac:dyDescent="0.25">
      <c r="C86" s="98" t="s">
        <v>74</v>
      </c>
      <c r="D86" s="65">
        <v>9</v>
      </c>
      <c r="E86" s="679" t="s">
        <v>73</v>
      </c>
      <c r="F86" s="673">
        <f>SUM(D86:D89)</f>
        <v>34</v>
      </c>
      <c r="G86" s="658">
        <f>F86/F98</f>
        <v>0.21249999999999999</v>
      </c>
    </row>
    <row r="87" spans="2:7" x14ac:dyDescent="0.25">
      <c r="C87" s="99" t="s">
        <v>34</v>
      </c>
      <c r="D87" s="59">
        <v>6</v>
      </c>
      <c r="E87" s="622"/>
      <c r="F87" s="623"/>
      <c r="G87" s="681"/>
    </row>
    <row r="88" spans="2:7" x14ac:dyDescent="0.25">
      <c r="C88" s="100" t="s">
        <v>75</v>
      </c>
      <c r="D88" s="59">
        <v>1</v>
      </c>
      <c r="E88" s="622"/>
      <c r="F88" s="623"/>
      <c r="G88" s="681"/>
    </row>
    <row r="89" spans="2:7" ht="15.75" thickBot="1" x14ac:dyDescent="0.3">
      <c r="C89" s="101" t="s">
        <v>76</v>
      </c>
      <c r="D89" s="67">
        <v>18</v>
      </c>
      <c r="E89" s="680"/>
      <c r="F89" s="674"/>
      <c r="G89" s="659"/>
    </row>
    <row r="90" spans="2:7" x14ac:dyDescent="0.25">
      <c r="C90" s="22" t="s">
        <v>60</v>
      </c>
      <c r="D90" s="68">
        <v>15</v>
      </c>
      <c r="E90" s="677" t="s">
        <v>19</v>
      </c>
      <c r="F90" s="675">
        <f>SUM(D90:D94)</f>
        <v>87</v>
      </c>
      <c r="G90" s="647">
        <f>F90/F98</f>
        <v>0.54374999999999996</v>
      </c>
    </row>
    <row r="91" spans="2:7" x14ac:dyDescent="0.25">
      <c r="C91" s="24" t="s">
        <v>77</v>
      </c>
      <c r="D91" s="61">
        <v>6</v>
      </c>
      <c r="E91" s="618"/>
      <c r="F91" s="621"/>
      <c r="G91" s="648"/>
    </row>
    <row r="92" spans="2:7" x14ac:dyDescent="0.25">
      <c r="C92" s="24" t="s">
        <v>30</v>
      </c>
      <c r="D92" s="61">
        <v>15</v>
      </c>
      <c r="E92" s="618"/>
      <c r="F92" s="621"/>
      <c r="G92" s="648"/>
    </row>
    <row r="93" spans="2:7" x14ac:dyDescent="0.25">
      <c r="C93" s="102" t="s">
        <v>78</v>
      </c>
      <c r="D93" s="61">
        <v>39</v>
      </c>
      <c r="E93" s="618"/>
      <c r="F93" s="621"/>
      <c r="G93" s="648"/>
    </row>
    <row r="94" spans="2:7" ht="15.75" thickBot="1" x14ac:dyDescent="0.3">
      <c r="C94" s="25" t="s">
        <v>61</v>
      </c>
      <c r="D94" s="70">
        <v>12</v>
      </c>
      <c r="E94" s="678"/>
      <c r="F94" s="676"/>
      <c r="G94" s="649"/>
    </row>
    <row r="95" spans="2:7" x14ac:dyDescent="0.25">
      <c r="B95" s="96" t="s">
        <v>15</v>
      </c>
      <c r="C95" s="27" t="s">
        <v>79</v>
      </c>
      <c r="D95" s="71">
        <v>15</v>
      </c>
      <c r="E95" s="662" t="s">
        <v>18</v>
      </c>
      <c r="F95" s="662">
        <f>SUM(D95:D96)</f>
        <v>33</v>
      </c>
      <c r="G95" s="638">
        <f>F95/F98</f>
        <v>0.20624999999999999</v>
      </c>
    </row>
    <row r="96" spans="2:7" ht="15.75" thickBot="1" x14ac:dyDescent="0.3">
      <c r="C96" s="95" t="s">
        <v>69</v>
      </c>
      <c r="D96" s="73">
        <v>18</v>
      </c>
      <c r="E96" s="663"/>
      <c r="F96" s="663"/>
      <c r="G96" s="640"/>
    </row>
    <row r="97" spans="2:7" ht="15.75" thickBot="1" x14ac:dyDescent="0.3">
      <c r="C97" s="103" t="s">
        <v>68</v>
      </c>
      <c r="D97" s="33">
        <v>6</v>
      </c>
      <c r="E97" s="104"/>
      <c r="F97" s="33">
        <f>D97</f>
        <v>6</v>
      </c>
      <c r="G97" s="34">
        <f>F97/F98</f>
        <v>3.7499999999999999E-2</v>
      </c>
    </row>
    <row r="98" spans="2:7" x14ac:dyDescent="0.25">
      <c r="C98" s="63" t="s">
        <v>5</v>
      </c>
      <c r="D98" s="5">
        <f>SUM(D86:D97)</f>
        <v>160</v>
      </c>
      <c r="E98" s="97"/>
      <c r="F98" s="57">
        <f>SUM(F86:F97)</f>
        <v>160</v>
      </c>
      <c r="G98" s="55">
        <f>SUM(G86:G97)</f>
        <v>0.99999999999999989</v>
      </c>
    </row>
    <row r="99" spans="2:7" x14ac:dyDescent="0.25">
      <c r="G99" s="11"/>
    </row>
    <row r="101" spans="2:7" x14ac:dyDescent="0.25">
      <c r="B101" s="664" t="s">
        <v>6</v>
      </c>
      <c r="C101" s="665"/>
      <c r="D101" s="665"/>
      <c r="E101" s="665"/>
      <c r="F101" s="666"/>
    </row>
    <row r="102" spans="2:7" ht="15.75" thickBot="1" x14ac:dyDescent="0.3">
      <c r="B102" s="14" t="s">
        <v>1</v>
      </c>
      <c r="C102" s="10" t="s">
        <v>21</v>
      </c>
      <c r="D102" s="10" t="s">
        <v>40</v>
      </c>
      <c r="E102" s="10" t="s">
        <v>72</v>
      </c>
      <c r="F102" s="10" t="s">
        <v>71</v>
      </c>
    </row>
    <row r="103" spans="2:7" ht="15.75" thickBot="1" x14ac:dyDescent="0.3">
      <c r="B103" s="105" t="s">
        <v>7</v>
      </c>
      <c r="C103" s="107">
        <v>55</v>
      </c>
      <c r="D103" s="108" t="s">
        <v>17</v>
      </c>
      <c r="E103" s="108">
        <f>C103</f>
        <v>55</v>
      </c>
      <c r="F103" s="109">
        <f>E103/E106</f>
        <v>0.3503184713375796</v>
      </c>
    </row>
    <row r="104" spans="2:7" ht="15.75" thickBot="1" x14ac:dyDescent="0.3">
      <c r="B104" s="15" t="s">
        <v>9</v>
      </c>
      <c r="C104" s="110">
        <v>43</v>
      </c>
      <c r="D104" s="111" t="s">
        <v>39</v>
      </c>
      <c r="E104" s="111">
        <f>C104</f>
        <v>43</v>
      </c>
      <c r="F104" s="112">
        <f>E104/E106</f>
        <v>0.27388535031847133</v>
      </c>
    </row>
    <row r="105" spans="2:7" ht="15.75" thickBot="1" x14ac:dyDescent="0.3">
      <c r="B105" s="105" t="s">
        <v>8</v>
      </c>
      <c r="C105" s="113">
        <v>59</v>
      </c>
      <c r="D105" s="114" t="s">
        <v>18</v>
      </c>
      <c r="E105" s="114">
        <f>C105</f>
        <v>59</v>
      </c>
      <c r="F105" s="115">
        <f>E105/E106</f>
        <v>0.37579617834394907</v>
      </c>
    </row>
    <row r="106" spans="2:7" x14ac:dyDescent="0.25">
      <c r="B106" s="1" t="s">
        <v>5</v>
      </c>
      <c r="C106" s="57">
        <f>SUM(C103:C105)</f>
        <v>157</v>
      </c>
      <c r="D106" s="57"/>
      <c r="E106" s="57">
        <f>SUM(E103:E105)</f>
        <v>157</v>
      </c>
      <c r="F106" s="106">
        <f>SUM(F103:F105)</f>
        <v>1</v>
      </c>
    </row>
  </sheetData>
  <mergeCells count="59">
    <mergeCell ref="B20:G20"/>
    <mergeCell ref="B40:G40"/>
    <mergeCell ref="B66:G66"/>
    <mergeCell ref="F52:F62"/>
    <mergeCell ref="F47:F51"/>
    <mergeCell ref="F42:F46"/>
    <mergeCell ref="G52:G62"/>
    <mergeCell ref="G47:G51"/>
    <mergeCell ref="G42:G46"/>
    <mergeCell ref="E42:E46"/>
    <mergeCell ref="E47:E51"/>
    <mergeCell ref="E52:E62"/>
    <mergeCell ref="F22:F23"/>
    <mergeCell ref="F24:F26"/>
    <mergeCell ref="G24:G26"/>
    <mergeCell ref="G22:G23"/>
    <mergeCell ref="B22:B26"/>
    <mergeCell ref="B27:B35"/>
    <mergeCell ref="E22:E23"/>
    <mergeCell ref="E24:E26"/>
    <mergeCell ref="E27:E35"/>
    <mergeCell ref="B68:B71"/>
    <mergeCell ref="B73:B77"/>
    <mergeCell ref="G86:G89"/>
    <mergeCell ref="G90:G94"/>
    <mergeCell ref="F27:F36"/>
    <mergeCell ref="G27:G36"/>
    <mergeCell ref="B42:B45"/>
    <mergeCell ref="B47:B51"/>
    <mergeCell ref="B52:B60"/>
    <mergeCell ref="E73:E78"/>
    <mergeCell ref="E68:E72"/>
    <mergeCell ref="F73:F78"/>
    <mergeCell ref="F68:F72"/>
    <mergeCell ref="G73:G78"/>
    <mergeCell ref="G68:G72"/>
    <mergeCell ref="G95:G96"/>
    <mergeCell ref="F95:F96"/>
    <mergeCell ref="E95:E96"/>
    <mergeCell ref="B101:F101"/>
    <mergeCell ref="E79:E80"/>
    <mergeCell ref="G79:G80"/>
    <mergeCell ref="F79:F80"/>
    <mergeCell ref="F86:F89"/>
    <mergeCell ref="F90:F94"/>
    <mergeCell ref="E90:E94"/>
    <mergeCell ref="E86:E89"/>
    <mergeCell ref="B84:G84"/>
    <mergeCell ref="B6:B14"/>
    <mergeCell ref="B2:G2"/>
    <mergeCell ref="G9:G16"/>
    <mergeCell ref="F9:F16"/>
    <mergeCell ref="E9:E16"/>
    <mergeCell ref="G6:G8"/>
    <mergeCell ref="F6:F8"/>
    <mergeCell ref="E6:E8"/>
    <mergeCell ref="E4:E5"/>
    <mergeCell ref="G4:G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0"/>
  <sheetViews>
    <sheetView workbookViewId="0">
      <selection activeCell="F8" sqref="F8"/>
    </sheetView>
  </sheetViews>
  <sheetFormatPr baseColWidth="10" defaultRowHeight="15" x14ac:dyDescent="0.25"/>
  <cols>
    <col min="2" max="2" width="27.140625" bestFit="1" customWidth="1"/>
    <col min="3" max="3" width="15.5703125" bestFit="1" customWidth="1"/>
    <col min="4" max="4" width="11.7109375" customWidth="1"/>
    <col min="5" max="5" width="18.7109375" customWidth="1"/>
    <col min="6" max="6" width="12" customWidth="1"/>
    <col min="7" max="7" width="16.42578125" customWidth="1"/>
    <col min="8" max="8" width="11.42578125" customWidth="1"/>
  </cols>
  <sheetData>
    <row r="2" spans="2:8" ht="15.75" thickBot="1" x14ac:dyDescent="0.3"/>
    <row r="3" spans="2:8" ht="15.75" thickBot="1" x14ac:dyDescent="0.3">
      <c r="B3" s="695" t="s">
        <v>144</v>
      </c>
      <c r="C3" s="695" t="s">
        <v>145</v>
      </c>
      <c r="D3" s="692" t="s">
        <v>87</v>
      </c>
      <c r="E3" s="693"/>
      <c r="F3" s="694"/>
      <c r="G3" s="697" t="s">
        <v>152</v>
      </c>
    </row>
    <row r="4" spans="2:8" ht="15.75" thickBot="1" x14ac:dyDescent="0.3">
      <c r="B4" s="696"/>
      <c r="C4" s="696"/>
      <c r="D4" s="202" t="s">
        <v>17</v>
      </c>
      <c r="E4" s="202" t="s">
        <v>39</v>
      </c>
      <c r="F4" s="202" t="s">
        <v>18</v>
      </c>
      <c r="G4" s="698"/>
      <c r="H4" s="3"/>
    </row>
    <row r="5" spans="2:8" x14ac:dyDescent="0.25">
      <c r="B5" s="199" t="s">
        <v>146</v>
      </c>
      <c r="C5" s="200">
        <v>178</v>
      </c>
      <c r="D5" s="201">
        <f>'areas por univ'!G4</f>
        <v>0.17415730337078653</v>
      </c>
      <c r="E5" s="201">
        <f>'areas por univ'!G6</f>
        <v>0.2640449438202247</v>
      </c>
      <c r="F5" s="201">
        <f>'areas por univ'!G9</f>
        <v>0.5617977528089888</v>
      </c>
      <c r="G5" s="201"/>
      <c r="H5" s="116"/>
    </row>
    <row r="6" spans="2:8" x14ac:dyDescent="0.25">
      <c r="B6" s="117" t="s">
        <v>147</v>
      </c>
      <c r="C6" s="118">
        <v>164</v>
      </c>
      <c r="D6" s="119">
        <f>'areas por univ'!G22</f>
        <v>0.13414634146341464</v>
      </c>
      <c r="E6" s="119">
        <f>'areas por univ'!G24</f>
        <v>0.23780487804878048</v>
      </c>
      <c r="F6" s="226">
        <f>'areas por univ'!G27</f>
        <v>0.62804878048780488</v>
      </c>
      <c r="G6" s="226"/>
      <c r="H6" s="116"/>
    </row>
    <row r="7" spans="2:8" x14ac:dyDescent="0.25">
      <c r="B7" s="117" t="s">
        <v>148</v>
      </c>
      <c r="C7" s="118">
        <v>160</v>
      </c>
      <c r="D7" s="119">
        <f>'areas por univ'!G42</f>
        <v>0.25624999999999998</v>
      </c>
      <c r="E7" s="119">
        <f>'areas por univ'!G47</f>
        <v>0.17499999999999999</v>
      </c>
      <c r="F7" s="119">
        <f>'areas por univ'!G52</f>
        <v>0.56874999999999998</v>
      </c>
      <c r="G7" s="120"/>
      <c r="H7" s="116"/>
    </row>
    <row r="8" spans="2:8" x14ac:dyDescent="0.25">
      <c r="B8" s="117" t="s">
        <v>149</v>
      </c>
      <c r="C8" s="118">
        <v>160</v>
      </c>
      <c r="D8" s="119">
        <f>'areas por univ'!G68</f>
        <v>0.35625000000000001</v>
      </c>
      <c r="E8" s="119">
        <f>'areas por univ'!G73</f>
        <v>0.47499999999999998</v>
      </c>
      <c r="F8" s="119">
        <f>'areas por univ'!G79</f>
        <v>0.16875000000000001</v>
      </c>
      <c r="G8" s="120"/>
      <c r="H8" s="116"/>
    </row>
    <row r="9" spans="2:8" x14ac:dyDescent="0.25">
      <c r="B9" s="117" t="s">
        <v>150</v>
      </c>
      <c r="C9" s="118">
        <v>160</v>
      </c>
      <c r="D9" s="119">
        <f>'areas por univ'!G86</f>
        <v>0.21249999999999999</v>
      </c>
      <c r="E9" s="119">
        <f>'areas por univ'!G90</f>
        <v>0.54374999999999996</v>
      </c>
      <c r="F9" s="119">
        <f>'areas por univ'!G95</f>
        <v>0.20624999999999999</v>
      </c>
      <c r="G9" s="119">
        <f>'areas por univ'!G97</f>
        <v>3.7499999999999999E-2</v>
      </c>
      <c r="H9" s="116"/>
    </row>
    <row r="10" spans="2:8" x14ac:dyDescent="0.25">
      <c r="B10" s="117" t="s">
        <v>151</v>
      </c>
      <c r="C10" s="118">
        <v>157</v>
      </c>
      <c r="D10" s="119">
        <f>'areas por univ'!F103</f>
        <v>0.3503184713375796</v>
      </c>
      <c r="E10" s="119">
        <f>'areas por univ'!F104</f>
        <v>0.27388535031847133</v>
      </c>
      <c r="F10" s="119">
        <f>'areas por univ'!F105</f>
        <v>0.37579617834394907</v>
      </c>
      <c r="G10" s="120"/>
      <c r="H10" s="116"/>
    </row>
  </sheetData>
  <mergeCells count="4">
    <mergeCell ref="D3:F3"/>
    <mergeCell ref="B3:B4"/>
    <mergeCell ref="C3:C4"/>
    <mergeCell ref="G3:G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1"/>
  <sheetViews>
    <sheetView workbookViewId="0">
      <selection activeCell="G5" sqref="G5"/>
    </sheetView>
  </sheetViews>
  <sheetFormatPr baseColWidth="10" defaultRowHeight="15" x14ac:dyDescent="0.25"/>
  <cols>
    <col min="2" max="2" width="50.7109375" bestFit="1" customWidth="1"/>
    <col min="3" max="3" width="10" customWidth="1"/>
    <col min="4" max="4" width="14.28515625" customWidth="1"/>
    <col min="5" max="5" width="13.5703125" customWidth="1"/>
    <col min="6" max="6" width="13.85546875" customWidth="1"/>
  </cols>
  <sheetData>
    <row r="3" spans="2:7" x14ac:dyDescent="0.25">
      <c r="B3" s="701" t="s">
        <v>144</v>
      </c>
      <c r="C3" s="702" t="s">
        <v>145</v>
      </c>
      <c r="D3" s="702" t="s">
        <v>287</v>
      </c>
      <c r="E3" s="702" t="s">
        <v>286</v>
      </c>
      <c r="F3" s="703" t="s">
        <v>285</v>
      </c>
      <c r="G3" s="699" t="s">
        <v>306</v>
      </c>
    </row>
    <row r="4" spans="2:7" x14ac:dyDescent="0.25">
      <c r="B4" s="701"/>
      <c r="C4" s="702"/>
      <c r="D4" s="702"/>
      <c r="E4" s="702"/>
      <c r="F4" s="703"/>
      <c r="G4" s="700"/>
    </row>
    <row r="5" spans="2:7" x14ac:dyDescent="0.25">
      <c r="B5" s="209" t="s">
        <v>284</v>
      </c>
      <c r="C5" s="123">
        <v>178</v>
      </c>
      <c r="D5" s="208">
        <f>'Indice Flex2'!D5</f>
        <v>0.9101123595505618</v>
      </c>
      <c r="E5" s="208">
        <f>'Indice Flex2'!D3</f>
        <v>3.3707865168539325E-2</v>
      </c>
      <c r="F5" s="207">
        <f>'Indice Flex2'!D4</f>
        <v>5.6179775280898875E-2</v>
      </c>
      <c r="G5" s="116">
        <f t="shared" ref="G5:G13" si="0">E5+F5</f>
        <v>8.98876404494382E-2</v>
      </c>
    </row>
    <row r="6" spans="2:7" x14ac:dyDescent="0.25">
      <c r="B6" s="206" t="s">
        <v>283</v>
      </c>
      <c r="C6" s="124">
        <v>164</v>
      </c>
      <c r="D6" s="205">
        <f>'Indice Flex2'!I5</f>
        <v>0.67682926829268297</v>
      </c>
      <c r="E6" s="205">
        <f>'Indice Flex2'!I3</f>
        <v>0.20121951219512196</v>
      </c>
      <c r="F6" s="205">
        <f>'Indice Flex2'!I4</f>
        <v>0.12195121951219512</v>
      </c>
      <c r="G6" s="116">
        <f t="shared" si="0"/>
        <v>0.32317073170731708</v>
      </c>
    </row>
    <row r="7" spans="2:7" x14ac:dyDescent="0.25">
      <c r="B7" s="206" t="s">
        <v>282</v>
      </c>
      <c r="C7" s="124">
        <v>160</v>
      </c>
      <c r="D7" s="205">
        <f>'Indice Flex2'!N5</f>
        <v>0.91249999999999998</v>
      </c>
      <c r="E7" s="205">
        <f>'Indice Flex2'!N3</f>
        <v>3.7499999999999999E-2</v>
      </c>
      <c r="F7" s="205">
        <f>'Indice Flex2'!N4</f>
        <v>0.05</v>
      </c>
      <c r="G7" s="116">
        <f t="shared" si="0"/>
        <v>8.7499999999999994E-2</v>
      </c>
    </row>
    <row r="8" spans="2:7" x14ac:dyDescent="0.25">
      <c r="B8" s="206" t="s">
        <v>281</v>
      </c>
      <c r="C8" s="124">
        <v>160</v>
      </c>
      <c r="D8" s="205">
        <f>'Indice Flex2'!D12</f>
        <v>0.73750000000000004</v>
      </c>
      <c r="E8" s="205">
        <f>'Indice Flex2'!D10</f>
        <v>0.16250000000000001</v>
      </c>
      <c r="F8" s="205">
        <f>'Indice Flex2'!D11</f>
        <v>0.1</v>
      </c>
      <c r="G8" s="116">
        <f t="shared" si="0"/>
        <v>0.26250000000000001</v>
      </c>
    </row>
    <row r="9" spans="2:7" x14ac:dyDescent="0.25">
      <c r="B9" s="206" t="s">
        <v>280</v>
      </c>
      <c r="C9" s="124">
        <v>198</v>
      </c>
      <c r="D9" s="205">
        <f>'Indice Flex2'!I12</f>
        <v>0.95959595959595956</v>
      </c>
      <c r="E9" s="205">
        <f>'Indice Flex2'!I10</f>
        <v>4.0404040404040407E-2</v>
      </c>
      <c r="F9" s="205">
        <f>'Indice Flex2'!I11</f>
        <v>0</v>
      </c>
      <c r="G9" s="116">
        <f t="shared" si="0"/>
        <v>4.0404040404040407E-2</v>
      </c>
    </row>
    <row r="10" spans="2:7" x14ac:dyDescent="0.25">
      <c r="B10" s="206" t="s">
        <v>279</v>
      </c>
      <c r="C10" s="124">
        <v>160</v>
      </c>
      <c r="D10" s="205">
        <f>'Indice Flex2'!N12</f>
        <v>0.79374999999999996</v>
      </c>
      <c r="E10" s="205">
        <f>'Indice Flex2'!N10</f>
        <v>7.4999999999999997E-2</v>
      </c>
      <c r="F10" s="205">
        <f>'Indice Flex2'!N11</f>
        <v>0.13125000000000001</v>
      </c>
      <c r="G10" s="116">
        <f t="shared" si="0"/>
        <v>0.20624999999999999</v>
      </c>
    </row>
    <row r="11" spans="2:7" x14ac:dyDescent="0.25">
      <c r="B11" s="206" t="s">
        <v>278</v>
      </c>
      <c r="C11" s="124">
        <v>157</v>
      </c>
      <c r="D11" s="205">
        <f>'Indice Flex2'!D19</f>
        <v>0.74522292993630568</v>
      </c>
      <c r="E11" s="205">
        <f>'Indice Flex2'!D17</f>
        <v>0.14012738853503184</v>
      </c>
      <c r="F11" s="205">
        <f>'Indice Flex2'!D18</f>
        <v>0.11464968152866242</v>
      </c>
      <c r="G11" s="116">
        <f t="shared" si="0"/>
        <v>0.25477707006369427</v>
      </c>
    </row>
    <row r="12" spans="2:7" x14ac:dyDescent="0.25">
      <c r="B12" s="206" t="s">
        <v>277</v>
      </c>
      <c r="C12" s="124">
        <v>160</v>
      </c>
      <c r="D12" s="205">
        <f>'Indice Flex2'!I19</f>
        <v>0.85</v>
      </c>
      <c r="E12" s="205">
        <f>'Indice Flex2'!I17</f>
        <v>7.4999999999999997E-2</v>
      </c>
      <c r="F12" s="205">
        <f>'Indice Flex2'!I18</f>
        <v>7.4999999999999997E-2</v>
      </c>
      <c r="G12" s="116">
        <f t="shared" si="0"/>
        <v>0.15</v>
      </c>
    </row>
    <row r="13" spans="2:7" x14ac:dyDescent="0.25">
      <c r="B13" s="206" t="s">
        <v>276</v>
      </c>
      <c r="C13" s="124">
        <v>153</v>
      </c>
      <c r="D13" s="205">
        <f>'Indice Flex2'!N19</f>
        <v>0.84967320261437906</v>
      </c>
      <c r="E13" s="205">
        <f>'Indice Flex2'!N17</f>
        <v>7.8431372549019607E-2</v>
      </c>
      <c r="F13" s="205">
        <f>'Indice Flex2'!N18</f>
        <v>7.1895424836601302E-2</v>
      </c>
      <c r="G13" s="116">
        <f t="shared" si="0"/>
        <v>0.15032679738562091</v>
      </c>
    </row>
    <row r="14" spans="2:7" x14ac:dyDescent="0.25">
      <c r="C14" s="11"/>
      <c r="D14" s="204"/>
      <c r="E14" s="204"/>
      <c r="F14" s="204"/>
    </row>
    <row r="15" spans="2:7" x14ac:dyDescent="0.25">
      <c r="D15" s="203"/>
      <c r="E15" s="203"/>
      <c r="F15" s="203"/>
    </row>
    <row r="16" spans="2:7" x14ac:dyDescent="0.25">
      <c r="D16" s="203"/>
      <c r="E16" s="203"/>
      <c r="F16" s="203"/>
    </row>
    <row r="17" spans="4:6" x14ac:dyDescent="0.25">
      <c r="D17" s="203"/>
      <c r="E17" s="203"/>
      <c r="F17" s="203"/>
    </row>
    <row r="18" spans="4:6" x14ac:dyDescent="0.25">
      <c r="D18" s="203"/>
      <c r="E18" s="203"/>
      <c r="F18" s="203"/>
    </row>
    <row r="19" spans="4:6" x14ac:dyDescent="0.25">
      <c r="D19" s="203"/>
      <c r="E19" s="203"/>
      <c r="F19" s="203"/>
    </row>
    <row r="20" spans="4:6" x14ac:dyDescent="0.25">
      <c r="D20" s="203"/>
      <c r="E20" s="203"/>
      <c r="F20" s="203"/>
    </row>
    <row r="21" spans="4:6" x14ac:dyDescent="0.25">
      <c r="D21" s="203"/>
      <c r="E21" s="203"/>
      <c r="F21" s="203"/>
    </row>
  </sheetData>
  <mergeCells count="6">
    <mergeCell ref="G3:G4"/>
    <mergeCell ref="B3:B4"/>
    <mergeCell ref="C3:C4"/>
    <mergeCell ref="D3:D4"/>
    <mergeCell ref="E3:E4"/>
    <mergeCell ref="F3:F4"/>
  </mergeCells>
  <pageMargins left="0.7" right="0.7" top="0.75" bottom="0.75" header="0.3" footer="0.3"/>
  <pageSetup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0"/>
  <sheetViews>
    <sheetView topLeftCell="C1" workbookViewId="0">
      <selection activeCell="H26" sqref="H26"/>
    </sheetView>
  </sheetViews>
  <sheetFormatPr baseColWidth="10" defaultRowHeight="15" x14ac:dyDescent="0.25"/>
  <cols>
    <col min="2" max="2" width="19.5703125" bestFit="1" customWidth="1"/>
    <col min="3" max="3" width="4" bestFit="1" customWidth="1"/>
    <col min="4" max="4" width="8.42578125" bestFit="1" customWidth="1"/>
    <col min="5" max="5" width="15.42578125" bestFit="1" customWidth="1"/>
    <col min="6" max="6" width="13.42578125" customWidth="1"/>
    <col min="7" max="7" width="19.5703125" bestFit="1" customWidth="1"/>
    <col min="8" max="8" width="5.28515625" customWidth="1"/>
    <col min="9" max="9" width="7.140625" bestFit="1" customWidth="1"/>
    <col min="10" max="10" width="20.42578125" bestFit="1" customWidth="1"/>
    <col min="11" max="11" width="13.5703125" bestFit="1" customWidth="1"/>
    <col min="12" max="12" width="19.5703125" bestFit="1" customWidth="1"/>
    <col min="13" max="13" width="4" bestFit="1" customWidth="1"/>
    <col min="14" max="14" width="8.140625" bestFit="1" customWidth="1"/>
    <col min="15" max="15" width="14.5703125" customWidth="1"/>
  </cols>
  <sheetData>
    <row r="2" spans="2:16" x14ac:dyDescent="0.25">
      <c r="B2" s="637" t="s">
        <v>284</v>
      </c>
      <c r="C2" s="637"/>
      <c r="D2" s="637"/>
      <c r="E2" s="637"/>
      <c r="F2" t="s">
        <v>296</v>
      </c>
      <c r="G2" s="637" t="s">
        <v>10</v>
      </c>
      <c r="H2" s="637"/>
      <c r="I2" s="637"/>
      <c r="J2" s="637"/>
      <c r="K2" t="s">
        <v>296</v>
      </c>
      <c r="L2" s="637" t="s">
        <v>11</v>
      </c>
      <c r="M2" s="637"/>
      <c r="N2" s="637"/>
      <c r="O2" s="637"/>
    </row>
    <row r="3" spans="2:16" ht="36" x14ac:dyDescent="0.25">
      <c r="B3" s="214" t="s">
        <v>292</v>
      </c>
      <c r="C3" s="213">
        <v>6</v>
      </c>
      <c r="D3" s="212">
        <f>C3/$C$6</f>
        <v>3.3707865168539325E-2</v>
      </c>
      <c r="E3" s="217" t="s">
        <v>305</v>
      </c>
      <c r="F3" s="216">
        <f>(C3+C4)/C6</f>
        <v>8.98876404494382E-2</v>
      </c>
      <c r="G3" s="214" t="s">
        <v>292</v>
      </c>
      <c r="H3" s="120">
        <v>33</v>
      </c>
      <c r="I3" s="212">
        <f>H3/$H$6</f>
        <v>0.20121951219512196</v>
      </c>
      <c r="J3" s="217" t="s">
        <v>304</v>
      </c>
      <c r="K3" s="216">
        <f>(H3+H4)/H6</f>
        <v>0.32317073170731708</v>
      </c>
      <c r="L3" s="214" t="s">
        <v>292</v>
      </c>
      <c r="M3" s="213">
        <v>6</v>
      </c>
      <c r="N3" s="212">
        <f>M3/$M$6</f>
        <v>3.7499999999999999E-2</v>
      </c>
      <c r="O3" s="215" t="s">
        <v>52</v>
      </c>
      <c r="P3" s="216">
        <f>(M3+M4)/M6</f>
        <v>8.7499999999999994E-2</v>
      </c>
    </row>
    <row r="4" spans="2:16" ht="48" x14ac:dyDescent="0.25">
      <c r="B4" s="214" t="s">
        <v>289</v>
      </c>
      <c r="C4" s="213">
        <v>10</v>
      </c>
      <c r="D4" s="212">
        <f>C4/$C$6</f>
        <v>5.6179775280898875E-2</v>
      </c>
      <c r="E4" s="217" t="s">
        <v>143</v>
      </c>
      <c r="G4" s="214" t="s">
        <v>289</v>
      </c>
      <c r="H4" s="120">
        <v>20</v>
      </c>
      <c r="I4" s="212">
        <f>H4/$H$6</f>
        <v>0.12195121951219512</v>
      </c>
      <c r="J4" s="215" t="s">
        <v>303</v>
      </c>
      <c r="L4" s="214" t="s">
        <v>289</v>
      </c>
      <c r="M4" s="213">
        <v>8</v>
      </c>
      <c r="N4" s="212">
        <f>M4/$M$6</f>
        <v>0.05</v>
      </c>
      <c r="O4" s="215" t="s">
        <v>53</v>
      </c>
    </row>
    <row r="5" spans="2:16" x14ac:dyDescent="0.25">
      <c r="B5" s="214" t="s">
        <v>288</v>
      </c>
      <c r="C5" s="213">
        <v>162</v>
      </c>
      <c r="D5" s="212">
        <f>C5/$C$6</f>
        <v>0.9101123595505618</v>
      </c>
      <c r="E5" s="211"/>
      <c r="G5" s="214" t="s">
        <v>288</v>
      </c>
      <c r="H5" s="120">
        <v>111</v>
      </c>
      <c r="I5" s="212">
        <f>H5/$H$6</f>
        <v>0.67682926829268297</v>
      </c>
      <c r="J5" s="219"/>
      <c r="L5" s="214" t="s">
        <v>288</v>
      </c>
      <c r="M5" s="213">
        <v>146</v>
      </c>
      <c r="N5" s="212">
        <f>M5/$M$6</f>
        <v>0.91249999999999998</v>
      </c>
      <c r="O5" s="211"/>
    </row>
    <row r="6" spans="2:16" x14ac:dyDescent="0.25">
      <c r="B6" s="210"/>
      <c r="C6" s="9">
        <f>SUM(C3:C5)</f>
        <v>178</v>
      </c>
      <c r="D6" s="2">
        <f>SUM(D3:D5)</f>
        <v>1</v>
      </c>
      <c r="E6" s="210"/>
      <c r="G6" s="218"/>
      <c r="H6" s="9">
        <f>SUM(H3:H5)</f>
        <v>164</v>
      </c>
      <c r="I6" s="2">
        <f>SUM(I3:I5)</f>
        <v>1</v>
      </c>
      <c r="J6" s="218"/>
      <c r="L6" s="210"/>
      <c r="M6" s="9">
        <f>SUM(M3:M5)</f>
        <v>160</v>
      </c>
      <c r="N6" s="2">
        <f>SUM(N3:N5)</f>
        <v>1</v>
      </c>
      <c r="O6" s="210"/>
    </row>
    <row r="9" spans="2:16" x14ac:dyDescent="0.25">
      <c r="B9" s="637" t="s">
        <v>13</v>
      </c>
      <c r="C9" s="637"/>
      <c r="D9" s="637"/>
      <c r="E9" s="637"/>
      <c r="F9" t="s">
        <v>296</v>
      </c>
      <c r="G9" s="637" t="s">
        <v>302</v>
      </c>
      <c r="H9" s="637"/>
      <c r="I9" s="637"/>
      <c r="J9" s="637"/>
      <c r="K9" t="s">
        <v>296</v>
      </c>
      <c r="L9" s="637" t="s">
        <v>67</v>
      </c>
      <c r="M9" s="637"/>
      <c r="N9" s="637"/>
      <c r="O9" s="637"/>
    </row>
    <row r="10" spans="2:16" ht="36" x14ac:dyDescent="0.25">
      <c r="B10" s="214" t="s">
        <v>292</v>
      </c>
      <c r="C10" s="213">
        <v>26</v>
      </c>
      <c r="D10" s="212">
        <f>C10/$C$13</f>
        <v>0.16250000000000001</v>
      </c>
      <c r="E10" s="215" t="s">
        <v>301</v>
      </c>
      <c r="F10" s="216">
        <f>(C10+C11)/C13</f>
        <v>0.26250000000000001</v>
      </c>
      <c r="G10" s="214" t="s">
        <v>292</v>
      </c>
      <c r="H10" s="213">
        <v>8</v>
      </c>
      <c r="I10" s="212">
        <f>H10/$H$13</f>
        <v>4.0404040404040407E-2</v>
      </c>
      <c r="J10" s="215" t="s">
        <v>300</v>
      </c>
      <c r="K10" s="216">
        <f>H10/H13</f>
        <v>4.0404040404040407E-2</v>
      </c>
      <c r="L10" s="214" t="s">
        <v>292</v>
      </c>
      <c r="M10" s="213">
        <v>12</v>
      </c>
      <c r="N10" s="212">
        <f>M10/$M$13</f>
        <v>7.4999999999999997E-2</v>
      </c>
      <c r="O10" s="215" t="s">
        <v>299</v>
      </c>
      <c r="P10" s="216">
        <f>(M10+M11)/M13</f>
        <v>0.20624999999999999</v>
      </c>
    </row>
    <row r="11" spans="2:16" ht="24" x14ac:dyDescent="0.25">
      <c r="B11" s="214" t="s">
        <v>289</v>
      </c>
      <c r="C11" s="213">
        <v>16</v>
      </c>
      <c r="D11" s="212">
        <f>C11/$C$13</f>
        <v>0.1</v>
      </c>
      <c r="E11" s="217" t="s">
        <v>298</v>
      </c>
      <c r="G11" s="214" t="s">
        <v>289</v>
      </c>
      <c r="H11" s="213">
        <v>0</v>
      </c>
      <c r="I11" s="212">
        <f>H11/$H$13</f>
        <v>0</v>
      </c>
      <c r="J11" s="217"/>
      <c r="L11" s="214" t="s">
        <v>289</v>
      </c>
      <c r="M11" s="213">
        <v>21</v>
      </c>
      <c r="N11" s="212">
        <f>M11/$M$13</f>
        <v>0.13125000000000001</v>
      </c>
      <c r="O11" s="215" t="s">
        <v>297</v>
      </c>
    </row>
    <row r="12" spans="2:16" x14ac:dyDescent="0.25">
      <c r="B12" s="214" t="s">
        <v>288</v>
      </c>
      <c r="C12" s="213">
        <v>118</v>
      </c>
      <c r="D12" s="212">
        <f>C12/$C$13</f>
        <v>0.73750000000000004</v>
      </c>
      <c r="E12" s="211"/>
      <c r="G12" s="214" t="s">
        <v>288</v>
      </c>
      <c r="H12" s="213">
        <v>190</v>
      </c>
      <c r="I12" s="212">
        <f>H12/$H$13</f>
        <v>0.95959595959595956</v>
      </c>
      <c r="J12" s="211"/>
      <c r="L12" s="214" t="s">
        <v>288</v>
      </c>
      <c r="M12" s="213">
        <v>127</v>
      </c>
      <c r="N12" s="212">
        <f>M12/$M$13</f>
        <v>0.79374999999999996</v>
      </c>
      <c r="O12" s="211"/>
    </row>
    <row r="13" spans="2:16" x14ac:dyDescent="0.25">
      <c r="B13" s="210"/>
      <c r="C13" s="9">
        <f>SUM(C10:C12)</f>
        <v>160</v>
      </c>
      <c r="D13" s="2">
        <f>SUM(D10:D12)</f>
        <v>1</v>
      </c>
      <c r="E13" s="210"/>
      <c r="G13" s="210"/>
      <c r="H13" s="9">
        <f>SUM(H10:H12)</f>
        <v>198</v>
      </c>
      <c r="I13" s="2">
        <f>SUM(I10:I12)</f>
        <v>1</v>
      </c>
      <c r="J13" s="210"/>
      <c r="L13" s="210"/>
      <c r="M13" s="9">
        <f>SUM(M10:M12)</f>
        <v>160</v>
      </c>
      <c r="N13" s="2">
        <f>SUM(N10:N12)</f>
        <v>1</v>
      </c>
      <c r="O13" s="210"/>
    </row>
    <row r="16" spans="2:16" x14ac:dyDescent="0.25">
      <c r="B16" s="637" t="s">
        <v>6</v>
      </c>
      <c r="C16" s="637"/>
      <c r="D16" s="637"/>
      <c r="E16" s="637"/>
      <c r="F16" t="s">
        <v>296</v>
      </c>
      <c r="G16" s="637" t="s">
        <v>277</v>
      </c>
      <c r="H16" s="637"/>
      <c r="I16" s="637"/>
      <c r="J16" s="637"/>
      <c r="K16" t="s">
        <v>296</v>
      </c>
      <c r="L16" s="637" t="s">
        <v>295</v>
      </c>
      <c r="M16" s="637"/>
      <c r="N16" s="637"/>
      <c r="O16" s="637"/>
    </row>
    <row r="17" spans="2:16" ht="24" x14ac:dyDescent="0.25">
      <c r="B17" s="214" t="s">
        <v>292</v>
      </c>
      <c r="C17" s="213">
        <v>22</v>
      </c>
      <c r="D17" s="212">
        <f>C17/$C$20</f>
        <v>0.14012738853503184</v>
      </c>
      <c r="E17" s="215" t="s">
        <v>294</v>
      </c>
      <c r="F17" s="216">
        <f>(C17+C18)/C20</f>
        <v>0.25477707006369427</v>
      </c>
      <c r="G17" s="214" t="s">
        <v>292</v>
      </c>
      <c r="H17" s="213">
        <v>12</v>
      </c>
      <c r="I17" s="212">
        <f>H17/$H$20</f>
        <v>7.4999999999999997E-2</v>
      </c>
      <c r="J17" s="215" t="s">
        <v>293</v>
      </c>
      <c r="K17" s="216">
        <f>(H17+H18)/H20</f>
        <v>0.15</v>
      </c>
      <c r="L17" s="214" t="s">
        <v>292</v>
      </c>
      <c r="M17" s="213">
        <v>12</v>
      </c>
      <c r="N17" s="212">
        <f>M17/$M$20</f>
        <v>7.8431372549019607E-2</v>
      </c>
      <c r="O17" s="215" t="s">
        <v>291</v>
      </c>
      <c r="P17" s="216">
        <f>(M17+M18)/M20</f>
        <v>0.15032679738562091</v>
      </c>
    </row>
    <row r="18" spans="2:16" ht="24" x14ac:dyDescent="0.25">
      <c r="B18" s="214" t="s">
        <v>289</v>
      </c>
      <c r="C18" s="213">
        <v>18</v>
      </c>
      <c r="D18" s="212">
        <f>C18/$C$20</f>
        <v>0.11464968152866242</v>
      </c>
      <c r="E18" s="215" t="s">
        <v>290</v>
      </c>
      <c r="G18" s="214" t="s">
        <v>289</v>
      </c>
      <c r="H18" s="213">
        <v>12</v>
      </c>
      <c r="I18" s="212">
        <f>H18/$H$20</f>
        <v>7.4999999999999997E-2</v>
      </c>
      <c r="J18" s="215" t="s">
        <v>53</v>
      </c>
      <c r="L18" s="214" t="s">
        <v>289</v>
      </c>
      <c r="M18" s="213">
        <v>11</v>
      </c>
      <c r="N18" s="212">
        <f>M18/$M$20</f>
        <v>7.1895424836601302E-2</v>
      </c>
      <c r="O18" s="215" t="s">
        <v>53</v>
      </c>
    </row>
    <row r="19" spans="2:16" x14ac:dyDescent="0.25">
      <c r="B19" s="214" t="s">
        <v>288</v>
      </c>
      <c r="C19" s="213">
        <v>117</v>
      </c>
      <c r="D19" s="212">
        <f>C19/$C$20</f>
        <v>0.74522292993630568</v>
      </c>
      <c r="E19" s="211"/>
      <c r="G19" s="214" t="s">
        <v>288</v>
      </c>
      <c r="H19" s="213">
        <v>136</v>
      </c>
      <c r="I19" s="212">
        <f>H19/$H$20</f>
        <v>0.85</v>
      </c>
      <c r="J19" s="211"/>
      <c r="L19" s="214" t="s">
        <v>288</v>
      </c>
      <c r="M19" s="213">
        <v>130</v>
      </c>
      <c r="N19" s="212">
        <f>M19/$M$20</f>
        <v>0.84967320261437906</v>
      </c>
      <c r="O19" s="211"/>
    </row>
    <row r="20" spans="2:16" x14ac:dyDescent="0.25">
      <c r="B20" s="210"/>
      <c r="C20" s="9">
        <f>SUM(C17:C19)</f>
        <v>157</v>
      </c>
      <c r="D20" s="2">
        <f>SUM(D17:D19)</f>
        <v>1</v>
      </c>
      <c r="E20" s="210"/>
      <c r="G20" s="210"/>
      <c r="H20" s="9">
        <f>SUM(H17:H19)</f>
        <v>160</v>
      </c>
      <c r="I20" s="2">
        <f>SUM(I17:I19)</f>
        <v>1</v>
      </c>
      <c r="J20" s="210"/>
      <c r="L20" s="210"/>
      <c r="M20" s="9">
        <f>SUM(M17:M19)</f>
        <v>153</v>
      </c>
      <c r="N20" s="2">
        <f>SUM(N17:N19)</f>
        <v>1</v>
      </c>
      <c r="O20" s="210"/>
    </row>
  </sheetData>
  <mergeCells count="9">
    <mergeCell ref="B16:E16"/>
    <mergeCell ref="B2:E2"/>
    <mergeCell ref="G2:J2"/>
    <mergeCell ref="L2:O2"/>
    <mergeCell ref="B9:E9"/>
    <mergeCell ref="G9:J9"/>
    <mergeCell ref="L9:O9"/>
    <mergeCell ref="G16:J16"/>
    <mergeCell ref="L16:O16"/>
  </mergeCell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1"/>
  <sheetViews>
    <sheetView zoomScale="80" zoomScaleNormal="80" workbookViewId="0">
      <pane xSplit="1" topLeftCell="B1" activePane="topRight" state="frozen"/>
      <selection pane="topRight" activeCell="Z119" sqref="Z119:Z125"/>
    </sheetView>
  </sheetViews>
  <sheetFormatPr baseColWidth="10" defaultRowHeight="15" x14ac:dyDescent="0.25"/>
  <cols>
    <col min="1" max="1" width="19.140625" style="182" customWidth="1"/>
    <col min="2" max="2" width="12.28515625" bestFit="1" customWidth="1"/>
    <col min="3" max="3" width="33.7109375" bestFit="1" customWidth="1"/>
    <col min="4" max="4" width="4.85546875" style="8" bestFit="1" customWidth="1"/>
    <col min="5" max="5" width="10.5703125" style="11" bestFit="1" customWidth="1"/>
    <col min="6" max="6" width="10.28515625" style="11" bestFit="1" customWidth="1"/>
    <col min="7" max="7" width="12.28515625" bestFit="1" customWidth="1"/>
    <col min="8" max="8" width="46.28515625" bestFit="1" customWidth="1"/>
    <col min="9" max="9" width="4.85546875" style="8" bestFit="1" customWidth="1"/>
    <col min="10" max="10" width="10.85546875" style="11" bestFit="1" customWidth="1"/>
    <col min="11" max="11" width="10.140625" style="121" bestFit="1" customWidth="1"/>
    <col min="12" max="12" width="12.28515625" bestFit="1" customWidth="1"/>
    <col min="13" max="13" width="55.5703125" bestFit="1" customWidth="1"/>
    <col min="14" max="14" width="4.85546875" bestFit="1" customWidth="1"/>
    <col min="15" max="15" width="10.5703125" style="11" bestFit="1" customWidth="1"/>
    <col min="16" max="16" width="10.28515625" style="121" bestFit="1" customWidth="1"/>
    <col min="17" max="17" width="12.28515625" bestFit="1" customWidth="1"/>
    <col min="18" max="18" width="66.5703125" bestFit="1" customWidth="1"/>
    <col min="19" max="19" width="5" bestFit="1" customWidth="1"/>
    <col min="20" max="20" width="10.5703125" style="11" bestFit="1" customWidth="1"/>
    <col min="21" max="21" width="10.140625" style="121" bestFit="1" customWidth="1"/>
    <col min="22" max="22" width="12.28515625" bestFit="1" customWidth="1"/>
    <col min="23" max="23" width="34.85546875" bestFit="1" customWidth="1"/>
    <col min="24" max="24" width="4.85546875" style="11" bestFit="1" customWidth="1"/>
    <col min="25" max="25" width="10.28515625" style="11" bestFit="1" customWidth="1"/>
    <col min="26" max="26" width="10.140625" style="121" bestFit="1" customWidth="1"/>
  </cols>
  <sheetData>
    <row r="1" spans="1:26" s="182" customFormat="1" ht="15.75" thickBot="1" x14ac:dyDescent="0.3">
      <c r="B1" s="692" t="s">
        <v>0</v>
      </c>
      <c r="C1" s="693"/>
      <c r="D1" s="693"/>
      <c r="E1" s="693"/>
      <c r="F1" s="694"/>
      <c r="G1" s="692" t="s">
        <v>10</v>
      </c>
      <c r="H1" s="693"/>
      <c r="I1" s="693"/>
      <c r="J1" s="693"/>
      <c r="K1" s="694"/>
      <c r="L1" s="692" t="s">
        <v>148</v>
      </c>
      <c r="M1" s="693"/>
      <c r="N1" s="693"/>
      <c r="O1" s="693"/>
      <c r="P1" s="694"/>
      <c r="Q1" s="611" t="s">
        <v>149</v>
      </c>
      <c r="R1" s="612"/>
      <c r="S1" s="612"/>
      <c r="T1" s="612"/>
      <c r="U1" s="613"/>
      <c r="V1" s="873" t="s">
        <v>150</v>
      </c>
      <c r="W1" s="874"/>
      <c r="X1" s="874"/>
      <c r="Y1" s="874"/>
      <c r="Z1" s="875"/>
    </row>
    <row r="2" spans="1:26" s="182" customFormat="1" ht="15.75" thickBot="1" x14ac:dyDescent="0.3">
      <c r="B2" s="220"/>
      <c r="C2" s="221" t="s">
        <v>235</v>
      </c>
      <c r="D2" s="221" t="s">
        <v>236</v>
      </c>
      <c r="E2" s="222" t="s">
        <v>237</v>
      </c>
      <c r="F2" s="223" t="s">
        <v>238</v>
      </c>
      <c r="G2" s="220"/>
      <c r="H2" s="221" t="s">
        <v>235</v>
      </c>
      <c r="I2" s="221" t="s">
        <v>236</v>
      </c>
      <c r="J2" s="222" t="s">
        <v>237</v>
      </c>
      <c r="K2" s="223" t="s">
        <v>238</v>
      </c>
      <c r="L2" s="220"/>
      <c r="M2" s="221" t="s">
        <v>235</v>
      </c>
      <c r="N2" s="221" t="s">
        <v>236</v>
      </c>
      <c r="O2" s="222" t="s">
        <v>237</v>
      </c>
      <c r="P2" s="223" t="s">
        <v>238</v>
      </c>
      <c r="Q2" s="220"/>
      <c r="R2" s="221" t="s">
        <v>235</v>
      </c>
      <c r="S2" s="221" t="s">
        <v>236</v>
      </c>
      <c r="T2" s="222" t="s">
        <v>237</v>
      </c>
      <c r="U2" s="250" t="s">
        <v>238</v>
      </c>
      <c r="V2" s="220"/>
      <c r="W2" s="221" t="s">
        <v>235</v>
      </c>
      <c r="X2" s="222" t="s">
        <v>236</v>
      </c>
      <c r="Y2" s="222" t="s">
        <v>237</v>
      </c>
      <c r="Z2" s="251" t="s">
        <v>238</v>
      </c>
    </row>
    <row r="3" spans="1:26" s="249" customFormat="1" ht="15" customHeight="1" x14ac:dyDescent="0.25">
      <c r="A3" s="893" t="s">
        <v>153</v>
      </c>
      <c r="B3" s="903" t="s">
        <v>154</v>
      </c>
      <c r="C3" s="252" t="s">
        <v>97</v>
      </c>
      <c r="D3" s="281">
        <v>4</v>
      </c>
      <c r="E3" s="817">
        <f>SUM(D3:D11)</f>
        <v>36</v>
      </c>
      <c r="F3" s="906">
        <f>36/178</f>
        <v>0.20224719101123595</v>
      </c>
      <c r="G3" s="817" t="s">
        <v>154</v>
      </c>
      <c r="H3" s="253" t="s">
        <v>161</v>
      </c>
      <c r="I3" s="281">
        <v>4</v>
      </c>
      <c r="J3" s="814">
        <f>SUM(I3:I7)</f>
        <v>20</v>
      </c>
      <c r="K3" s="811">
        <f>20/164</f>
        <v>0.12195121951219512</v>
      </c>
      <c r="L3" s="746" t="s">
        <v>154</v>
      </c>
      <c r="M3" s="255" t="s">
        <v>198</v>
      </c>
      <c r="N3" s="256">
        <v>2</v>
      </c>
      <c r="O3" s="782">
        <f>SUM(N3:N11)</f>
        <v>25</v>
      </c>
      <c r="P3" s="740">
        <f>25/160</f>
        <v>0.15625</v>
      </c>
      <c r="Q3" s="746" t="s">
        <v>154</v>
      </c>
      <c r="R3" s="257" t="s">
        <v>78</v>
      </c>
      <c r="S3" s="254">
        <v>3</v>
      </c>
      <c r="T3" s="743">
        <f>SUM(S3:S8)</f>
        <v>26</v>
      </c>
      <c r="U3" s="740">
        <f>26/160</f>
        <v>0.16250000000000001</v>
      </c>
      <c r="V3" s="746" t="s">
        <v>154</v>
      </c>
      <c r="W3" s="258" t="s">
        <v>239</v>
      </c>
      <c r="X3" s="254">
        <v>3</v>
      </c>
      <c r="Y3" s="743">
        <f>SUM(X3:X15)</f>
        <v>39</v>
      </c>
      <c r="Z3" s="740">
        <f>39/160</f>
        <v>0.24374999999999999</v>
      </c>
    </row>
    <row r="4" spans="1:26" s="249" customFormat="1" x14ac:dyDescent="0.25">
      <c r="A4" s="894"/>
      <c r="B4" s="904"/>
      <c r="C4" s="260" t="s">
        <v>98</v>
      </c>
      <c r="D4" s="282">
        <v>4</v>
      </c>
      <c r="E4" s="818"/>
      <c r="F4" s="907"/>
      <c r="G4" s="818"/>
      <c r="H4" s="263" t="s">
        <v>162</v>
      </c>
      <c r="I4" s="449">
        <v>4</v>
      </c>
      <c r="J4" s="815"/>
      <c r="K4" s="812"/>
      <c r="L4" s="747"/>
      <c r="M4" s="266" t="s">
        <v>199</v>
      </c>
      <c r="N4" s="267">
        <v>3</v>
      </c>
      <c r="O4" s="783"/>
      <c r="P4" s="741"/>
      <c r="Q4" s="747"/>
      <c r="R4" s="268" t="s">
        <v>310</v>
      </c>
      <c r="S4" s="264">
        <v>4</v>
      </c>
      <c r="T4" s="744"/>
      <c r="U4" s="741"/>
      <c r="V4" s="747"/>
      <c r="W4" s="263" t="s">
        <v>240</v>
      </c>
      <c r="X4" s="264">
        <v>3</v>
      </c>
      <c r="Y4" s="744"/>
      <c r="Z4" s="741"/>
    </row>
    <row r="5" spans="1:26" s="249" customFormat="1" x14ac:dyDescent="0.25">
      <c r="A5" s="894"/>
      <c r="B5" s="904"/>
      <c r="C5" s="260" t="s">
        <v>99</v>
      </c>
      <c r="D5" s="282">
        <v>4</v>
      </c>
      <c r="E5" s="818"/>
      <c r="F5" s="907"/>
      <c r="G5" s="818"/>
      <c r="H5" s="268" t="s">
        <v>163</v>
      </c>
      <c r="I5" s="282">
        <v>4</v>
      </c>
      <c r="J5" s="815"/>
      <c r="K5" s="812"/>
      <c r="L5" s="747"/>
      <c r="M5" s="266" t="s">
        <v>200</v>
      </c>
      <c r="N5" s="267">
        <v>3</v>
      </c>
      <c r="O5" s="783"/>
      <c r="P5" s="741"/>
      <c r="Q5" s="747"/>
      <c r="R5" s="260" t="s">
        <v>309</v>
      </c>
      <c r="S5" s="264">
        <v>2</v>
      </c>
      <c r="T5" s="744"/>
      <c r="U5" s="741"/>
      <c r="V5" s="747"/>
      <c r="W5" s="263" t="s">
        <v>241</v>
      </c>
      <c r="X5" s="264">
        <v>3</v>
      </c>
      <c r="Y5" s="744"/>
      <c r="Z5" s="741"/>
    </row>
    <row r="6" spans="1:26" s="249" customFormat="1" x14ac:dyDescent="0.25">
      <c r="A6" s="894"/>
      <c r="B6" s="904"/>
      <c r="C6" s="260" t="s">
        <v>100</v>
      </c>
      <c r="D6" s="282">
        <v>4</v>
      </c>
      <c r="E6" s="818"/>
      <c r="F6" s="907"/>
      <c r="G6" s="818"/>
      <c r="H6" s="260" t="s">
        <v>164</v>
      </c>
      <c r="I6" s="282">
        <v>4</v>
      </c>
      <c r="J6" s="815"/>
      <c r="K6" s="812"/>
      <c r="L6" s="747"/>
      <c r="M6" s="263" t="s">
        <v>201</v>
      </c>
      <c r="N6" s="267">
        <v>3</v>
      </c>
      <c r="O6" s="783"/>
      <c r="P6" s="741"/>
      <c r="Q6" s="747"/>
      <c r="R6" s="260" t="s">
        <v>308</v>
      </c>
      <c r="S6" s="264">
        <v>3</v>
      </c>
      <c r="T6" s="744"/>
      <c r="U6" s="741"/>
      <c r="V6" s="747"/>
      <c r="W6" s="263" t="s">
        <v>242</v>
      </c>
      <c r="X6" s="264">
        <v>3</v>
      </c>
      <c r="Y6" s="744"/>
      <c r="Z6" s="741"/>
    </row>
    <row r="7" spans="1:26" s="249" customFormat="1" ht="15.75" thickBot="1" x14ac:dyDescent="0.3">
      <c r="A7" s="894"/>
      <c r="B7" s="904"/>
      <c r="C7" s="260" t="s">
        <v>115</v>
      </c>
      <c r="D7" s="282">
        <v>4</v>
      </c>
      <c r="E7" s="818"/>
      <c r="F7" s="907"/>
      <c r="G7" s="819"/>
      <c r="H7" s="272" t="s">
        <v>165</v>
      </c>
      <c r="I7" s="283">
        <v>4</v>
      </c>
      <c r="J7" s="816"/>
      <c r="K7" s="813"/>
      <c r="L7" s="747"/>
      <c r="M7" s="263" t="s">
        <v>202</v>
      </c>
      <c r="N7" s="267">
        <v>3</v>
      </c>
      <c r="O7" s="783"/>
      <c r="P7" s="741"/>
      <c r="Q7" s="747"/>
      <c r="R7" s="260" t="s">
        <v>307</v>
      </c>
      <c r="S7" s="264">
        <v>3</v>
      </c>
      <c r="T7" s="744"/>
      <c r="U7" s="741"/>
      <c r="V7" s="747"/>
      <c r="W7" s="263" t="s">
        <v>78</v>
      </c>
      <c r="X7" s="264">
        <v>3</v>
      </c>
      <c r="Y7" s="744"/>
      <c r="Z7" s="741"/>
    </row>
    <row r="8" spans="1:26" s="249" customFormat="1" ht="15.75" thickBot="1" x14ac:dyDescent="0.3">
      <c r="A8" s="894"/>
      <c r="B8" s="904"/>
      <c r="C8" s="260" t="s">
        <v>116</v>
      </c>
      <c r="D8" s="282">
        <v>4</v>
      </c>
      <c r="E8" s="818"/>
      <c r="F8" s="908"/>
      <c r="G8" s="450" t="s">
        <v>196</v>
      </c>
      <c r="H8" s="451" t="s">
        <v>166</v>
      </c>
      <c r="I8" s="452">
        <v>3</v>
      </c>
      <c r="J8" s="453">
        <f>SUM(I8)</f>
        <v>3</v>
      </c>
      <c r="K8" s="454">
        <f>3/164</f>
        <v>1.8292682926829267E-2</v>
      </c>
      <c r="L8" s="747"/>
      <c r="M8" s="266" t="s">
        <v>203</v>
      </c>
      <c r="N8" s="267">
        <v>3</v>
      </c>
      <c r="O8" s="783"/>
      <c r="P8" s="741"/>
      <c r="Q8" s="747"/>
      <c r="R8" s="263" t="s">
        <v>63</v>
      </c>
      <c r="S8" s="264">
        <v>11</v>
      </c>
      <c r="T8" s="744"/>
      <c r="U8" s="741"/>
      <c r="V8" s="747"/>
      <c r="W8" s="263" t="s">
        <v>243</v>
      </c>
      <c r="X8" s="264">
        <v>3</v>
      </c>
      <c r="Y8" s="744"/>
      <c r="Z8" s="741"/>
    </row>
    <row r="9" spans="1:26" s="249" customFormat="1" x14ac:dyDescent="0.25">
      <c r="A9" s="894"/>
      <c r="B9" s="904"/>
      <c r="C9" s="260" t="s">
        <v>117</v>
      </c>
      <c r="D9" s="282">
        <v>4</v>
      </c>
      <c r="E9" s="818"/>
      <c r="F9" s="908"/>
      <c r="G9" s="262"/>
      <c r="H9" s="260"/>
      <c r="I9" s="284"/>
      <c r="J9" s="264"/>
      <c r="K9" s="265"/>
      <c r="L9" s="747"/>
      <c r="M9" s="263" t="s">
        <v>204</v>
      </c>
      <c r="N9" s="267">
        <v>3</v>
      </c>
      <c r="O9" s="783"/>
      <c r="P9" s="741"/>
      <c r="Q9" s="262"/>
      <c r="R9" s="263"/>
      <c r="S9" s="263"/>
      <c r="T9" s="264"/>
      <c r="U9" s="269"/>
      <c r="V9" s="747"/>
      <c r="W9" s="263" t="s">
        <v>244</v>
      </c>
      <c r="X9" s="264">
        <v>3</v>
      </c>
      <c r="Y9" s="744"/>
      <c r="Z9" s="741"/>
    </row>
    <row r="10" spans="1:26" s="249" customFormat="1" x14ac:dyDescent="0.25">
      <c r="A10" s="894"/>
      <c r="B10" s="904"/>
      <c r="C10" s="260" t="s">
        <v>118</v>
      </c>
      <c r="D10" s="282">
        <v>4</v>
      </c>
      <c r="E10" s="818"/>
      <c r="F10" s="908"/>
      <c r="G10" s="262"/>
      <c r="H10" s="260"/>
      <c r="I10" s="284"/>
      <c r="J10" s="264"/>
      <c r="K10" s="265"/>
      <c r="L10" s="747"/>
      <c r="M10" s="266" t="s">
        <v>205</v>
      </c>
      <c r="N10" s="267">
        <v>3</v>
      </c>
      <c r="O10" s="783"/>
      <c r="P10" s="741"/>
      <c r="Q10" s="262"/>
      <c r="R10" s="260"/>
      <c r="S10" s="260"/>
      <c r="T10" s="264"/>
      <c r="U10" s="269"/>
      <c r="V10" s="747"/>
      <c r="W10" s="263" t="s">
        <v>245</v>
      </c>
      <c r="X10" s="264">
        <v>3</v>
      </c>
      <c r="Y10" s="744"/>
      <c r="Z10" s="741"/>
    </row>
    <row r="11" spans="1:26" s="249" customFormat="1" ht="15.75" thickBot="1" x14ac:dyDescent="0.3">
      <c r="A11" s="894"/>
      <c r="B11" s="905"/>
      <c r="C11" s="272" t="s">
        <v>119</v>
      </c>
      <c r="D11" s="283">
        <v>4</v>
      </c>
      <c r="E11" s="819"/>
      <c r="F11" s="909"/>
      <c r="G11" s="262"/>
      <c r="H11" s="260"/>
      <c r="I11" s="284"/>
      <c r="J11" s="264"/>
      <c r="K11" s="265"/>
      <c r="L11" s="747"/>
      <c r="M11" s="263" t="s">
        <v>206</v>
      </c>
      <c r="N11" s="267">
        <v>2</v>
      </c>
      <c r="O11" s="783"/>
      <c r="P11" s="741"/>
      <c r="Q11" s="262"/>
      <c r="R11" s="260"/>
      <c r="S11" s="260"/>
      <c r="T11" s="264"/>
      <c r="U11" s="269"/>
      <c r="V11" s="747"/>
      <c r="W11" s="263" t="s">
        <v>246</v>
      </c>
      <c r="X11" s="264">
        <v>3</v>
      </c>
      <c r="Y11" s="744"/>
      <c r="Z11" s="741"/>
    </row>
    <row r="12" spans="1:26" s="249" customFormat="1" x14ac:dyDescent="0.25">
      <c r="A12" s="894"/>
      <c r="B12" s="259"/>
      <c r="C12" s="260"/>
      <c r="D12" s="284"/>
      <c r="E12" s="270"/>
      <c r="F12" s="261"/>
      <c r="G12" s="262"/>
      <c r="H12" s="260"/>
      <c r="I12" s="284"/>
      <c r="J12" s="264"/>
      <c r="K12" s="265"/>
      <c r="L12" s="262"/>
      <c r="M12" s="263"/>
      <c r="N12" s="267"/>
      <c r="O12" s="264"/>
      <c r="P12" s="265"/>
      <c r="Q12" s="262"/>
      <c r="R12" s="260"/>
      <c r="S12" s="260"/>
      <c r="T12" s="264"/>
      <c r="U12" s="269"/>
      <c r="V12" s="747"/>
      <c r="W12" s="263" t="s">
        <v>165</v>
      </c>
      <c r="X12" s="264">
        <v>3</v>
      </c>
      <c r="Y12" s="744"/>
      <c r="Z12" s="741"/>
    </row>
    <row r="13" spans="1:26" s="249" customFormat="1" x14ac:dyDescent="0.25">
      <c r="A13" s="894"/>
      <c r="B13" s="259"/>
      <c r="C13" s="260"/>
      <c r="D13" s="284"/>
      <c r="E13" s="270"/>
      <c r="F13" s="261"/>
      <c r="G13" s="262"/>
      <c r="H13" s="260"/>
      <c r="I13" s="284"/>
      <c r="J13" s="264"/>
      <c r="K13" s="265"/>
      <c r="L13" s="262"/>
      <c r="M13" s="263"/>
      <c r="N13" s="267"/>
      <c r="O13" s="264"/>
      <c r="P13" s="265"/>
      <c r="Q13" s="262"/>
      <c r="R13" s="260"/>
      <c r="S13" s="260"/>
      <c r="T13" s="264"/>
      <c r="U13" s="269"/>
      <c r="V13" s="747"/>
      <c r="W13" s="263" t="s">
        <v>247</v>
      </c>
      <c r="X13" s="264">
        <v>3</v>
      </c>
      <c r="Y13" s="744"/>
      <c r="Z13" s="741"/>
    </row>
    <row r="14" spans="1:26" s="249" customFormat="1" x14ac:dyDescent="0.25">
      <c r="A14" s="894"/>
      <c r="B14" s="259"/>
      <c r="C14" s="260"/>
      <c r="D14" s="284"/>
      <c r="E14" s="270"/>
      <c r="F14" s="261"/>
      <c r="G14" s="262"/>
      <c r="H14" s="260"/>
      <c r="I14" s="284"/>
      <c r="J14" s="264"/>
      <c r="K14" s="265"/>
      <c r="L14" s="262"/>
      <c r="M14" s="263"/>
      <c r="N14" s="267"/>
      <c r="O14" s="264"/>
      <c r="P14" s="265"/>
      <c r="Q14" s="262"/>
      <c r="R14" s="260"/>
      <c r="S14" s="260"/>
      <c r="T14" s="264"/>
      <c r="U14" s="269"/>
      <c r="V14" s="747"/>
      <c r="W14" s="263" t="s">
        <v>248</v>
      </c>
      <c r="X14" s="264">
        <v>3</v>
      </c>
      <c r="Y14" s="744"/>
      <c r="Z14" s="741"/>
    </row>
    <row r="15" spans="1:26" s="249" customFormat="1" x14ac:dyDescent="0.25">
      <c r="A15" s="894"/>
      <c r="B15" s="259"/>
      <c r="C15" s="260"/>
      <c r="D15" s="284"/>
      <c r="E15" s="270"/>
      <c r="F15" s="261"/>
      <c r="G15" s="262"/>
      <c r="H15" s="260"/>
      <c r="I15" s="284"/>
      <c r="J15" s="264"/>
      <c r="K15" s="265"/>
      <c r="L15" s="262"/>
      <c r="M15" s="263"/>
      <c r="N15" s="267"/>
      <c r="O15" s="264"/>
      <c r="P15" s="265"/>
      <c r="Q15" s="262"/>
      <c r="R15" s="260"/>
      <c r="S15" s="260"/>
      <c r="T15" s="264"/>
      <c r="U15" s="269"/>
      <c r="V15" s="747"/>
      <c r="W15" s="263" t="s">
        <v>249</v>
      </c>
      <c r="X15" s="264">
        <v>3</v>
      </c>
      <c r="Y15" s="744"/>
      <c r="Z15" s="741"/>
    </row>
    <row r="16" spans="1:26" s="249" customFormat="1" ht="15.75" thickBot="1" x14ac:dyDescent="0.3">
      <c r="A16" s="895"/>
      <c r="B16" s="271"/>
      <c r="C16" s="272"/>
      <c r="D16" s="285"/>
      <c r="E16" s="273"/>
      <c r="F16" s="274"/>
      <c r="G16" s="262"/>
      <c r="H16" s="260"/>
      <c r="I16" s="284"/>
      <c r="J16" s="264"/>
      <c r="K16" s="265"/>
      <c r="L16" s="275"/>
      <c r="M16" s="278"/>
      <c r="N16" s="279"/>
      <c r="O16" s="276"/>
      <c r="P16" s="277"/>
      <c r="Q16" s="275"/>
      <c r="R16" s="272"/>
      <c r="S16" s="272"/>
      <c r="T16" s="276"/>
      <c r="U16" s="280"/>
      <c r="V16" s="748"/>
      <c r="W16" s="272"/>
      <c r="X16" s="276"/>
      <c r="Y16" s="745"/>
      <c r="Z16" s="742"/>
    </row>
    <row r="17" spans="1:26" s="249" customFormat="1" ht="15" customHeight="1" x14ac:dyDescent="0.25">
      <c r="A17" s="889" t="s">
        <v>155</v>
      </c>
      <c r="B17" s="843" t="s">
        <v>154</v>
      </c>
      <c r="C17" s="288" t="s">
        <v>102</v>
      </c>
      <c r="D17" s="304">
        <v>2</v>
      </c>
      <c r="E17" s="840">
        <f>SUM(D17:D29)</f>
        <v>37</v>
      </c>
      <c r="F17" s="837">
        <f>37/178</f>
        <v>0.20786516853932585</v>
      </c>
      <c r="G17" s="828" t="s">
        <v>154</v>
      </c>
      <c r="H17" s="289" t="s">
        <v>170</v>
      </c>
      <c r="I17" s="458">
        <v>4</v>
      </c>
      <c r="J17" s="825">
        <f>SUM(I17:I25)</f>
        <v>35</v>
      </c>
      <c r="K17" s="820">
        <f>31/164</f>
        <v>0.18902439024390244</v>
      </c>
      <c r="L17" s="756" t="s">
        <v>154</v>
      </c>
      <c r="M17" s="291" t="s">
        <v>207</v>
      </c>
      <c r="N17" s="292">
        <v>3</v>
      </c>
      <c r="O17" s="795">
        <f>SUM(N17:N26)</f>
        <v>30</v>
      </c>
      <c r="P17" s="752">
        <f>30/160</f>
        <v>0.1875</v>
      </c>
      <c r="Q17" s="756" t="s">
        <v>154</v>
      </c>
      <c r="R17" s="288" t="s">
        <v>311</v>
      </c>
      <c r="S17" s="293">
        <v>3</v>
      </c>
      <c r="T17" s="754">
        <f>SUM(S17:S24)</f>
        <v>23</v>
      </c>
      <c r="U17" s="752">
        <f>23/160</f>
        <v>0.14374999999999999</v>
      </c>
      <c r="V17" s="756" t="s">
        <v>154</v>
      </c>
      <c r="W17" s="294" t="s">
        <v>252</v>
      </c>
      <c r="X17" s="290">
        <v>3</v>
      </c>
      <c r="Y17" s="754">
        <f>SUM(X17:X28)</f>
        <v>36</v>
      </c>
      <c r="Z17" s="752">
        <f>36/160</f>
        <v>0.22500000000000001</v>
      </c>
    </row>
    <row r="18" spans="1:26" s="249" customFormat="1" x14ac:dyDescent="0.25">
      <c r="A18" s="890"/>
      <c r="B18" s="844"/>
      <c r="C18" s="127" t="s">
        <v>103</v>
      </c>
      <c r="D18" s="305">
        <v>2</v>
      </c>
      <c r="E18" s="841"/>
      <c r="F18" s="838"/>
      <c r="G18" s="829"/>
      <c r="H18" s="128" t="s">
        <v>104</v>
      </c>
      <c r="I18" s="455">
        <v>3</v>
      </c>
      <c r="J18" s="826"/>
      <c r="K18" s="821"/>
      <c r="L18" s="751"/>
      <c r="M18" s="130" t="s">
        <v>208</v>
      </c>
      <c r="N18" s="186">
        <v>3</v>
      </c>
      <c r="O18" s="796"/>
      <c r="P18" s="749"/>
      <c r="Q18" s="751"/>
      <c r="R18" s="127" t="s">
        <v>312</v>
      </c>
      <c r="S18" s="131">
        <v>2</v>
      </c>
      <c r="T18" s="750"/>
      <c r="U18" s="749"/>
      <c r="V18" s="751"/>
      <c r="W18" s="197" t="s">
        <v>207</v>
      </c>
      <c r="X18" s="193">
        <v>3</v>
      </c>
      <c r="Y18" s="750"/>
      <c r="Z18" s="749"/>
    </row>
    <row r="19" spans="1:26" s="249" customFormat="1" x14ac:dyDescent="0.25">
      <c r="A19" s="890"/>
      <c r="B19" s="844"/>
      <c r="C19" s="127" t="s">
        <v>104</v>
      </c>
      <c r="D19" s="305">
        <v>4</v>
      </c>
      <c r="E19" s="841"/>
      <c r="F19" s="838"/>
      <c r="G19" s="829"/>
      <c r="H19" s="128" t="s">
        <v>169</v>
      </c>
      <c r="I19" s="455">
        <v>4</v>
      </c>
      <c r="J19" s="826"/>
      <c r="K19" s="821"/>
      <c r="L19" s="751"/>
      <c r="M19" s="130" t="s">
        <v>209</v>
      </c>
      <c r="N19" s="186">
        <v>3</v>
      </c>
      <c r="O19" s="796"/>
      <c r="P19" s="749"/>
      <c r="Q19" s="751"/>
      <c r="R19" s="127" t="s">
        <v>313</v>
      </c>
      <c r="S19" s="131">
        <v>3</v>
      </c>
      <c r="T19" s="750"/>
      <c r="U19" s="749"/>
      <c r="V19" s="751"/>
      <c r="W19" s="196" t="s">
        <v>208</v>
      </c>
      <c r="X19" s="193">
        <v>3</v>
      </c>
      <c r="Y19" s="750"/>
      <c r="Z19" s="749"/>
    </row>
    <row r="20" spans="1:26" s="249" customFormat="1" x14ac:dyDescent="0.25">
      <c r="A20" s="890"/>
      <c r="B20" s="844"/>
      <c r="C20" s="127" t="s">
        <v>105</v>
      </c>
      <c r="D20" s="305">
        <v>3</v>
      </c>
      <c r="E20" s="841"/>
      <c r="F20" s="838"/>
      <c r="G20" s="829"/>
      <c r="H20" s="128" t="s">
        <v>105</v>
      </c>
      <c r="I20" s="455">
        <v>4</v>
      </c>
      <c r="J20" s="826"/>
      <c r="K20" s="821"/>
      <c r="L20" s="751"/>
      <c r="M20" s="129" t="s">
        <v>210</v>
      </c>
      <c r="N20" s="186">
        <v>3</v>
      </c>
      <c r="O20" s="796"/>
      <c r="P20" s="749"/>
      <c r="Q20" s="751"/>
      <c r="R20" s="127" t="s">
        <v>314</v>
      </c>
      <c r="S20" s="131">
        <v>3</v>
      </c>
      <c r="T20" s="750"/>
      <c r="U20" s="749"/>
      <c r="V20" s="751"/>
      <c r="W20" s="196" t="s">
        <v>251</v>
      </c>
      <c r="X20" s="193">
        <v>3</v>
      </c>
      <c r="Y20" s="750"/>
      <c r="Z20" s="749"/>
    </row>
    <row r="21" spans="1:26" s="249" customFormat="1" x14ac:dyDescent="0.25">
      <c r="A21" s="890"/>
      <c r="B21" s="844"/>
      <c r="C21" s="127" t="s">
        <v>106</v>
      </c>
      <c r="D21" s="305">
        <v>3</v>
      </c>
      <c r="E21" s="841"/>
      <c r="F21" s="838"/>
      <c r="G21" s="829"/>
      <c r="H21" s="128" t="s">
        <v>168</v>
      </c>
      <c r="I21" s="455">
        <v>4</v>
      </c>
      <c r="J21" s="826"/>
      <c r="K21" s="821"/>
      <c r="L21" s="751"/>
      <c r="M21" s="129" t="s">
        <v>211</v>
      </c>
      <c r="N21" s="186">
        <v>3</v>
      </c>
      <c r="O21" s="796"/>
      <c r="P21" s="749"/>
      <c r="Q21" s="751"/>
      <c r="R21" s="127" t="s">
        <v>315</v>
      </c>
      <c r="S21" s="131">
        <v>3</v>
      </c>
      <c r="T21" s="750"/>
      <c r="U21" s="749"/>
      <c r="V21" s="751"/>
      <c r="W21" s="196" t="s">
        <v>250</v>
      </c>
      <c r="X21" s="193">
        <v>3</v>
      </c>
      <c r="Y21" s="750"/>
      <c r="Z21" s="749"/>
    </row>
    <row r="22" spans="1:26" s="249" customFormat="1" x14ac:dyDescent="0.25">
      <c r="A22" s="890"/>
      <c r="B22" s="844"/>
      <c r="C22" s="127" t="s">
        <v>107</v>
      </c>
      <c r="D22" s="305">
        <v>3</v>
      </c>
      <c r="E22" s="841"/>
      <c r="F22" s="838"/>
      <c r="G22" s="829"/>
      <c r="H22" s="128" t="s">
        <v>167</v>
      </c>
      <c r="I22" s="455">
        <v>4</v>
      </c>
      <c r="J22" s="826"/>
      <c r="K22" s="821"/>
      <c r="L22" s="751"/>
      <c r="M22" s="130" t="s">
        <v>212</v>
      </c>
      <c r="N22" s="186">
        <v>3</v>
      </c>
      <c r="O22" s="796"/>
      <c r="P22" s="749"/>
      <c r="Q22" s="751"/>
      <c r="R22" s="127" t="s">
        <v>316</v>
      </c>
      <c r="S22" s="131">
        <v>3</v>
      </c>
      <c r="T22" s="750"/>
      <c r="U22" s="749"/>
      <c r="V22" s="751"/>
      <c r="W22" s="196" t="s">
        <v>254</v>
      </c>
      <c r="X22" s="193">
        <v>3</v>
      </c>
      <c r="Y22" s="750"/>
      <c r="Z22" s="749"/>
    </row>
    <row r="23" spans="1:26" s="249" customFormat="1" x14ac:dyDescent="0.25">
      <c r="A23" s="890"/>
      <c r="B23" s="844"/>
      <c r="C23" s="127" t="s">
        <v>108</v>
      </c>
      <c r="D23" s="305">
        <v>3</v>
      </c>
      <c r="E23" s="841"/>
      <c r="F23" s="838"/>
      <c r="G23" s="829"/>
      <c r="H23" s="135" t="s">
        <v>171</v>
      </c>
      <c r="I23" s="456">
        <v>4</v>
      </c>
      <c r="J23" s="826"/>
      <c r="K23" s="821"/>
      <c r="L23" s="751"/>
      <c r="M23" s="129" t="s">
        <v>213</v>
      </c>
      <c r="N23" s="186">
        <v>3</v>
      </c>
      <c r="O23" s="796"/>
      <c r="P23" s="749"/>
      <c r="Q23" s="751"/>
      <c r="R23" s="127" t="s">
        <v>317</v>
      </c>
      <c r="S23" s="131">
        <v>3</v>
      </c>
      <c r="T23" s="750"/>
      <c r="U23" s="749"/>
      <c r="V23" s="751"/>
      <c r="W23" s="196" t="s">
        <v>253</v>
      </c>
      <c r="X23" s="193">
        <v>3</v>
      </c>
      <c r="Y23" s="750"/>
      <c r="Z23" s="749"/>
    </row>
    <row r="24" spans="1:26" s="249" customFormat="1" ht="15.75" thickBot="1" x14ac:dyDescent="0.3">
      <c r="A24" s="890"/>
      <c r="B24" s="844"/>
      <c r="C24" s="127" t="s">
        <v>109</v>
      </c>
      <c r="D24" s="305">
        <v>4</v>
      </c>
      <c r="E24" s="841"/>
      <c r="F24" s="838"/>
      <c r="G24" s="829"/>
      <c r="H24" s="134" t="s">
        <v>172</v>
      </c>
      <c r="I24" s="229">
        <v>4</v>
      </c>
      <c r="J24" s="826"/>
      <c r="K24" s="821"/>
      <c r="L24" s="751"/>
      <c r="M24" s="129" t="s">
        <v>214</v>
      </c>
      <c r="N24" s="186">
        <v>3</v>
      </c>
      <c r="O24" s="796"/>
      <c r="P24" s="749"/>
      <c r="Q24" s="757"/>
      <c r="R24" s="295" t="s">
        <v>318</v>
      </c>
      <c r="S24" s="298">
        <v>3</v>
      </c>
      <c r="T24" s="755"/>
      <c r="U24" s="753"/>
      <c r="V24" s="751"/>
      <c r="W24" s="196" t="s">
        <v>259</v>
      </c>
      <c r="X24" s="193">
        <v>3</v>
      </c>
      <c r="Y24" s="750"/>
      <c r="Z24" s="749"/>
    </row>
    <row r="25" spans="1:26" s="249" customFormat="1" ht="15.75" thickBot="1" x14ac:dyDescent="0.3">
      <c r="A25" s="890"/>
      <c r="B25" s="844"/>
      <c r="C25" s="127" t="s">
        <v>110</v>
      </c>
      <c r="D25" s="305">
        <v>3</v>
      </c>
      <c r="E25" s="841"/>
      <c r="F25" s="838"/>
      <c r="G25" s="830"/>
      <c r="H25" s="459" t="s">
        <v>184</v>
      </c>
      <c r="I25" s="460">
        <v>4</v>
      </c>
      <c r="J25" s="827"/>
      <c r="K25" s="824"/>
      <c r="L25" s="751"/>
      <c r="M25" s="129" t="s">
        <v>215</v>
      </c>
      <c r="N25" s="186">
        <v>3</v>
      </c>
      <c r="O25" s="796"/>
      <c r="P25" s="749"/>
      <c r="Q25" s="751" t="s">
        <v>196</v>
      </c>
      <c r="R25" s="127" t="s">
        <v>319</v>
      </c>
      <c r="S25" s="131">
        <v>3</v>
      </c>
      <c r="T25" s="750">
        <v>16</v>
      </c>
      <c r="U25" s="749">
        <f>16/160</f>
        <v>0.1</v>
      </c>
      <c r="V25" s="751"/>
      <c r="W25" s="196" t="s">
        <v>258</v>
      </c>
      <c r="X25" s="193">
        <v>3</v>
      </c>
      <c r="Y25" s="750"/>
      <c r="Z25" s="749"/>
    </row>
    <row r="26" spans="1:26" s="249" customFormat="1" x14ac:dyDescent="0.25">
      <c r="A26" s="890"/>
      <c r="B26" s="844"/>
      <c r="C26" s="127" t="s">
        <v>120</v>
      </c>
      <c r="D26" s="305">
        <v>4</v>
      </c>
      <c r="E26" s="841"/>
      <c r="F26" s="838"/>
      <c r="G26" s="756" t="s">
        <v>196</v>
      </c>
      <c r="H26" s="288" t="s">
        <v>173</v>
      </c>
      <c r="I26" s="458">
        <v>3</v>
      </c>
      <c r="J26" s="822">
        <v>9</v>
      </c>
      <c r="K26" s="820">
        <f>9/164</f>
        <v>5.4878048780487805E-2</v>
      </c>
      <c r="L26" s="751"/>
      <c r="M26" s="129" t="s">
        <v>216</v>
      </c>
      <c r="N26" s="186">
        <v>3</v>
      </c>
      <c r="O26" s="796"/>
      <c r="P26" s="749"/>
      <c r="Q26" s="751"/>
      <c r="R26" s="127" t="s">
        <v>320</v>
      </c>
      <c r="S26" s="131">
        <v>3</v>
      </c>
      <c r="T26" s="750"/>
      <c r="U26" s="749"/>
      <c r="V26" s="751"/>
      <c r="W26" s="196" t="s">
        <v>257</v>
      </c>
      <c r="X26" s="193">
        <v>3</v>
      </c>
      <c r="Y26" s="750"/>
      <c r="Z26" s="749"/>
    </row>
    <row r="27" spans="1:26" s="249" customFormat="1" x14ac:dyDescent="0.25">
      <c r="A27" s="890"/>
      <c r="B27" s="844"/>
      <c r="C27" s="127" t="s">
        <v>121</v>
      </c>
      <c r="D27" s="305">
        <v>2</v>
      </c>
      <c r="E27" s="841"/>
      <c r="F27" s="838"/>
      <c r="G27" s="751"/>
      <c r="H27" s="136" t="s">
        <v>174</v>
      </c>
      <c r="I27" s="229">
        <v>3</v>
      </c>
      <c r="J27" s="823"/>
      <c r="K27" s="821"/>
      <c r="L27" s="175"/>
      <c r="M27" s="175"/>
      <c r="N27" s="186"/>
      <c r="O27" s="193"/>
      <c r="P27" s="194"/>
      <c r="Q27" s="751"/>
      <c r="R27" s="127" t="s">
        <v>321</v>
      </c>
      <c r="S27" s="131">
        <v>2</v>
      </c>
      <c r="T27" s="750"/>
      <c r="U27" s="749"/>
      <c r="V27" s="751"/>
      <c r="W27" s="196" t="s">
        <v>256</v>
      </c>
      <c r="X27" s="193">
        <v>3</v>
      </c>
      <c r="Y27" s="750"/>
      <c r="Z27" s="749"/>
    </row>
    <row r="28" spans="1:26" s="249" customFormat="1" ht="15.75" thickBot="1" x14ac:dyDescent="0.3">
      <c r="A28" s="890"/>
      <c r="B28" s="844"/>
      <c r="C28" s="127" t="s">
        <v>122</v>
      </c>
      <c r="D28" s="305">
        <v>1</v>
      </c>
      <c r="E28" s="841"/>
      <c r="F28" s="838"/>
      <c r="G28" s="751"/>
      <c r="H28" s="132" t="s">
        <v>175</v>
      </c>
      <c r="I28" s="229">
        <v>3</v>
      </c>
      <c r="J28" s="823"/>
      <c r="K28" s="821"/>
      <c r="L28" s="175"/>
      <c r="M28" s="175"/>
      <c r="N28" s="186"/>
      <c r="O28" s="193"/>
      <c r="P28" s="194"/>
      <c r="Q28" s="751"/>
      <c r="R28" s="127" t="s">
        <v>322</v>
      </c>
      <c r="S28" s="131">
        <v>3</v>
      </c>
      <c r="T28" s="750"/>
      <c r="U28" s="749"/>
      <c r="V28" s="757"/>
      <c r="W28" s="475" t="s">
        <v>255</v>
      </c>
      <c r="X28" s="302">
        <v>3</v>
      </c>
      <c r="Y28" s="755"/>
      <c r="Z28" s="753"/>
    </row>
    <row r="29" spans="1:26" s="249" customFormat="1" ht="15.75" thickBot="1" x14ac:dyDescent="0.3">
      <c r="A29" s="890"/>
      <c r="B29" s="845"/>
      <c r="C29" s="295" t="s">
        <v>123</v>
      </c>
      <c r="D29" s="306">
        <v>3</v>
      </c>
      <c r="E29" s="842"/>
      <c r="F29" s="839"/>
      <c r="G29" s="751"/>
      <c r="H29" s="127" t="s">
        <v>176</v>
      </c>
      <c r="I29" s="229">
        <v>4</v>
      </c>
      <c r="J29" s="823"/>
      <c r="K29" s="821"/>
      <c r="L29" s="175"/>
      <c r="M29" s="175"/>
      <c r="N29" s="186"/>
      <c r="O29" s="193"/>
      <c r="P29" s="194"/>
      <c r="Q29" s="751"/>
      <c r="R29" s="127" t="s">
        <v>323</v>
      </c>
      <c r="S29" s="131">
        <v>2</v>
      </c>
      <c r="T29" s="750"/>
      <c r="U29" s="749"/>
      <c r="V29" s="751" t="s">
        <v>196</v>
      </c>
      <c r="W29" s="130" t="s">
        <v>399</v>
      </c>
      <c r="X29" s="234">
        <v>3</v>
      </c>
      <c r="Y29" s="750">
        <v>15</v>
      </c>
      <c r="Z29" s="749">
        <f>15/160</f>
        <v>9.375E-2</v>
      </c>
    </row>
    <row r="30" spans="1:26" s="249" customFormat="1" x14ac:dyDescent="0.25">
      <c r="A30" s="891"/>
      <c r="B30" s="151"/>
      <c r="C30" s="127"/>
      <c r="D30" s="286"/>
      <c r="E30" s="133"/>
      <c r="F30" s="152"/>
      <c r="G30" s="751"/>
      <c r="H30" s="127" t="s">
        <v>177</v>
      </c>
      <c r="I30" s="229">
        <v>4</v>
      </c>
      <c r="J30" s="823"/>
      <c r="K30" s="821"/>
      <c r="L30" s="175"/>
      <c r="M30" s="175"/>
      <c r="N30" s="186"/>
      <c r="O30" s="193"/>
      <c r="P30" s="194"/>
      <c r="Q30" s="751"/>
      <c r="R30" s="127" t="s">
        <v>324</v>
      </c>
      <c r="S30" s="131">
        <v>3</v>
      </c>
      <c r="T30" s="750"/>
      <c r="U30" s="749"/>
      <c r="V30" s="751"/>
      <c r="W30" s="130" t="s">
        <v>400</v>
      </c>
      <c r="X30" s="234">
        <v>3</v>
      </c>
      <c r="Y30" s="750"/>
      <c r="Z30" s="749"/>
    </row>
    <row r="31" spans="1:26" s="249" customFormat="1" x14ac:dyDescent="0.25">
      <c r="A31" s="891"/>
      <c r="B31" s="151"/>
      <c r="C31" s="127"/>
      <c r="D31" s="286"/>
      <c r="E31" s="133"/>
      <c r="F31" s="152"/>
      <c r="G31" s="751"/>
      <c r="H31" s="127" t="s">
        <v>178</v>
      </c>
      <c r="I31" s="229">
        <v>3</v>
      </c>
      <c r="J31" s="823"/>
      <c r="K31" s="821"/>
      <c r="L31" s="175"/>
      <c r="M31" s="175"/>
      <c r="N31" s="186"/>
      <c r="O31" s="193"/>
      <c r="P31" s="194"/>
      <c r="Q31" s="176"/>
      <c r="R31" s="175"/>
      <c r="S31" s="175"/>
      <c r="T31" s="193"/>
      <c r="U31" s="235"/>
      <c r="V31" s="751"/>
      <c r="W31" s="130" t="s">
        <v>401</v>
      </c>
      <c r="X31" s="234">
        <v>3</v>
      </c>
      <c r="Y31" s="750"/>
      <c r="Z31" s="749"/>
    </row>
    <row r="32" spans="1:26" s="249" customFormat="1" x14ac:dyDescent="0.25">
      <c r="A32" s="891"/>
      <c r="B32" s="151"/>
      <c r="C32" s="127"/>
      <c r="D32" s="286"/>
      <c r="E32" s="133"/>
      <c r="F32" s="152"/>
      <c r="G32" s="751"/>
      <c r="H32" s="127" t="s">
        <v>179</v>
      </c>
      <c r="I32" s="455">
        <v>3</v>
      </c>
      <c r="J32" s="823"/>
      <c r="K32" s="821"/>
      <c r="L32" s="175"/>
      <c r="M32" s="175"/>
      <c r="N32" s="186"/>
      <c r="O32" s="193"/>
      <c r="P32" s="194"/>
      <c r="Q32" s="176"/>
      <c r="R32" s="175"/>
      <c r="S32" s="175"/>
      <c r="T32" s="193"/>
      <c r="U32" s="235"/>
      <c r="V32" s="751"/>
      <c r="W32" s="130" t="s">
        <v>402</v>
      </c>
      <c r="X32" s="234">
        <v>3</v>
      </c>
      <c r="Y32" s="750"/>
      <c r="Z32" s="749"/>
    </row>
    <row r="33" spans="1:26" s="249" customFormat="1" x14ac:dyDescent="0.25">
      <c r="A33" s="891"/>
      <c r="B33" s="151"/>
      <c r="C33" s="127"/>
      <c r="D33" s="286"/>
      <c r="E33" s="133"/>
      <c r="F33" s="152"/>
      <c r="G33" s="751"/>
      <c r="H33" s="127" t="s">
        <v>108</v>
      </c>
      <c r="I33" s="455">
        <v>4</v>
      </c>
      <c r="J33" s="823"/>
      <c r="K33" s="821"/>
      <c r="L33" s="175"/>
      <c r="M33" s="175"/>
      <c r="N33" s="186"/>
      <c r="O33" s="193"/>
      <c r="P33" s="194"/>
      <c r="Q33" s="176"/>
      <c r="R33" s="175"/>
      <c r="S33" s="175"/>
      <c r="T33" s="193"/>
      <c r="U33" s="235"/>
      <c r="V33" s="751"/>
      <c r="W33" s="130" t="s">
        <v>323</v>
      </c>
      <c r="X33" s="234">
        <v>3</v>
      </c>
      <c r="Y33" s="750"/>
      <c r="Z33" s="749"/>
    </row>
    <row r="34" spans="1:26" s="249" customFormat="1" x14ac:dyDescent="0.25">
      <c r="A34" s="891"/>
      <c r="B34" s="151"/>
      <c r="C34" s="127"/>
      <c r="D34" s="286"/>
      <c r="E34" s="133"/>
      <c r="F34" s="152"/>
      <c r="G34" s="751"/>
      <c r="H34" s="127" t="s">
        <v>180</v>
      </c>
      <c r="I34" s="455">
        <v>4</v>
      </c>
      <c r="J34" s="823"/>
      <c r="K34" s="821"/>
      <c r="L34" s="175"/>
      <c r="M34" s="175"/>
      <c r="N34" s="186"/>
      <c r="O34" s="193"/>
      <c r="P34" s="194"/>
      <c r="Q34" s="176"/>
      <c r="R34" s="175"/>
      <c r="S34" s="175"/>
      <c r="T34" s="193"/>
      <c r="U34" s="235"/>
      <c r="V34" s="176"/>
      <c r="W34" s="175"/>
      <c r="X34" s="193"/>
      <c r="Y34" s="193"/>
      <c r="Z34" s="194"/>
    </row>
    <row r="35" spans="1:26" s="249" customFormat="1" x14ac:dyDescent="0.25">
      <c r="A35" s="891"/>
      <c r="B35" s="151"/>
      <c r="C35" s="127"/>
      <c r="D35" s="286"/>
      <c r="E35" s="133"/>
      <c r="F35" s="152"/>
      <c r="G35" s="751"/>
      <c r="H35" s="127" t="s">
        <v>181</v>
      </c>
      <c r="I35" s="455">
        <v>4</v>
      </c>
      <c r="J35" s="823"/>
      <c r="K35" s="821"/>
      <c r="L35" s="175"/>
      <c r="M35" s="175"/>
      <c r="N35" s="186"/>
      <c r="O35" s="193"/>
      <c r="P35" s="194"/>
      <c r="Q35" s="176"/>
      <c r="R35" s="175"/>
      <c r="S35" s="175"/>
      <c r="T35" s="193"/>
      <c r="U35" s="235"/>
      <c r="V35" s="176"/>
      <c r="W35" s="175"/>
      <c r="X35" s="193"/>
      <c r="Y35" s="193"/>
      <c r="Z35" s="194"/>
    </row>
    <row r="36" spans="1:26" s="249" customFormat="1" x14ac:dyDescent="0.25">
      <c r="A36" s="891"/>
      <c r="B36" s="151"/>
      <c r="C36" s="127"/>
      <c r="D36" s="286"/>
      <c r="E36" s="133"/>
      <c r="F36" s="152"/>
      <c r="G36" s="751"/>
      <c r="H36" s="127" t="s">
        <v>182</v>
      </c>
      <c r="I36" s="455">
        <v>4</v>
      </c>
      <c r="J36" s="823"/>
      <c r="K36" s="821"/>
      <c r="L36" s="175"/>
      <c r="M36" s="175"/>
      <c r="N36" s="186"/>
      <c r="O36" s="193"/>
      <c r="P36" s="194"/>
      <c r="Q36" s="176"/>
      <c r="R36" s="175"/>
      <c r="S36" s="175"/>
      <c r="T36" s="193"/>
      <c r="U36" s="235"/>
      <c r="V36" s="176"/>
      <c r="W36" s="175"/>
      <c r="X36" s="193"/>
      <c r="Y36" s="193"/>
      <c r="Z36" s="194"/>
    </row>
    <row r="37" spans="1:26" s="249" customFormat="1" ht="15.75" thickBot="1" x14ac:dyDescent="0.3">
      <c r="A37" s="892"/>
      <c r="B37" s="151"/>
      <c r="C37" s="295"/>
      <c r="D37" s="296"/>
      <c r="E37" s="133"/>
      <c r="F37" s="152"/>
      <c r="G37" s="757"/>
      <c r="H37" s="295" t="s">
        <v>183</v>
      </c>
      <c r="I37" s="457">
        <v>4</v>
      </c>
      <c r="J37" s="823"/>
      <c r="K37" s="821"/>
      <c r="L37" s="300"/>
      <c r="M37" s="300"/>
      <c r="N37" s="301"/>
      <c r="O37" s="302"/>
      <c r="P37" s="299"/>
      <c r="Q37" s="297"/>
      <c r="R37" s="300"/>
      <c r="S37" s="300"/>
      <c r="T37" s="302"/>
      <c r="U37" s="303"/>
      <c r="V37" s="297"/>
      <c r="W37" s="300"/>
      <c r="X37" s="302"/>
      <c r="Y37" s="302"/>
      <c r="Z37" s="299"/>
    </row>
    <row r="38" spans="1:26" s="249" customFormat="1" x14ac:dyDescent="0.25">
      <c r="A38" s="886" t="s">
        <v>156</v>
      </c>
      <c r="B38" s="833" t="s">
        <v>154</v>
      </c>
      <c r="C38" s="308" t="s">
        <v>125</v>
      </c>
      <c r="D38" s="324">
        <v>4</v>
      </c>
      <c r="E38" s="867">
        <f>SUM(D38:D40)</f>
        <v>12</v>
      </c>
      <c r="F38" s="831">
        <f>12/178</f>
        <v>6.741573033707865E-2</v>
      </c>
      <c r="G38" s="792" t="s">
        <v>154</v>
      </c>
      <c r="H38" s="310" t="s">
        <v>185</v>
      </c>
      <c r="I38" s="463">
        <v>4</v>
      </c>
      <c r="J38" s="833">
        <f>SUM(I38:I39)</f>
        <v>7</v>
      </c>
      <c r="K38" s="831">
        <f>7/164</f>
        <v>4.2682926829268296E-2</v>
      </c>
      <c r="L38" s="792" t="s">
        <v>154</v>
      </c>
      <c r="M38" s="312" t="s">
        <v>125</v>
      </c>
      <c r="N38" s="313">
        <v>3</v>
      </c>
      <c r="O38" s="789">
        <f>SUM(N38:N40)</f>
        <v>9</v>
      </c>
      <c r="P38" s="786">
        <f>9/160</f>
        <v>5.6250000000000001E-2</v>
      </c>
      <c r="Q38" s="307"/>
      <c r="R38" s="314"/>
      <c r="S38" s="314"/>
      <c r="T38" s="311"/>
      <c r="U38" s="315"/>
      <c r="V38" s="307"/>
      <c r="W38" s="314"/>
      <c r="X38" s="311"/>
      <c r="Y38" s="311"/>
      <c r="Z38" s="309"/>
    </row>
    <row r="39" spans="1:26" s="249" customFormat="1" ht="15.75" thickBot="1" x14ac:dyDescent="0.3">
      <c r="A39" s="887"/>
      <c r="B39" s="869"/>
      <c r="C39" s="125" t="s">
        <v>126</v>
      </c>
      <c r="D39" s="325">
        <v>4</v>
      </c>
      <c r="E39" s="868"/>
      <c r="F39" s="866"/>
      <c r="G39" s="794"/>
      <c r="H39" s="464" t="s">
        <v>186</v>
      </c>
      <c r="I39" s="462">
        <v>3</v>
      </c>
      <c r="J39" s="834"/>
      <c r="K39" s="832"/>
      <c r="L39" s="793"/>
      <c r="M39" s="126" t="s">
        <v>217</v>
      </c>
      <c r="N39" s="187">
        <v>3</v>
      </c>
      <c r="O39" s="790"/>
      <c r="P39" s="787"/>
      <c r="Q39" s="153"/>
      <c r="R39" s="177"/>
      <c r="S39" s="177"/>
      <c r="T39" s="155"/>
      <c r="U39" s="236"/>
      <c r="V39" s="153"/>
      <c r="W39" s="177"/>
      <c r="X39" s="155"/>
      <c r="Y39" s="155"/>
      <c r="Z39" s="154"/>
    </row>
    <row r="40" spans="1:26" s="249" customFormat="1" ht="15.75" thickBot="1" x14ac:dyDescent="0.3">
      <c r="A40" s="888"/>
      <c r="B40" s="869"/>
      <c r="C40" s="125" t="s">
        <v>127</v>
      </c>
      <c r="D40" s="325">
        <v>4</v>
      </c>
      <c r="E40" s="868"/>
      <c r="F40" s="866"/>
      <c r="G40" s="177" t="s">
        <v>196</v>
      </c>
      <c r="H40" s="125" t="s">
        <v>187</v>
      </c>
      <c r="I40" s="461">
        <v>3</v>
      </c>
      <c r="J40" s="466">
        <f>SUM(I40)</f>
        <v>3</v>
      </c>
      <c r="K40" s="467">
        <f>3/164</f>
        <v>1.8292682926829267E-2</v>
      </c>
      <c r="L40" s="794"/>
      <c r="M40" s="320" t="s">
        <v>218</v>
      </c>
      <c r="N40" s="321">
        <v>3</v>
      </c>
      <c r="O40" s="791"/>
      <c r="P40" s="788"/>
      <c r="Q40" s="316"/>
      <c r="R40" s="322"/>
      <c r="S40" s="322"/>
      <c r="T40" s="317"/>
      <c r="U40" s="323"/>
      <c r="V40" s="316"/>
      <c r="W40" s="322"/>
      <c r="X40" s="317"/>
      <c r="Y40" s="317"/>
      <c r="Z40" s="319"/>
    </row>
    <row r="41" spans="1:26" s="249" customFormat="1" x14ac:dyDescent="0.25">
      <c r="A41" s="882" t="s">
        <v>157</v>
      </c>
      <c r="B41" s="797" t="s">
        <v>154</v>
      </c>
      <c r="C41" s="329" t="s">
        <v>128</v>
      </c>
      <c r="D41" s="330">
        <v>4</v>
      </c>
      <c r="E41" s="862">
        <f>SUM(D41:D44)</f>
        <v>16</v>
      </c>
      <c r="F41" s="835">
        <f>16/178</f>
        <v>8.98876404494382E-2</v>
      </c>
      <c r="G41" s="739" t="s">
        <v>154</v>
      </c>
      <c r="H41" s="329" t="s">
        <v>128</v>
      </c>
      <c r="I41" s="465">
        <v>4</v>
      </c>
      <c r="J41" s="797">
        <f>SUM(I41:I42)</f>
        <v>7</v>
      </c>
      <c r="K41" s="835">
        <f>7/164</f>
        <v>4.2682926829268296E-2</v>
      </c>
      <c r="L41" s="739" t="s">
        <v>154</v>
      </c>
      <c r="M41" s="349" t="s">
        <v>219</v>
      </c>
      <c r="N41" s="350">
        <v>3</v>
      </c>
      <c r="O41" s="784">
        <f>SUM(N41:N44)</f>
        <v>12</v>
      </c>
      <c r="P41" s="735">
        <f>12/160</f>
        <v>7.4999999999999997E-2</v>
      </c>
      <c r="Q41" s="739" t="s">
        <v>154</v>
      </c>
      <c r="R41" s="329" t="s">
        <v>326</v>
      </c>
      <c r="S41" s="351">
        <v>3</v>
      </c>
      <c r="T41" s="736">
        <f>SUM(S41:S43)</f>
        <v>8</v>
      </c>
      <c r="U41" s="735">
        <f>8/160</f>
        <v>0.05</v>
      </c>
      <c r="V41" s="739" t="s">
        <v>154</v>
      </c>
      <c r="W41" s="349" t="s">
        <v>263</v>
      </c>
      <c r="X41" s="348">
        <v>3</v>
      </c>
      <c r="Y41" s="736">
        <f>SUM(X41:X44)</f>
        <v>12</v>
      </c>
      <c r="Z41" s="735">
        <f>12/160</f>
        <v>7.4999999999999997E-2</v>
      </c>
    </row>
    <row r="42" spans="1:26" s="249" customFormat="1" ht="15.75" thickBot="1" x14ac:dyDescent="0.3">
      <c r="A42" s="883"/>
      <c r="B42" s="865"/>
      <c r="C42" s="137" t="s">
        <v>129</v>
      </c>
      <c r="D42" s="326">
        <v>4</v>
      </c>
      <c r="E42" s="863"/>
      <c r="F42" s="861"/>
      <c r="G42" s="738"/>
      <c r="H42" s="331" t="s">
        <v>188</v>
      </c>
      <c r="I42" s="470">
        <v>3</v>
      </c>
      <c r="J42" s="798"/>
      <c r="K42" s="836"/>
      <c r="L42" s="737"/>
      <c r="M42" s="139" t="s">
        <v>220</v>
      </c>
      <c r="N42" s="188">
        <v>3</v>
      </c>
      <c r="O42" s="785"/>
      <c r="P42" s="731"/>
      <c r="Q42" s="737"/>
      <c r="R42" s="137" t="s">
        <v>260</v>
      </c>
      <c r="S42" s="138">
        <v>2</v>
      </c>
      <c r="T42" s="733"/>
      <c r="U42" s="731"/>
      <c r="V42" s="737"/>
      <c r="W42" s="139" t="s">
        <v>262</v>
      </c>
      <c r="X42" s="158">
        <v>3</v>
      </c>
      <c r="Y42" s="733"/>
      <c r="Z42" s="731"/>
    </row>
    <row r="43" spans="1:26" s="249" customFormat="1" ht="15.75" thickBot="1" x14ac:dyDescent="0.3">
      <c r="A43" s="883"/>
      <c r="B43" s="865"/>
      <c r="C43" s="137" t="s">
        <v>130</v>
      </c>
      <c r="D43" s="326">
        <v>4</v>
      </c>
      <c r="E43" s="863"/>
      <c r="F43" s="861"/>
      <c r="G43" s="471" t="s">
        <v>196</v>
      </c>
      <c r="H43" s="472" t="s">
        <v>131</v>
      </c>
      <c r="I43" s="473">
        <v>3</v>
      </c>
      <c r="J43" s="468">
        <f>SUM(I43)</f>
        <v>3</v>
      </c>
      <c r="K43" s="469">
        <f>3/164</f>
        <v>1.8292682926829267E-2</v>
      </c>
      <c r="L43" s="737"/>
      <c r="M43" s="140" t="s">
        <v>221</v>
      </c>
      <c r="N43" s="188">
        <v>3</v>
      </c>
      <c r="O43" s="785"/>
      <c r="P43" s="731"/>
      <c r="Q43" s="738"/>
      <c r="R43" s="331" t="s">
        <v>325</v>
      </c>
      <c r="S43" s="359">
        <v>3</v>
      </c>
      <c r="T43" s="734"/>
      <c r="U43" s="732"/>
      <c r="V43" s="737"/>
      <c r="W43" s="139" t="s">
        <v>261</v>
      </c>
      <c r="X43" s="158">
        <v>3</v>
      </c>
      <c r="Y43" s="733"/>
      <c r="Z43" s="731"/>
    </row>
    <row r="44" spans="1:26" s="249" customFormat="1" ht="15.75" thickBot="1" x14ac:dyDescent="0.3">
      <c r="A44" s="883"/>
      <c r="B44" s="798"/>
      <c r="C44" s="331" t="s">
        <v>131</v>
      </c>
      <c r="D44" s="332">
        <v>4</v>
      </c>
      <c r="E44" s="864"/>
      <c r="F44" s="836"/>
      <c r="G44" s="178"/>
      <c r="H44" s="178"/>
      <c r="I44" s="230"/>
      <c r="J44" s="158"/>
      <c r="K44" s="157"/>
      <c r="L44" s="737"/>
      <c r="M44" s="139" t="s">
        <v>222</v>
      </c>
      <c r="N44" s="188">
        <v>3</v>
      </c>
      <c r="O44" s="785"/>
      <c r="P44" s="731"/>
      <c r="Q44" s="737" t="s">
        <v>196</v>
      </c>
      <c r="R44" s="137" t="s">
        <v>327</v>
      </c>
      <c r="S44" s="138">
        <v>3</v>
      </c>
      <c r="T44" s="733">
        <v>16</v>
      </c>
      <c r="U44" s="731">
        <f>16/160</f>
        <v>0.1</v>
      </c>
      <c r="V44" s="738"/>
      <c r="W44" s="357" t="s">
        <v>260</v>
      </c>
      <c r="X44" s="354">
        <v>3</v>
      </c>
      <c r="Y44" s="734"/>
      <c r="Z44" s="732"/>
    </row>
    <row r="45" spans="1:26" s="249" customFormat="1" x14ac:dyDescent="0.25">
      <c r="A45" s="884"/>
      <c r="B45" s="156"/>
      <c r="C45" s="137"/>
      <c r="D45" s="287"/>
      <c r="E45" s="158"/>
      <c r="F45" s="159"/>
      <c r="G45" s="156"/>
      <c r="H45" s="178"/>
      <c r="I45" s="230"/>
      <c r="J45" s="158"/>
      <c r="K45" s="157"/>
      <c r="L45" s="156"/>
      <c r="M45" s="139"/>
      <c r="N45" s="188"/>
      <c r="O45" s="158"/>
      <c r="P45" s="157"/>
      <c r="Q45" s="737"/>
      <c r="R45" s="137" t="s">
        <v>328</v>
      </c>
      <c r="S45" s="138">
        <v>3</v>
      </c>
      <c r="T45" s="733"/>
      <c r="U45" s="731"/>
      <c r="V45" s="737" t="s">
        <v>196</v>
      </c>
      <c r="W45" s="139" t="s">
        <v>271</v>
      </c>
      <c r="X45" s="158">
        <v>3</v>
      </c>
      <c r="Y45" s="733">
        <v>15</v>
      </c>
      <c r="Z45" s="731">
        <f>15/160</f>
        <v>9.375E-2</v>
      </c>
    </row>
    <row r="46" spans="1:26" s="249" customFormat="1" x14ac:dyDescent="0.25">
      <c r="A46" s="884"/>
      <c r="B46" s="156"/>
      <c r="C46" s="137"/>
      <c r="D46" s="287"/>
      <c r="E46" s="158"/>
      <c r="F46" s="159"/>
      <c r="G46" s="156"/>
      <c r="H46" s="178"/>
      <c r="I46" s="230"/>
      <c r="J46" s="158"/>
      <c r="K46" s="157"/>
      <c r="L46" s="156"/>
      <c r="M46" s="139"/>
      <c r="N46" s="188"/>
      <c r="O46" s="158"/>
      <c r="P46" s="157"/>
      <c r="Q46" s="737"/>
      <c r="R46" s="137" t="s">
        <v>329</v>
      </c>
      <c r="S46" s="138">
        <v>3</v>
      </c>
      <c r="T46" s="733"/>
      <c r="U46" s="731"/>
      <c r="V46" s="737"/>
      <c r="W46" s="139" t="s">
        <v>272</v>
      </c>
      <c r="X46" s="158">
        <v>3</v>
      </c>
      <c r="Y46" s="733"/>
      <c r="Z46" s="731"/>
    </row>
    <row r="47" spans="1:26" s="249" customFormat="1" x14ac:dyDescent="0.25">
      <c r="A47" s="884"/>
      <c r="B47" s="156"/>
      <c r="C47" s="137"/>
      <c r="D47" s="287"/>
      <c r="E47" s="158"/>
      <c r="F47" s="159"/>
      <c r="G47" s="156"/>
      <c r="H47" s="178"/>
      <c r="I47" s="230"/>
      <c r="J47" s="158"/>
      <c r="K47" s="157"/>
      <c r="L47" s="156"/>
      <c r="M47" s="139"/>
      <c r="N47" s="188"/>
      <c r="O47" s="158"/>
      <c r="P47" s="157"/>
      <c r="Q47" s="737"/>
      <c r="R47" s="137" t="s">
        <v>330</v>
      </c>
      <c r="S47" s="138">
        <v>2</v>
      </c>
      <c r="T47" s="733"/>
      <c r="U47" s="731"/>
      <c r="V47" s="737"/>
      <c r="W47" s="139" t="s">
        <v>273</v>
      </c>
      <c r="X47" s="158">
        <v>3</v>
      </c>
      <c r="Y47" s="733"/>
      <c r="Z47" s="731"/>
    </row>
    <row r="48" spans="1:26" s="249" customFormat="1" x14ac:dyDescent="0.25">
      <c r="A48" s="884"/>
      <c r="B48" s="156"/>
      <c r="C48" s="137"/>
      <c r="D48" s="287"/>
      <c r="E48" s="158"/>
      <c r="F48" s="159"/>
      <c r="G48" s="156"/>
      <c r="H48" s="178"/>
      <c r="I48" s="230"/>
      <c r="J48" s="158"/>
      <c r="K48" s="157"/>
      <c r="L48" s="156"/>
      <c r="M48" s="139"/>
      <c r="N48" s="188"/>
      <c r="O48" s="158"/>
      <c r="P48" s="157"/>
      <c r="Q48" s="737"/>
      <c r="R48" s="137" t="s">
        <v>331</v>
      </c>
      <c r="S48" s="138">
        <v>3</v>
      </c>
      <c r="T48" s="733"/>
      <c r="U48" s="731"/>
      <c r="V48" s="737"/>
      <c r="W48" s="139" t="s">
        <v>274</v>
      </c>
      <c r="X48" s="158">
        <v>3</v>
      </c>
      <c r="Y48" s="733"/>
      <c r="Z48" s="731"/>
    </row>
    <row r="49" spans="1:26" s="249" customFormat="1" ht="15.75" thickBot="1" x14ac:dyDescent="0.3">
      <c r="A49" s="885"/>
      <c r="B49" s="352"/>
      <c r="C49" s="331"/>
      <c r="D49" s="353"/>
      <c r="E49" s="354"/>
      <c r="F49" s="355"/>
      <c r="G49" s="156"/>
      <c r="H49" s="178"/>
      <c r="I49" s="230"/>
      <c r="J49" s="158"/>
      <c r="K49" s="157"/>
      <c r="L49" s="352"/>
      <c r="M49" s="357"/>
      <c r="N49" s="358"/>
      <c r="O49" s="354"/>
      <c r="P49" s="356"/>
      <c r="Q49" s="738"/>
      <c r="R49" s="357" t="s">
        <v>332</v>
      </c>
      <c r="S49" s="359">
        <v>2</v>
      </c>
      <c r="T49" s="734"/>
      <c r="U49" s="732"/>
      <c r="V49" s="738"/>
      <c r="W49" s="357" t="s">
        <v>275</v>
      </c>
      <c r="X49" s="354">
        <v>3</v>
      </c>
      <c r="Y49" s="734"/>
      <c r="Z49" s="732"/>
    </row>
    <row r="50" spans="1:26" s="249" customFormat="1" x14ac:dyDescent="0.25">
      <c r="A50" s="879" t="s">
        <v>158</v>
      </c>
      <c r="B50" s="858" t="s">
        <v>154</v>
      </c>
      <c r="C50" s="333" t="s">
        <v>112</v>
      </c>
      <c r="D50" s="334">
        <v>2</v>
      </c>
      <c r="E50" s="858">
        <f>SUM(D50:D53)</f>
        <v>6</v>
      </c>
      <c r="F50" s="855">
        <f>6/178</f>
        <v>3.3707865168539325E-2</v>
      </c>
      <c r="G50" s="364" t="s">
        <v>154</v>
      </c>
      <c r="H50" s="333" t="s">
        <v>189</v>
      </c>
      <c r="I50" s="361">
        <v>4</v>
      </c>
      <c r="J50" s="362">
        <f>SUM(I50)</f>
        <v>4</v>
      </c>
      <c r="K50" s="363">
        <f>4/164</f>
        <v>2.4390243902439025E-2</v>
      </c>
      <c r="L50" s="775" t="s">
        <v>154</v>
      </c>
      <c r="M50" s="365" t="s">
        <v>223</v>
      </c>
      <c r="N50" s="366">
        <v>3</v>
      </c>
      <c r="O50" s="772">
        <f>SUM(N50:N52)</f>
        <v>9</v>
      </c>
      <c r="P50" s="769">
        <f>9/160</f>
        <v>5.6250000000000001E-2</v>
      </c>
      <c r="Q50" s="364"/>
      <c r="R50" s="360"/>
      <c r="S50" s="360"/>
      <c r="T50" s="362"/>
      <c r="U50" s="367"/>
      <c r="V50" s="364"/>
      <c r="W50" s="360"/>
      <c r="X50" s="362"/>
      <c r="Y50" s="362"/>
      <c r="Z50" s="363"/>
    </row>
    <row r="51" spans="1:26" s="249" customFormat="1" x14ac:dyDescent="0.25">
      <c r="A51" s="880"/>
      <c r="B51" s="859"/>
      <c r="C51" s="141" t="s">
        <v>113</v>
      </c>
      <c r="D51" s="327">
        <v>1</v>
      </c>
      <c r="E51" s="859"/>
      <c r="F51" s="856"/>
      <c r="G51" s="160"/>
      <c r="H51" s="179"/>
      <c r="I51" s="183"/>
      <c r="J51" s="161"/>
      <c r="K51" s="162"/>
      <c r="L51" s="776"/>
      <c r="M51" s="142" t="s">
        <v>224</v>
      </c>
      <c r="N51" s="189">
        <v>3</v>
      </c>
      <c r="O51" s="773"/>
      <c r="P51" s="770"/>
      <c r="Q51" s="160"/>
      <c r="R51" s="179"/>
      <c r="S51" s="179"/>
      <c r="T51" s="161"/>
      <c r="U51" s="237"/>
      <c r="V51" s="160"/>
      <c r="W51" s="179"/>
      <c r="X51" s="161"/>
      <c r="Y51" s="161"/>
      <c r="Z51" s="162"/>
    </row>
    <row r="52" spans="1:26" s="249" customFormat="1" ht="30" x14ac:dyDescent="0.25">
      <c r="A52" s="880"/>
      <c r="B52" s="859"/>
      <c r="C52" s="141" t="s">
        <v>114</v>
      </c>
      <c r="D52" s="327">
        <v>1</v>
      </c>
      <c r="E52" s="859"/>
      <c r="F52" s="856"/>
      <c r="G52" s="160"/>
      <c r="H52" s="179"/>
      <c r="I52" s="183"/>
      <c r="J52" s="161"/>
      <c r="K52" s="162"/>
      <c r="L52" s="776"/>
      <c r="M52" s="142" t="s">
        <v>225</v>
      </c>
      <c r="N52" s="189">
        <v>3</v>
      </c>
      <c r="O52" s="773"/>
      <c r="P52" s="770"/>
      <c r="Q52" s="160"/>
      <c r="R52" s="179"/>
      <c r="S52" s="179"/>
      <c r="T52" s="161"/>
      <c r="U52" s="237"/>
      <c r="V52" s="160"/>
      <c r="W52" s="179"/>
      <c r="X52" s="161"/>
      <c r="Y52" s="161"/>
      <c r="Z52" s="162"/>
    </row>
    <row r="53" spans="1:26" s="249" customFormat="1" ht="15.75" thickBot="1" x14ac:dyDescent="0.3">
      <c r="A53" s="881"/>
      <c r="B53" s="860"/>
      <c r="C53" s="335" t="s">
        <v>159</v>
      </c>
      <c r="D53" s="336">
        <v>2</v>
      </c>
      <c r="E53" s="860"/>
      <c r="F53" s="857"/>
      <c r="G53" s="372"/>
      <c r="H53" s="368"/>
      <c r="I53" s="369"/>
      <c r="J53" s="370"/>
      <c r="K53" s="371"/>
      <c r="L53" s="777"/>
      <c r="M53" s="368"/>
      <c r="N53" s="373"/>
      <c r="O53" s="774"/>
      <c r="P53" s="771"/>
      <c r="Q53" s="372"/>
      <c r="R53" s="368"/>
      <c r="S53" s="368"/>
      <c r="T53" s="370"/>
      <c r="U53" s="374"/>
      <c r="V53" s="372"/>
      <c r="W53" s="368"/>
      <c r="X53" s="370"/>
      <c r="Y53" s="370"/>
      <c r="Z53" s="371"/>
    </row>
    <row r="54" spans="1:26" s="249" customFormat="1" x14ac:dyDescent="0.25">
      <c r="A54" s="876" t="s">
        <v>160</v>
      </c>
      <c r="B54" s="852" t="s">
        <v>154</v>
      </c>
      <c r="C54" s="337" t="s">
        <v>134</v>
      </c>
      <c r="D54" s="338">
        <v>4</v>
      </c>
      <c r="E54" s="849">
        <f>SUM(D54:D56)</f>
        <v>11</v>
      </c>
      <c r="F54" s="846">
        <f>11/178</f>
        <v>6.1797752808988762E-2</v>
      </c>
      <c r="G54" s="375" t="s">
        <v>154</v>
      </c>
      <c r="H54" s="376" t="s">
        <v>190</v>
      </c>
      <c r="I54" s="377">
        <v>4</v>
      </c>
      <c r="J54" s="378">
        <f>SUM(I54:I55)</f>
        <v>7</v>
      </c>
      <c r="K54" s="379">
        <f>7/164</f>
        <v>4.2682926829268296E-2</v>
      </c>
      <c r="L54" s="728" t="s">
        <v>154</v>
      </c>
      <c r="M54" s="376" t="s">
        <v>226</v>
      </c>
      <c r="N54" s="380">
        <v>2</v>
      </c>
      <c r="O54" s="767">
        <f>SUM(N54:N57)</f>
        <v>10</v>
      </c>
      <c r="P54" s="722">
        <f>10/160</f>
        <v>6.25E-2</v>
      </c>
      <c r="Q54" s="728" t="s">
        <v>196</v>
      </c>
      <c r="R54" s="337" t="s">
        <v>333</v>
      </c>
      <c r="S54" s="381">
        <v>3</v>
      </c>
      <c r="T54" s="725">
        <f>SUM(S54:S58)</f>
        <v>16</v>
      </c>
      <c r="U54" s="722">
        <f>16/160</f>
        <v>0.1</v>
      </c>
      <c r="V54" s="728" t="s">
        <v>196</v>
      </c>
      <c r="W54" s="382" t="s">
        <v>270</v>
      </c>
      <c r="X54" s="378">
        <v>3</v>
      </c>
      <c r="Y54" s="725">
        <v>15</v>
      </c>
      <c r="Z54" s="722">
        <f>15/160</f>
        <v>9.375E-2</v>
      </c>
    </row>
    <row r="55" spans="1:26" s="249" customFormat="1" x14ac:dyDescent="0.25">
      <c r="A55" s="877"/>
      <c r="B55" s="853"/>
      <c r="C55" s="143" t="s">
        <v>135</v>
      </c>
      <c r="D55" s="328">
        <v>4</v>
      </c>
      <c r="E55" s="850"/>
      <c r="F55" s="847"/>
      <c r="G55" s="180"/>
      <c r="H55" s="143" t="s">
        <v>191</v>
      </c>
      <c r="I55" s="184">
        <v>3</v>
      </c>
      <c r="J55" s="164"/>
      <c r="K55" s="163"/>
      <c r="L55" s="729"/>
      <c r="M55" s="146" t="s">
        <v>229</v>
      </c>
      <c r="N55" s="190">
        <v>3</v>
      </c>
      <c r="O55" s="768"/>
      <c r="P55" s="723"/>
      <c r="Q55" s="729"/>
      <c r="R55" s="143" t="s">
        <v>334</v>
      </c>
      <c r="S55" s="144">
        <v>3</v>
      </c>
      <c r="T55" s="726"/>
      <c r="U55" s="723"/>
      <c r="V55" s="729"/>
      <c r="W55" s="198" t="s">
        <v>269</v>
      </c>
      <c r="X55" s="164">
        <v>3</v>
      </c>
      <c r="Y55" s="726"/>
      <c r="Z55" s="723"/>
    </row>
    <row r="56" spans="1:26" s="249" customFormat="1" x14ac:dyDescent="0.25">
      <c r="A56" s="877"/>
      <c r="B56" s="853"/>
      <c r="C56" s="143" t="s">
        <v>136</v>
      </c>
      <c r="D56" s="328">
        <v>3</v>
      </c>
      <c r="E56" s="850"/>
      <c r="F56" s="847"/>
      <c r="G56" s="180"/>
      <c r="H56" s="180"/>
      <c r="I56" s="184"/>
      <c r="J56" s="164"/>
      <c r="K56" s="163"/>
      <c r="L56" s="729"/>
      <c r="M56" s="145" t="s">
        <v>228</v>
      </c>
      <c r="N56" s="190">
        <v>3</v>
      </c>
      <c r="O56" s="768"/>
      <c r="P56" s="723"/>
      <c r="Q56" s="729"/>
      <c r="R56" s="145" t="s">
        <v>335</v>
      </c>
      <c r="S56" s="144">
        <v>3</v>
      </c>
      <c r="T56" s="726"/>
      <c r="U56" s="723"/>
      <c r="V56" s="729"/>
      <c r="W56" s="145" t="s">
        <v>268</v>
      </c>
      <c r="X56" s="164">
        <v>3</v>
      </c>
      <c r="Y56" s="726"/>
      <c r="Z56" s="723"/>
    </row>
    <row r="57" spans="1:26" s="249" customFormat="1" x14ac:dyDescent="0.25">
      <c r="A57" s="877"/>
      <c r="B57" s="853"/>
      <c r="C57" s="143"/>
      <c r="D57" s="328"/>
      <c r="E57" s="850"/>
      <c r="F57" s="847"/>
      <c r="G57" s="180"/>
      <c r="H57" s="180"/>
      <c r="I57" s="184"/>
      <c r="J57" s="164"/>
      <c r="K57" s="163"/>
      <c r="L57" s="729"/>
      <c r="M57" s="146" t="s">
        <v>227</v>
      </c>
      <c r="N57" s="190">
        <v>2</v>
      </c>
      <c r="O57" s="768"/>
      <c r="P57" s="723"/>
      <c r="Q57" s="729"/>
      <c r="R57" s="143" t="s">
        <v>336</v>
      </c>
      <c r="S57" s="144">
        <v>3</v>
      </c>
      <c r="T57" s="726"/>
      <c r="U57" s="723"/>
      <c r="V57" s="729"/>
      <c r="W57" s="145" t="s">
        <v>267</v>
      </c>
      <c r="X57" s="164">
        <v>3</v>
      </c>
      <c r="Y57" s="726"/>
      <c r="Z57" s="723"/>
    </row>
    <row r="58" spans="1:26" s="249" customFormat="1" ht="15.75" thickBot="1" x14ac:dyDescent="0.3">
      <c r="A58" s="878"/>
      <c r="B58" s="854"/>
      <c r="C58" s="339"/>
      <c r="D58" s="340"/>
      <c r="E58" s="851"/>
      <c r="F58" s="848"/>
      <c r="G58" s="383"/>
      <c r="H58" s="383"/>
      <c r="I58" s="384"/>
      <c r="J58" s="385"/>
      <c r="K58" s="386"/>
      <c r="L58" s="387"/>
      <c r="M58" s="388"/>
      <c r="N58" s="389"/>
      <c r="O58" s="385"/>
      <c r="P58" s="386"/>
      <c r="Q58" s="730"/>
      <c r="R58" s="339" t="s">
        <v>337</v>
      </c>
      <c r="S58" s="390">
        <v>4</v>
      </c>
      <c r="T58" s="727"/>
      <c r="U58" s="724"/>
      <c r="V58" s="730"/>
      <c r="W58" s="391" t="s">
        <v>266</v>
      </c>
      <c r="X58" s="385">
        <v>3</v>
      </c>
      <c r="Y58" s="727"/>
      <c r="Z58" s="724"/>
    </row>
    <row r="59" spans="1:26" s="249" customFormat="1" x14ac:dyDescent="0.25">
      <c r="A59" s="900" t="s">
        <v>4</v>
      </c>
      <c r="B59" s="808" t="s">
        <v>154</v>
      </c>
      <c r="C59" s="342" t="s">
        <v>138</v>
      </c>
      <c r="D59" s="343">
        <v>3</v>
      </c>
      <c r="E59" s="805">
        <f>SUM(D59:D63)</f>
        <v>19</v>
      </c>
      <c r="F59" s="802">
        <f>19/178</f>
        <v>0.10674157303370786</v>
      </c>
      <c r="G59" s="392" t="s">
        <v>154</v>
      </c>
      <c r="H59" s="393" t="s">
        <v>192</v>
      </c>
      <c r="I59" s="394">
        <v>4</v>
      </c>
      <c r="J59" s="395">
        <f>SUM(I59)</f>
        <v>4</v>
      </c>
      <c r="K59" s="396">
        <f>4/164</f>
        <v>2.4390243902439025E-2</v>
      </c>
      <c r="L59" s="758" t="s">
        <v>154</v>
      </c>
      <c r="M59" s="398" t="s">
        <v>230</v>
      </c>
      <c r="N59" s="399">
        <v>3</v>
      </c>
      <c r="O59" s="780">
        <f>SUM(N59:N60)</f>
        <v>6</v>
      </c>
      <c r="P59" s="764">
        <f>6/160</f>
        <v>3.7499999999999999E-2</v>
      </c>
      <c r="Q59" s="758" t="s">
        <v>196</v>
      </c>
      <c r="R59" s="342" t="s">
        <v>338</v>
      </c>
      <c r="S59" s="400">
        <v>4</v>
      </c>
      <c r="T59" s="761">
        <f>SUM(S59:S63)</f>
        <v>16</v>
      </c>
      <c r="U59" s="764">
        <f>16/160</f>
        <v>0.1</v>
      </c>
      <c r="V59" s="397"/>
      <c r="W59" s="392"/>
      <c r="X59" s="395"/>
      <c r="Y59" s="395"/>
      <c r="Z59" s="396"/>
    </row>
    <row r="60" spans="1:26" s="249" customFormat="1" x14ac:dyDescent="0.25">
      <c r="A60" s="901"/>
      <c r="B60" s="809"/>
      <c r="C60" s="147" t="s">
        <v>139</v>
      </c>
      <c r="D60" s="341">
        <v>4</v>
      </c>
      <c r="E60" s="806"/>
      <c r="F60" s="803"/>
      <c r="G60" s="181"/>
      <c r="H60" s="181"/>
      <c r="I60" s="185"/>
      <c r="J60" s="167"/>
      <c r="K60" s="166"/>
      <c r="L60" s="759"/>
      <c r="M60" s="149" t="s">
        <v>231</v>
      </c>
      <c r="N60" s="191">
        <v>3</v>
      </c>
      <c r="O60" s="781"/>
      <c r="P60" s="765"/>
      <c r="Q60" s="759"/>
      <c r="R60" s="147" t="s">
        <v>339</v>
      </c>
      <c r="S60" s="148">
        <v>3</v>
      </c>
      <c r="T60" s="762"/>
      <c r="U60" s="765"/>
      <c r="V60" s="165"/>
      <c r="W60" s="181"/>
      <c r="X60" s="167"/>
      <c r="Y60" s="167"/>
      <c r="Z60" s="166"/>
    </row>
    <row r="61" spans="1:26" s="249" customFormat="1" x14ac:dyDescent="0.25">
      <c r="A61" s="901"/>
      <c r="B61" s="809"/>
      <c r="C61" s="147" t="s">
        <v>140</v>
      </c>
      <c r="D61" s="341">
        <v>4</v>
      </c>
      <c r="E61" s="806"/>
      <c r="F61" s="803"/>
      <c r="G61" s="181"/>
      <c r="H61" s="181"/>
      <c r="I61" s="185"/>
      <c r="J61" s="167"/>
      <c r="K61" s="166"/>
      <c r="L61" s="165"/>
      <c r="M61" s="149"/>
      <c r="N61" s="191"/>
      <c r="O61" s="167"/>
      <c r="P61" s="166"/>
      <c r="Q61" s="759"/>
      <c r="R61" s="147" t="s">
        <v>340</v>
      </c>
      <c r="S61" s="148">
        <v>3</v>
      </c>
      <c r="T61" s="762"/>
      <c r="U61" s="765"/>
      <c r="V61" s="165"/>
      <c r="W61" s="181"/>
      <c r="X61" s="167"/>
      <c r="Y61" s="167"/>
      <c r="Z61" s="166"/>
    </row>
    <row r="62" spans="1:26" s="249" customFormat="1" x14ac:dyDescent="0.25">
      <c r="A62" s="901"/>
      <c r="B62" s="809"/>
      <c r="C62" s="147" t="s">
        <v>141</v>
      </c>
      <c r="D62" s="341">
        <v>4</v>
      </c>
      <c r="E62" s="806"/>
      <c r="F62" s="803"/>
      <c r="G62" s="181"/>
      <c r="H62" s="181"/>
      <c r="I62" s="185"/>
      <c r="J62" s="167"/>
      <c r="K62" s="166"/>
      <c r="L62" s="165"/>
      <c r="M62" s="181"/>
      <c r="N62" s="191"/>
      <c r="O62" s="167"/>
      <c r="P62" s="166"/>
      <c r="Q62" s="759"/>
      <c r="R62" s="147" t="s">
        <v>341</v>
      </c>
      <c r="S62" s="148">
        <v>3</v>
      </c>
      <c r="T62" s="762"/>
      <c r="U62" s="765"/>
      <c r="V62" s="165"/>
      <c r="W62" s="181"/>
      <c r="X62" s="167"/>
      <c r="Y62" s="167"/>
      <c r="Z62" s="166"/>
    </row>
    <row r="63" spans="1:26" s="249" customFormat="1" ht="15.75" thickBot="1" x14ac:dyDescent="0.3">
      <c r="A63" s="902"/>
      <c r="B63" s="810"/>
      <c r="C63" s="344" t="s">
        <v>142</v>
      </c>
      <c r="D63" s="345">
        <v>4</v>
      </c>
      <c r="E63" s="807"/>
      <c r="F63" s="804"/>
      <c r="G63" s="401"/>
      <c r="H63" s="401"/>
      <c r="I63" s="402"/>
      <c r="J63" s="403"/>
      <c r="K63" s="404"/>
      <c r="L63" s="405"/>
      <c r="M63" s="401"/>
      <c r="N63" s="406"/>
      <c r="O63" s="403"/>
      <c r="P63" s="404"/>
      <c r="Q63" s="760"/>
      <c r="R63" s="344" t="s">
        <v>342</v>
      </c>
      <c r="S63" s="407">
        <v>3</v>
      </c>
      <c r="T63" s="763"/>
      <c r="U63" s="766"/>
      <c r="V63" s="405"/>
      <c r="W63" s="401"/>
      <c r="X63" s="403"/>
      <c r="Y63" s="403"/>
      <c r="Z63" s="404"/>
    </row>
    <row r="64" spans="1:26" s="249" customFormat="1" x14ac:dyDescent="0.25">
      <c r="A64" s="897" t="s">
        <v>193</v>
      </c>
      <c r="B64" s="408"/>
      <c r="C64" s="409"/>
      <c r="D64" s="410"/>
      <c r="E64" s="411"/>
      <c r="F64" s="412"/>
      <c r="G64" s="720" t="s">
        <v>154</v>
      </c>
      <c r="H64" s="413" t="s">
        <v>194</v>
      </c>
      <c r="I64" s="414">
        <v>3</v>
      </c>
      <c r="J64" s="778">
        <f>SUM(I64:I65)</f>
        <v>6</v>
      </c>
      <c r="K64" s="716">
        <f>6/164</f>
        <v>3.6585365853658534E-2</v>
      </c>
      <c r="L64" s="720" t="s">
        <v>154</v>
      </c>
      <c r="M64" s="415" t="s">
        <v>233</v>
      </c>
      <c r="N64" s="416">
        <v>3</v>
      </c>
      <c r="O64" s="778">
        <f>SUM(N64:N65)</f>
        <v>6</v>
      </c>
      <c r="P64" s="716">
        <f>6/160</f>
        <v>3.7499999999999999E-2</v>
      </c>
      <c r="Q64" s="408"/>
      <c r="R64" s="409"/>
      <c r="S64" s="409"/>
      <c r="T64" s="411"/>
      <c r="U64" s="417"/>
      <c r="V64" s="720" t="s">
        <v>154</v>
      </c>
      <c r="W64" s="415" t="s">
        <v>265</v>
      </c>
      <c r="X64" s="411">
        <v>3</v>
      </c>
      <c r="Y64" s="718">
        <f>SUM(X64:X65)</f>
        <v>6</v>
      </c>
      <c r="Z64" s="716">
        <f>6/160</f>
        <v>3.7499999999999999E-2</v>
      </c>
    </row>
    <row r="65" spans="1:26" s="249" customFormat="1" ht="15.75" thickBot="1" x14ac:dyDescent="0.3">
      <c r="A65" s="898"/>
      <c r="B65" s="168"/>
      <c r="C65" s="169"/>
      <c r="D65" s="231"/>
      <c r="E65" s="170"/>
      <c r="F65" s="171"/>
      <c r="G65" s="801"/>
      <c r="H65" s="474" t="s">
        <v>195</v>
      </c>
      <c r="I65" s="424">
        <v>3</v>
      </c>
      <c r="J65" s="800"/>
      <c r="K65" s="799"/>
      <c r="L65" s="721"/>
      <c r="M65" s="150" t="s">
        <v>232</v>
      </c>
      <c r="N65" s="192">
        <v>3</v>
      </c>
      <c r="O65" s="779"/>
      <c r="P65" s="717"/>
      <c r="Q65" s="168"/>
      <c r="R65" s="169"/>
      <c r="S65" s="169"/>
      <c r="T65" s="170"/>
      <c r="U65" s="238"/>
      <c r="V65" s="721"/>
      <c r="W65" s="150" t="s">
        <v>264</v>
      </c>
      <c r="X65" s="170">
        <v>3</v>
      </c>
      <c r="Y65" s="719"/>
      <c r="Z65" s="717"/>
    </row>
    <row r="66" spans="1:26" s="249" customFormat="1" ht="15.75" thickBot="1" x14ac:dyDescent="0.3">
      <c r="A66" s="899"/>
      <c r="B66" s="418"/>
      <c r="C66" s="419"/>
      <c r="D66" s="420"/>
      <c r="E66" s="421"/>
      <c r="F66" s="422"/>
      <c r="G66" s="418" t="s">
        <v>196</v>
      </c>
      <c r="H66" s="423" t="s">
        <v>197</v>
      </c>
      <c r="I66" s="424">
        <v>3</v>
      </c>
      <c r="J66" s="421">
        <f>SUM(I66)</f>
        <v>3</v>
      </c>
      <c r="K66" s="425">
        <f>3/164</f>
        <v>1.8292682926829267E-2</v>
      </c>
      <c r="L66" s="418"/>
      <c r="M66" s="419"/>
      <c r="N66" s="426"/>
      <c r="O66" s="421"/>
      <c r="P66" s="425"/>
      <c r="Q66" s="418"/>
      <c r="R66" s="419"/>
      <c r="S66" s="419"/>
      <c r="T66" s="421"/>
      <c r="U66" s="427"/>
      <c r="V66" s="418"/>
      <c r="W66" s="419"/>
      <c r="X66" s="421"/>
      <c r="Y66" s="421"/>
      <c r="Z66" s="425"/>
    </row>
    <row r="67" spans="1:26" ht="15" customHeight="1" x14ac:dyDescent="0.25">
      <c r="A67" s="697" t="s">
        <v>55</v>
      </c>
      <c r="B67" s="429"/>
      <c r="C67" s="429"/>
      <c r="D67" s="430"/>
      <c r="E67" s="431"/>
      <c r="F67" s="431"/>
      <c r="G67" s="429"/>
      <c r="H67" s="432"/>
      <c r="I67" s="430"/>
      <c r="J67" s="431"/>
      <c r="K67" s="433"/>
      <c r="L67" s="429"/>
      <c r="M67" s="429"/>
      <c r="N67" s="429"/>
      <c r="O67" s="431"/>
      <c r="P67" s="433"/>
      <c r="Q67" s="707" t="s">
        <v>154</v>
      </c>
      <c r="R67" s="434" t="s">
        <v>244</v>
      </c>
      <c r="S67" s="435">
        <v>3</v>
      </c>
      <c r="T67" s="707">
        <f>SUM(S67:S72)</f>
        <v>17</v>
      </c>
      <c r="U67" s="704">
        <f>17/160</f>
        <v>0.10625</v>
      </c>
      <c r="V67" s="436"/>
      <c r="W67" s="429"/>
      <c r="X67" s="431"/>
      <c r="Y67" s="431"/>
      <c r="Z67" s="437"/>
    </row>
    <row r="68" spans="1:26" x14ac:dyDescent="0.25">
      <c r="A68" s="896"/>
      <c r="B68" s="4"/>
      <c r="C68" s="4"/>
      <c r="D68" s="438"/>
      <c r="E68" s="60"/>
      <c r="F68" s="60"/>
      <c r="G68" s="4"/>
      <c r="H68" s="122"/>
      <c r="I68" s="438"/>
      <c r="J68" s="60"/>
      <c r="K68" s="439"/>
      <c r="L68" s="4"/>
      <c r="M68" s="4"/>
      <c r="N68" s="4"/>
      <c r="O68" s="60"/>
      <c r="P68" s="439"/>
      <c r="Q68" s="708"/>
      <c r="R68" s="227" t="s">
        <v>347</v>
      </c>
      <c r="S68" s="85">
        <v>3</v>
      </c>
      <c r="T68" s="708"/>
      <c r="U68" s="705"/>
      <c r="V68" s="239"/>
      <c r="W68" s="4"/>
      <c r="X68" s="60"/>
      <c r="Y68" s="60"/>
      <c r="Z68" s="240"/>
    </row>
    <row r="69" spans="1:26" x14ac:dyDescent="0.25">
      <c r="A69" s="896"/>
      <c r="B69" s="4"/>
      <c r="C69" s="4"/>
      <c r="D69" s="438"/>
      <c r="E69" s="60"/>
      <c r="F69" s="60"/>
      <c r="G69" s="4"/>
      <c r="H69" s="4"/>
      <c r="I69" s="438"/>
      <c r="J69" s="60"/>
      <c r="K69" s="439"/>
      <c r="L69" s="4"/>
      <c r="M69" s="4"/>
      <c r="N69" s="4"/>
      <c r="O69" s="60"/>
      <c r="P69" s="439"/>
      <c r="Q69" s="708"/>
      <c r="R69" s="227" t="s">
        <v>346</v>
      </c>
      <c r="S69" s="85">
        <v>2</v>
      </c>
      <c r="T69" s="708"/>
      <c r="U69" s="705"/>
      <c r="V69" s="239"/>
      <c r="W69" s="4"/>
      <c r="X69" s="60"/>
      <c r="Y69" s="60"/>
      <c r="Z69" s="240"/>
    </row>
    <row r="70" spans="1:26" x14ac:dyDescent="0.25">
      <c r="A70" s="896"/>
      <c r="B70" s="4"/>
      <c r="C70" s="4"/>
      <c r="D70" s="438"/>
      <c r="E70" s="60"/>
      <c r="F70" s="60"/>
      <c r="G70" s="4"/>
      <c r="H70" s="4"/>
      <c r="I70" s="438"/>
      <c r="J70" s="60"/>
      <c r="K70" s="439"/>
      <c r="L70" s="4"/>
      <c r="M70" s="4"/>
      <c r="N70" s="4"/>
      <c r="O70" s="60"/>
      <c r="P70" s="439"/>
      <c r="Q70" s="708"/>
      <c r="R70" s="227" t="s">
        <v>345</v>
      </c>
      <c r="S70" s="85">
        <v>3</v>
      </c>
      <c r="T70" s="708"/>
      <c r="U70" s="705"/>
      <c r="V70" s="239"/>
      <c r="W70" s="4"/>
      <c r="X70" s="60"/>
      <c r="Y70" s="60"/>
      <c r="Z70" s="240"/>
    </row>
    <row r="71" spans="1:26" x14ac:dyDescent="0.25">
      <c r="A71" s="896"/>
      <c r="B71" s="4"/>
      <c r="C71" s="4"/>
      <c r="D71" s="438"/>
      <c r="E71" s="60"/>
      <c r="F71" s="60"/>
      <c r="G71" s="4"/>
      <c r="H71" s="4"/>
      <c r="I71" s="438"/>
      <c r="J71" s="60"/>
      <c r="K71" s="439"/>
      <c r="L71" s="4"/>
      <c r="M71" s="4"/>
      <c r="N71" s="4"/>
      <c r="O71" s="60"/>
      <c r="P71" s="439"/>
      <c r="Q71" s="708"/>
      <c r="R71" s="227" t="s">
        <v>344</v>
      </c>
      <c r="S71" s="85">
        <v>3</v>
      </c>
      <c r="T71" s="708"/>
      <c r="U71" s="705"/>
      <c r="V71" s="239"/>
      <c r="W71" s="4"/>
      <c r="X71" s="60"/>
      <c r="Y71" s="60"/>
      <c r="Z71" s="240"/>
    </row>
    <row r="72" spans="1:26" ht="15.75" thickBot="1" x14ac:dyDescent="0.3">
      <c r="A72" s="698"/>
      <c r="B72" s="440"/>
      <c r="C72" s="440"/>
      <c r="D72" s="441"/>
      <c r="E72" s="244"/>
      <c r="F72" s="244"/>
      <c r="G72" s="440"/>
      <c r="H72" s="440"/>
      <c r="I72" s="441"/>
      <c r="J72" s="244"/>
      <c r="K72" s="442"/>
      <c r="L72" s="440"/>
      <c r="M72" s="440"/>
      <c r="N72" s="440"/>
      <c r="O72" s="244"/>
      <c r="P72" s="442"/>
      <c r="Q72" s="709"/>
      <c r="R72" s="443" t="s">
        <v>343</v>
      </c>
      <c r="S72" s="444">
        <v>3</v>
      </c>
      <c r="T72" s="709"/>
      <c r="U72" s="706"/>
      <c r="V72" s="241"/>
      <c r="W72" s="440"/>
      <c r="X72" s="244"/>
      <c r="Y72" s="244"/>
      <c r="Z72" s="245"/>
    </row>
    <row r="73" spans="1:26" ht="15" customHeight="1" x14ac:dyDescent="0.25">
      <c r="A73" s="697" t="s">
        <v>348</v>
      </c>
      <c r="B73" s="429"/>
      <c r="C73" s="429"/>
      <c r="D73" s="430"/>
      <c r="E73" s="431"/>
      <c r="F73" s="431"/>
      <c r="G73" s="429"/>
      <c r="H73" s="429"/>
      <c r="I73" s="430"/>
      <c r="J73" s="431"/>
      <c r="K73" s="433"/>
      <c r="L73" s="429"/>
      <c r="M73" s="429"/>
      <c r="N73" s="429"/>
      <c r="O73" s="431"/>
      <c r="P73" s="433"/>
      <c r="Q73" s="707" t="s">
        <v>196</v>
      </c>
      <c r="R73" s="346" t="s">
        <v>251</v>
      </c>
      <c r="S73" s="445">
        <v>3</v>
      </c>
      <c r="T73" s="707">
        <f>SUM(S73:S78)</f>
        <v>16</v>
      </c>
      <c r="U73" s="704">
        <f>16/160</f>
        <v>0.1</v>
      </c>
      <c r="V73" s="436"/>
      <c r="W73" s="429"/>
      <c r="X73" s="431"/>
      <c r="Y73" s="431"/>
      <c r="Z73" s="437"/>
    </row>
    <row r="74" spans="1:26" x14ac:dyDescent="0.25">
      <c r="A74" s="896"/>
      <c r="B74" s="4"/>
      <c r="C74" s="4"/>
      <c r="D74" s="438"/>
      <c r="E74" s="60"/>
      <c r="F74" s="60"/>
      <c r="G74" s="4"/>
      <c r="H74" s="4"/>
      <c r="I74" s="438"/>
      <c r="J74" s="60"/>
      <c r="K74" s="439"/>
      <c r="L74" s="4"/>
      <c r="M74" s="4"/>
      <c r="N74" s="4"/>
      <c r="O74" s="60"/>
      <c r="P74" s="439"/>
      <c r="Q74" s="708"/>
      <c r="R74" s="228" t="s">
        <v>352</v>
      </c>
      <c r="S74" s="85">
        <v>3</v>
      </c>
      <c r="T74" s="708"/>
      <c r="U74" s="705"/>
      <c r="V74" s="239"/>
      <c r="W74" s="4"/>
      <c r="X74" s="60"/>
      <c r="Y74" s="60"/>
      <c r="Z74" s="240"/>
    </row>
    <row r="75" spans="1:26" x14ac:dyDescent="0.25">
      <c r="A75" s="896"/>
      <c r="B75" s="4"/>
      <c r="C75" s="4"/>
      <c r="D75" s="438"/>
      <c r="E75" s="60"/>
      <c r="F75" s="60"/>
      <c r="G75" s="4"/>
      <c r="H75" s="4"/>
      <c r="I75" s="438"/>
      <c r="J75" s="60"/>
      <c r="K75" s="439"/>
      <c r="L75" s="4"/>
      <c r="M75" s="4"/>
      <c r="N75" s="4"/>
      <c r="O75" s="60"/>
      <c r="P75" s="439"/>
      <c r="Q75" s="708"/>
      <c r="R75" s="228" t="s">
        <v>351</v>
      </c>
      <c r="S75" s="85">
        <v>3</v>
      </c>
      <c r="T75" s="708"/>
      <c r="U75" s="705"/>
      <c r="V75" s="239"/>
      <c r="W75" s="4"/>
      <c r="X75" s="60"/>
      <c r="Y75" s="60"/>
      <c r="Z75" s="240"/>
    </row>
    <row r="76" spans="1:26" x14ac:dyDescent="0.25">
      <c r="A76" s="896"/>
      <c r="B76" s="4"/>
      <c r="C76" s="4"/>
      <c r="D76" s="438"/>
      <c r="E76" s="60"/>
      <c r="F76" s="60"/>
      <c r="G76" s="4"/>
      <c r="H76" s="4"/>
      <c r="I76" s="438"/>
      <c r="J76" s="60"/>
      <c r="K76" s="439"/>
      <c r="L76" s="4"/>
      <c r="M76" s="4"/>
      <c r="N76" s="4"/>
      <c r="O76" s="60"/>
      <c r="P76" s="439"/>
      <c r="Q76" s="708"/>
      <c r="R76" s="228" t="s">
        <v>350</v>
      </c>
      <c r="S76" s="85">
        <v>2</v>
      </c>
      <c r="T76" s="708"/>
      <c r="U76" s="705"/>
      <c r="V76" s="239"/>
      <c r="W76" s="4"/>
      <c r="X76" s="60"/>
      <c r="Y76" s="60"/>
      <c r="Z76" s="240"/>
    </row>
    <row r="77" spans="1:26" x14ac:dyDescent="0.25">
      <c r="A77" s="896"/>
      <c r="B77" s="4"/>
      <c r="C77" s="4"/>
      <c r="D77" s="438"/>
      <c r="E77" s="60"/>
      <c r="F77" s="60"/>
      <c r="G77" s="4"/>
      <c r="H77" s="4"/>
      <c r="I77" s="438"/>
      <c r="J77" s="60"/>
      <c r="K77" s="439"/>
      <c r="L77" s="4"/>
      <c r="M77" s="4"/>
      <c r="N77" s="4"/>
      <c r="O77" s="60"/>
      <c r="P77" s="439"/>
      <c r="Q77" s="708"/>
      <c r="R77" s="228" t="s">
        <v>348</v>
      </c>
      <c r="S77" s="85">
        <v>3</v>
      </c>
      <c r="T77" s="708"/>
      <c r="U77" s="705"/>
      <c r="V77" s="239"/>
      <c r="W77" s="4"/>
      <c r="X77" s="60"/>
      <c r="Y77" s="60"/>
      <c r="Z77" s="240"/>
    </row>
    <row r="78" spans="1:26" ht="15.75" thickBot="1" x14ac:dyDescent="0.3">
      <c r="A78" s="698"/>
      <c r="B78" s="440"/>
      <c r="C78" s="440"/>
      <c r="D78" s="441"/>
      <c r="E78" s="244"/>
      <c r="F78" s="244"/>
      <c r="G78" s="440"/>
      <c r="H78" s="440"/>
      <c r="I78" s="441"/>
      <c r="J78" s="244"/>
      <c r="K78" s="442"/>
      <c r="L78" s="440"/>
      <c r="M78" s="440"/>
      <c r="N78" s="440"/>
      <c r="O78" s="244"/>
      <c r="P78" s="442"/>
      <c r="Q78" s="709"/>
      <c r="R78" s="347" t="s">
        <v>349</v>
      </c>
      <c r="S78" s="444">
        <v>2</v>
      </c>
      <c r="T78" s="709"/>
      <c r="U78" s="706"/>
      <c r="V78" s="241"/>
      <c r="W78" s="440"/>
      <c r="X78" s="244"/>
      <c r="Y78" s="244"/>
      <c r="Z78" s="245"/>
    </row>
    <row r="79" spans="1:26" x14ac:dyDescent="0.25">
      <c r="A79" s="697" t="s">
        <v>353</v>
      </c>
      <c r="B79" s="429"/>
      <c r="C79" s="429"/>
      <c r="D79" s="430"/>
      <c r="E79" s="431"/>
      <c r="F79" s="431"/>
      <c r="G79" s="429"/>
      <c r="H79" s="429"/>
      <c r="I79" s="430"/>
      <c r="J79" s="431"/>
      <c r="K79" s="433"/>
      <c r="L79" s="429"/>
      <c r="M79" s="429"/>
      <c r="N79" s="429"/>
      <c r="O79" s="431"/>
      <c r="P79" s="433"/>
      <c r="Q79" s="429"/>
      <c r="R79" s="429"/>
      <c r="S79" s="429"/>
      <c r="T79" s="431"/>
      <c r="U79" s="433"/>
      <c r="V79" s="710" t="s">
        <v>196</v>
      </c>
      <c r="W79" s="432" t="s">
        <v>357</v>
      </c>
      <c r="X79" s="446">
        <v>3</v>
      </c>
      <c r="Y79" s="713">
        <f>SUM(X79:X83)</f>
        <v>15</v>
      </c>
      <c r="Z79" s="704">
        <f>15/160</f>
        <v>9.375E-2</v>
      </c>
    </row>
    <row r="80" spans="1:26" x14ac:dyDescent="0.25">
      <c r="A80" s="896"/>
      <c r="B80" s="4"/>
      <c r="C80" s="4"/>
      <c r="D80" s="438"/>
      <c r="E80" s="60"/>
      <c r="F80" s="60"/>
      <c r="G80" s="4"/>
      <c r="H80" s="4"/>
      <c r="I80" s="438"/>
      <c r="J80" s="60"/>
      <c r="K80" s="439"/>
      <c r="L80" s="4"/>
      <c r="M80" s="4"/>
      <c r="N80" s="4"/>
      <c r="O80" s="60"/>
      <c r="P80" s="439"/>
      <c r="Q80" s="4"/>
      <c r="R80" s="4"/>
      <c r="S80" s="4"/>
      <c r="T80" s="60"/>
      <c r="U80" s="439"/>
      <c r="V80" s="711"/>
      <c r="W80" s="122" t="s">
        <v>345</v>
      </c>
      <c r="X80" s="233">
        <v>3</v>
      </c>
      <c r="Y80" s="714"/>
      <c r="Z80" s="705"/>
    </row>
    <row r="81" spans="1:26" x14ac:dyDescent="0.25">
      <c r="A81" s="896"/>
      <c r="B81" s="4"/>
      <c r="C81" s="4"/>
      <c r="D81" s="438"/>
      <c r="E81" s="60"/>
      <c r="F81" s="60"/>
      <c r="G81" s="4"/>
      <c r="H81" s="4"/>
      <c r="I81" s="438"/>
      <c r="J81" s="60"/>
      <c r="K81" s="439"/>
      <c r="L81" s="4"/>
      <c r="M81" s="4"/>
      <c r="N81" s="4"/>
      <c r="O81" s="60"/>
      <c r="P81" s="439"/>
      <c r="Q81" s="4"/>
      <c r="R81" s="4"/>
      <c r="S81" s="4"/>
      <c r="T81" s="60"/>
      <c r="U81" s="439"/>
      <c r="V81" s="711"/>
      <c r="W81" s="122" t="s">
        <v>356</v>
      </c>
      <c r="X81" s="233">
        <v>3</v>
      </c>
      <c r="Y81" s="714"/>
      <c r="Z81" s="705"/>
    </row>
    <row r="82" spans="1:26" x14ac:dyDescent="0.25">
      <c r="A82" s="896"/>
      <c r="B82" s="4"/>
      <c r="C82" s="4"/>
      <c r="D82" s="438"/>
      <c r="E82" s="60"/>
      <c r="F82" s="60"/>
      <c r="G82" s="4"/>
      <c r="H82" s="4"/>
      <c r="I82" s="438"/>
      <c r="J82" s="60"/>
      <c r="K82" s="439"/>
      <c r="L82" s="4"/>
      <c r="M82" s="4"/>
      <c r="N82" s="4"/>
      <c r="O82" s="60"/>
      <c r="P82" s="439"/>
      <c r="Q82" s="4"/>
      <c r="R82" s="4"/>
      <c r="S82" s="4"/>
      <c r="T82" s="60"/>
      <c r="U82" s="439"/>
      <c r="V82" s="711"/>
      <c r="W82" s="122" t="s">
        <v>355</v>
      </c>
      <c r="X82" s="233">
        <v>3</v>
      </c>
      <c r="Y82" s="714"/>
      <c r="Z82" s="705"/>
    </row>
    <row r="83" spans="1:26" ht="15.75" thickBot="1" x14ac:dyDescent="0.3">
      <c r="A83" s="698"/>
      <c r="B83" s="440"/>
      <c r="C83" s="440"/>
      <c r="D83" s="441"/>
      <c r="E83" s="244"/>
      <c r="F83" s="244"/>
      <c r="G83" s="440"/>
      <c r="H83" s="440"/>
      <c r="I83" s="441"/>
      <c r="J83" s="244"/>
      <c r="K83" s="442"/>
      <c r="L83" s="440"/>
      <c r="M83" s="440"/>
      <c r="N83" s="440"/>
      <c r="O83" s="244"/>
      <c r="P83" s="442"/>
      <c r="Q83" s="440"/>
      <c r="R83" s="440"/>
      <c r="S83" s="440"/>
      <c r="T83" s="244"/>
      <c r="U83" s="442"/>
      <c r="V83" s="712"/>
      <c r="W83" s="242" t="s">
        <v>354</v>
      </c>
      <c r="X83" s="243">
        <v>3</v>
      </c>
      <c r="Y83" s="715"/>
      <c r="Z83" s="706"/>
    </row>
    <row r="84" spans="1:26" ht="15" customHeight="1" x14ac:dyDescent="0.25">
      <c r="A84" s="870" t="s">
        <v>358</v>
      </c>
      <c r="B84" s="429"/>
      <c r="C84" s="429"/>
      <c r="D84" s="430"/>
      <c r="E84" s="431"/>
      <c r="F84" s="431"/>
      <c r="G84" s="429"/>
      <c r="H84" s="429"/>
      <c r="I84" s="430"/>
      <c r="J84" s="431"/>
      <c r="K84" s="433"/>
      <c r="L84" s="429"/>
      <c r="M84" s="429"/>
      <c r="N84" s="429"/>
      <c r="O84" s="431"/>
      <c r="P84" s="433"/>
      <c r="Q84" s="429"/>
      <c r="R84" s="429"/>
      <c r="S84" s="429"/>
      <c r="T84" s="431"/>
      <c r="U84" s="433"/>
      <c r="V84" s="710" t="s">
        <v>196</v>
      </c>
      <c r="W84" s="432" t="s">
        <v>363</v>
      </c>
      <c r="X84" s="446">
        <v>3</v>
      </c>
      <c r="Y84" s="707">
        <v>15</v>
      </c>
      <c r="Z84" s="704">
        <f>15/160</f>
        <v>9.375E-2</v>
      </c>
    </row>
    <row r="85" spans="1:26" x14ac:dyDescent="0.25">
      <c r="A85" s="871"/>
      <c r="B85" s="4"/>
      <c r="C85" s="4"/>
      <c r="D85" s="438"/>
      <c r="E85" s="60"/>
      <c r="F85" s="60"/>
      <c r="G85" s="4"/>
      <c r="H85" s="4"/>
      <c r="I85" s="438"/>
      <c r="J85" s="60"/>
      <c r="K85" s="439"/>
      <c r="L85" s="4"/>
      <c r="M85" s="4"/>
      <c r="N85" s="4"/>
      <c r="O85" s="60"/>
      <c r="P85" s="439"/>
      <c r="Q85" s="4"/>
      <c r="R85" s="4"/>
      <c r="S85" s="4"/>
      <c r="T85" s="60"/>
      <c r="U85" s="439"/>
      <c r="V85" s="711"/>
      <c r="W85" s="122" t="s">
        <v>362</v>
      </c>
      <c r="X85" s="233">
        <v>3</v>
      </c>
      <c r="Y85" s="708"/>
      <c r="Z85" s="705"/>
    </row>
    <row r="86" spans="1:26" x14ac:dyDescent="0.25">
      <c r="A86" s="871"/>
      <c r="B86" s="4"/>
      <c r="C86" s="4"/>
      <c r="D86" s="438"/>
      <c r="E86" s="60"/>
      <c r="F86" s="60"/>
      <c r="G86" s="4"/>
      <c r="H86" s="4"/>
      <c r="I86" s="438"/>
      <c r="J86" s="60"/>
      <c r="K86" s="439"/>
      <c r="L86" s="4"/>
      <c r="M86" s="4"/>
      <c r="N86" s="4"/>
      <c r="O86" s="60"/>
      <c r="P86" s="439"/>
      <c r="Q86" s="4"/>
      <c r="R86" s="4"/>
      <c r="S86" s="4"/>
      <c r="T86" s="60"/>
      <c r="U86" s="439"/>
      <c r="V86" s="711"/>
      <c r="W86" s="122" t="s">
        <v>361</v>
      </c>
      <c r="X86" s="233">
        <v>3</v>
      </c>
      <c r="Y86" s="708"/>
      <c r="Z86" s="705"/>
    </row>
    <row r="87" spans="1:26" x14ac:dyDescent="0.25">
      <c r="A87" s="871"/>
      <c r="B87" s="4"/>
      <c r="C87" s="4"/>
      <c r="D87" s="438"/>
      <c r="E87" s="60"/>
      <c r="F87" s="60"/>
      <c r="G87" s="4"/>
      <c r="H87" s="4"/>
      <c r="I87" s="438"/>
      <c r="J87" s="60"/>
      <c r="K87" s="439"/>
      <c r="L87" s="4"/>
      <c r="M87" s="4"/>
      <c r="N87" s="4"/>
      <c r="O87" s="60"/>
      <c r="P87" s="439"/>
      <c r="Q87" s="4"/>
      <c r="R87" s="4"/>
      <c r="S87" s="4"/>
      <c r="T87" s="60"/>
      <c r="U87" s="439"/>
      <c r="V87" s="711"/>
      <c r="W87" s="122" t="s">
        <v>360</v>
      </c>
      <c r="X87" s="233">
        <v>3</v>
      </c>
      <c r="Y87" s="708"/>
      <c r="Z87" s="705"/>
    </row>
    <row r="88" spans="1:26" ht="15.75" thickBot="1" x14ac:dyDescent="0.3">
      <c r="A88" s="872"/>
      <c r="B88" s="440"/>
      <c r="C88" s="440"/>
      <c r="D88" s="441"/>
      <c r="E88" s="244"/>
      <c r="F88" s="244"/>
      <c r="G88" s="440"/>
      <c r="H88" s="440"/>
      <c r="I88" s="441"/>
      <c r="J88" s="244"/>
      <c r="K88" s="442"/>
      <c r="L88" s="440"/>
      <c r="M88" s="440"/>
      <c r="N88" s="440"/>
      <c r="O88" s="244"/>
      <c r="P88" s="442"/>
      <c r="Q88" s="440"/>
      <c r="R88" s="440"/>
      <c r="S88" s="440"/>
      <c r="T88" s="244"/>
      <c r="U88" s="442"/>
      <c r="V88" s="712"/>
      <c r="W88" s="242" t="s">
        <v>359</v>
      </c>
      <c r="X88" s="243">
        <v>3</v>
      </c>
      <c r="Y88" s="709"/>
      <c r="Z88" s="706"/>
    </row>
    <row r="89" spans="1:26" ht="15" customHeight="1" x14ac:dyDescent="0.25">
      <c r="A89" s="870" t="s">
        <v>364</v>
      </c>
      <c r="B89" s="429"/>
      <c r="C89" s="429"/>
      <c r="D89" s="430"/>
      <c r="E89" s="431"/>
      <c r="F89" s="431"/>
      <c r="G89" s="429"/>
      <c r="H89" s="429"/>
      <c r="I89" s="430"/>
      <c r="J89" s="431"/>
      <c r="K89" s="433"/>
      <c r="L89" s="429"/>
      <c r="M89" s="429"/>
      <c r="N89" s="429"/>
      <c r="O89" s="431"/>
      <c r="P89" s="433"/>
      <c r="Q89" s="429"/>
      <c r="R89" s="429"/>
      <c r="S89" s="429"/>
      <c r="T89" s="431"/>
      <c r="U89" s="433"/>
      <c r="V89" s="710" t="s">
        <v>196</v>
      </c>
      <c r="W89" s="432" t="s">
        <v>369</v>
      </c>
      <c r="X89" s="446">
        <v>3</v>
      </c>
      <c r="Y89" s="707">
        <v>15</v>
      </c>
      <c r="Z89" s="704">
        <f>15/160</f>
        <v>9.375E-2</v>
      </c>
    </row>
    <row r="90" spans="1:26" x14ac:dyDescent="0.25">
      <c r="A90" s="871"/>
      <c r="B90" s="4"/>
      <c r="C90" s="4"/>
      <c r="D90" s="438"/>
      <c r="E90" s="60"/>
      <c r="F90" s="60"/>
      <c r="G90" s="4"/>
      <c r="H90" s="4"/>
      <c r="I90" s="438"/>
      <c r="J90" s="60"/>
      <c r="K90" s="439"/>
      <c r="L90" s="4"/>
      <c r="M90" s="4"/>
      <c r="N90" s="4"/>
      <c r="O90" s="60"/>
      <c r="P90" s="439"/>
      <c r="Q90" s="4"/>
      <c r="R90" s="4"/>
      <c r="S90" s="4"/>
      <c r="T90" s="60"/>
      <c r="U90" s="439"/>
      <c r="V90" s="711"/>
      <c r="W90" s="122" t="s">
        <v>368</v>
      </c>
      <c r="X90" s="233">
        <v>3</v>
      </c>
      <c r="Y90" s="708"/>
      <c r="Z90" s="705"/>
    </row>
    <row r="91" spans="1:26" x14ac:dyDescent="0.25">
      <c r="A91" s="871"/>
      <c r="B91" s="4"/>
      <c r="C91" s="4"/>
      <c r="D91" s="438"/>
      <c r="E91" s="60"/>
      <c r="F91" s="60"/>
      <c r="G91" s="4"/>
      <c r="H91" s="4"/>
      <c r="I91" s="438"/>
      <c r="J91" s="60"/>
      <c r="K91" s="439"/>
      <c r="L91" s="4"/>
      <c r="M91" s="4"/>
      <c r="N91" s="4"/>
      <c r="O91" s="60"/>
      <c r="P91" s="439"/>
      <c r="Q91" s="4"/>
      <c r="R91" s="4"/>
      <c r="S91" s="4"/>
      <c r="T91" s="60"/>
      <c r="U91" s="439"/>
      <c r="V91" s="711"/>
      <c r="W91" s="122" t="s">
        <v>367</v>
      </c>
      <c r="X91" s="233">
        <v>3</v>
      </c>
      <c r="Y91" s="708"/>
      <c r="Z91" s="705"/>
    </row>
    <row r="92" spans="1:26" x14ac:dyDescent="0.25">
      <c r="A92" s="871"/>
      <c r="B92" s="4"/>
      <c r="C92" s="4"/>
      <c r="D92" s="438"/>
      <c r="E92" s="60"/>
      <c r="F92" s="60"/>
      <c r="G92" s="4"/>
      <c r="H92" s="4"/>
      <c r="I92" s="438"/>
      <c r="J92" s="60"/>
      <c r="K92" s="439"/>
      <c r="L92" s="4"/>
      <c r="M92" s="4"/>
      <c r="N92" s="4"/>
      <c r="O92" s="60"/>
      <c r="P92" s="439"/>
      <c r="Q92" s="4"/>
      <c r="R92" s="4"/>
      <c r="S92" s="4"/>
      <c r="T92" s="60"/>
      <c r="U92" s="439"/>
      <c r="V92" s="711"/>
      <c r="W92" s="122" t="s">
        <v>366</v>
      </c>
      <c r="X92" s="233">
        <v>3</v>
      </c>
      <c r="Y92" s="708"/>
      <c r="Z92" s="705"/>
    </row>
    <row r="93" spans="1:26" ht="15.75" thickBot="1" x14ac:dyDescent="0.3">
      <c r="A93" s="872"/>
      <c r="B93" s="440"/>
      <c r="C93" s="440"/>
      <c r="D93" s="441"/>
      <c r="E93" s="244"/>
      <c r="F93" s="244"/>
      <c r="G93" s="440"/>
      <c r="H93" s="440"/>
      <c r="I93" s="441"/>
      <c r="J93" s="244"/>
      <c r="K93" s="442"/>
      <c r="L93" s="440"/>
      <c r="M93" s="440"/>
      <c r="N93" s="440"/>
      <c r="O93" s="244"/>
      <c r="P93" s="442"/>
      <c r="Q93" s="440"/>
      <c r="R93" s="440"/>
      <c r="S93" s="440"/>
      <c r="T93" s="244"/>
      <c r="U93" s="442"/>
      <c r="V93" s="712"/>
      <c r="W93" s="242" t="s">
        <v>365</v>
      </c>
      <c r="X93" s="243">
        <v>3</v>
      </c>
      <c r="Y93" s="709"/>
      <c r="Z93" s="706"/>
    </row>
    <row r="94" spans="1:26" x14ac:dyDescent="0.25">
      <c r="A94" s="870" t="s">
        <v>370</v>
      </c>
      <c r="B94" s="429"/>
      <c r="C94" s="429"/>
      <c r="D94" s="430"/>
      <c r="E94" s="431"/>
      <c r="F94" s="431"/>
      <c r="G94" s="429"/>
      <c r="H94" s="429"/>
      <c r="I94" s="430"/>
      <c r="J94" s="431"/>
      <c r="K94" s="433"/>
      <c r="L94" s="429"/>
      <c r="M94" s="429"/>
      <c r="N94" s="429"/>
      <c r="O94" s="431"/>
      <c r="P94" s="433"/>
      <c r="Q94" s="429"/>
      <c r="R94" s="429"/>
      <c r="S94" s="429"/>
      <c r="T94" s="431"/>
      <c r="U94" s="433"/>
      <c r="V94" s="710" t="s">
        <v>196</v>
      </c>
      <c r="W94" s="447" t="s">
        <v>374</v>
      </c>
      <c r="X94" s="446">
        <v>3</v>
      </c>
      <c r="Y94" s="707">
        <v>12</v>
      </c>
      <c r="Z94" s="704">
        <f>12/160</f>
        <v>7.4999999999999997E-2</v>
      </c>
    </row>
    <row r="95" spans="1:26" x14ac:dyDescent="0.25">
      <c r="A95" s="871"/>
      <c r="B95" s="4"/>
      <c r="C95" s="4"/>
      <c r="D95" s="438"/>
      <c r="E95" s="60"/>
      <c r="F95" s="60"/>
      <c r="G95" s="4"/>
      <c r="H95" s="4"/>
      <c r="I95" s="438"/>
      <c r="J95" s="60"/>
      <c r="K95" s="439"/>
      <c r="L95" s="4"/>
      <c r="M95" s="4"/>
      <c r="N95" s="4"/>
      <c r="O95" s="60"/>
      <c r="P95" s="439"/>
      <c r="Q95" s="4"/>
      <c r="R95" s="4"/>
      <c r="S95" s="4"/>
      <c r="T95" s="60"/>
      <c r="U95" s="439"/>
      <c r="V95" s="711"/>
      <c r="W95" s="232" t="s">
        <v>373</v>
      </c>
      <c r="X95" s="233">
        <v>3</v>
      </c>
      <c r="Y95" s="708"/>
      <c r="Z95" s="705"/>
    </row>
    <row r="96" spans="1:26" x14ac:dyDescent="0.25">
      <c r="A96" s="871"/>
      <c r="B96" s="4"/>
      <c r="C96" s="4"/>
      <c r="D96" s="438"/>
      <c r="E96" s="60"/>
      <c r="F96" s="60"/>
      <c r="G96" s="4"/>
      <c r="H96" s="4"/>
      <c r="I96" s="438"/>
      <c r="J96" s="60"/>
      <c r="K96" s="439"/>
      <c r="L96" s="4"/>
      <c r="M96" s="4"/>
      <c r="N96" s="4"/>
      <c r="O96" s="60"/>
      <c r="P96" s="439"/>
      <c r="Q96" s="4"/>
      <c r="R96" s="4"/>
      <c r="S96" s="4"/>
      <c r="T96" s="60"/>
      <c r="U96" s="439"/>
      <c r="V96" s="711"/>
      <c r="W96" s="232" t="s">
        <v>372</v>
      </c>
      <c r="X96" s="233">
        <v>3</v>
      </c>
      <c r="Y96" s="708"/>
      <c r="Z96" s="705"/>
    </row>
    <row r="97" spans="1:26" ht="15.75" thickBot="1" x14ac:dyDescent="0.3">
      <c r="A97" s="872"/>
      <c r="B97" s="440"/>
      <c r="C97" s="440"/>
      <c r="D97" s="441"/>
      <c r="E97" s="244"/>
      <c r="F97" s="244"/>
      <c r="G97" s="440"/>
      <c r="H97" s="440"/>
      <c r="I97" s="441"/>
      <c r="J97" s="244"/>
      <c r="K97" s="442"/>
      <c r="L97" s="440"/>
      <c r="M97" s="440"/>
      <c r="N97" s="440"/>
      <c r="O97" s="244"/>
      <c r="P97" s="442"/>
      <c r="Q97" s="440"/>
      <c r="R97" s="440"/>
      <c r="S97" s="440"/>
      <c r="T97" s="244"/>
      <c r="U97" s="442"/>
      <c r="V97" s="712"/>
      <c r="W97" s="448" t="s">
        <v>371</v>
      </c>
      <c r="X97" s="243">
        <v>3</v>
      </c>
      <c r="Y97" s="709"/>
      <c r="Z97" s="706"/>
    </row>
    <row r="98" spans="1:26" ht="15" customHeight="1" x14ac:dyDescent="0.25">
      <c r="A98" s="870" t="s">
        <v>375</v>
      </c>
      <c r="B98" s="429"/>
      <c r="C98" s="429"/>
      <c r="D98" s="430"/>
      <c r="E98" s="431"/>
      <c r="F98" s="431"/>
      <c r="G98" s="429"/>
      <c r="H98" s="429"/>
      <c r="I98" s="430"/>
      <c r="J98" s="431"/>
      <c r="K98" s="433"/>
      <c r="L98" s="429"/>
      <c r="M98" s="429"/>
      <c r="N98" s="429"/>
      <c r="O98" s="431"/>
      <c r="P98" s="433"/>
      <c r="Q98" s="429"/>
      <c r="R98" s="429"/>
      <c r="S98" s="429"/>
      <c r="T98" s="431"/>
      <c r="U98" s="433"/>
      <c r="V98" s="710" t="s">
        <v>196</v>
      </c>
      <c r="W98" s="447" t="s">
        <v>362</v>
      </c>
      <c r="X98" s="446">
        <v>3</v>
      </c>
      <c r="Y98" s="707">
        <v>15</v>
      </c>
      <c r="Z98" s="704">
        <f>15/160</f>
        <v>9.375E-2</v>
      </c>
    </row>
    <row r="99" spans="1:26" x14ac:dyDescent="0.25">
      <c r="A99" s="871"/>
      <c r="B99" s="4"/>
      <c r="C99" s="4"/>
      <c r="D99" s="438"/>
      <c r="E99" s="60"/>
      <c r="F99" s="60"/>
      <c r="G99" s="4"/>
      <c r="H99" s="4"/>
      <c r="I99" s="438"/>
      <c r="J99" s="60"/>
      <c r="K99" s="439"/>
      <c r="L99" s="4"/>
      <c r="M99" s="4"/>
      <c r="N99" s="4"/>
      <c r="O99" s="60"/>
      <c r="P99" s="439"/>
      <c r="Q99" s="4"/>
      <c r="R99" s="4"/>
      <c r="S99" s="4"/>
      <c r="T99" s="60"/>
      <c r="U99" s="439"/>
      <c r="V99" s="711"/>
      <c r="W99" s="232" t="s">
        <v>379</v>
      </c>
      <c r="X99" s="233">
        <v>3</v>
      </c>
      <c r="Y99" s="708"/>
      <c r="Z99" s="705"/>
    </row>
    <row r="100" spans="1:26" x14ac:dyDescent="0.25">
      <c r="A100" s="871"/>
      <c r="B100" s="4"/>
      <c r="C100" s="4"/>
      <c r="D100" s="438"/>
      <c r="E100" s="60"/>
      <c r="F100" s="60"/>
      <c r="G100" s="4"/>
      <c r="H100" s="4"/>
      <c r="I100" s="438"/>
      <c r="J100" s="60"/>
      <c r="K100" s="439"/>
      <c r="L100" s="4"/>
      <c r="M100" s="4"/>
      <c r="N100" s="4"/>
      <c r="O100" s="60"/>
      <c r="P100" s="439"/>
      <c r="Q100" s="4"/>
      <c r="R100" s="4"/>
      <c r="S100" s="4"/>
      <c r="T100" s="60"/>
      <c r="U100" s="439"/>
      <c r="V100" s="711"/>
      <c r="W100" s="232" t="s">
        <v>378</v>
      </c>
      <c r="X100" s="233">
        <v>3</v>
      </c>
      <c r="Y100" s="708"/>
      <c r="Z100" s="705"/>
    </row>
    <row r="101" spans="1:26" x14ac:dyDescent="0.25">
      <c r="A101" s="871"/>
      <c r="B101" s="4"/>
      <c r="C101" s="4"/>
      <c r="D101" s="438"/>
      <c r="E101" s="60"/>
      <c r="F101" s="60"/>
      <c r="G101" s="4"/>
      <c r="H101" s="4"/>
      <c r="I101" s="438"/>
      <c r="J101" s="60"/>
      <c r="K101" s="439"/>
      <c r="L101" s="4"/>
      <c r="M101" s="4"/>
      <c r="N101" s="4"/>
      <c r="O101" s="60"/>
      <c r="P101" s="439"/>
      <c r="Q101" s="4"/>
      <c r="R101" s="4"/>
      <c r="S101" s="4"/>
      <c r="T101" s="60"/>
      <c r="U101" s="439"/>
      <c r="V101" s="711"/>
      <c r="W101" s="232" t="s">
        <v>377</v>
      </c>
      <c r="X101" s="233">
        <v>3</v>
      </c>
      <c r="Y101" s="708"/>
      <c r="Z101" s="705"/>
    </row>
    <row r="102" spans="1:26" ht="15.75" thickBot="1" x14ac:dyDescent="0.3">
      <c r="A102" s="872"/>
      <c r="B102" s="440"/>
      <c r="C102" s="440"/>
      <c r="D102" s="441"/>
      <c r="E102" s="244"/>
      <c r="F102" s="244"/>
      <c r="G102" s="440"/>
      <c r="H102" s="440"/>
      <c r="I102" s="441"/>
      <c r="J102" s="244"/>
      <c r="K102" s="442"/>
      <c r="L102" s="440"/>
      <c r="M102" s="440"/>
      <c r="N102" s="440"/>
      <c r="O102" s="244"/>
      <c r="P102" s="442"/>
      <c r="Q102" s="440"/>
      <c r="R102" s="440"/>
      <c r="S102" s="440"/>
      <c r="T102" s="244"/>
      <c r="U102" s="442"/>
      <c r="V102" s="712"/>
      <c r="W102" s="448" t="s">
        <v>376</v>
      </c>
      <c r="X102" s="243">
        <v>3</v>
      </c>
      <c r="Y102" s="709"/>
      <c r="Z102" s="706"/>
    </row>
    <row r="103" spans="1:26" ht="15" customHeight="1" x14ac:dyDescent="0.25">
      <c r="A103" s="870" t="s">
        <v>380</v>
      </c>
      <c r="B103" s="429"/>
      <c r="C103" s="429"/>
      <c r="D103" s="430"/>
      <c r="E103" s="431"/>
      <c r="F103" s="431"/>
      <c r="G103" s="429"/>
      <c r="H103" s="429"/>
      <c r="I103" s="430"/>
      <c r="J103" s="431"/>
      <c r="K103" s="433"/>
      <c r="L103" s="429"/>
      <c r="M103" s="429"/>
      <c r="N103" s="429"/>
      <c r="O103" s="431"/>
      <c r="P103" s="433"/>
      <c r="Q103" s="429"/>
      <c r="R103" s="429"/>
      <c r="S103" s="429"/>
      <c r="T103" s="431"/>
      <c r="U103" s="433"/>
      <c r="V103" s="710" t="s">
        <v>196</v>
      </c>
      <c r="W103" s="432" t="s">
        <v>386</v>
      </c>
      <c r="X103" s="446">
        <v>3</v>
      </c>
      <c r="Y103" s="707">
        <v>15</v>
      </c>
      <c r="Z103" s="704">
        <f>15/160</f>
        <v>9.375E-2</v>
      </c>
    </row>
    <row r="104" spans="1:26" x14ac:dyDescent="0.25">
      <c r="A104" s="871"/>
      <c r="B104" s="4"/>
      <c r="C104" s="4"/>
      <c r="D104" s="438"/>
      <c r="E104" s="60"/>
      <c r="F104" s="60"/>
      <c r="G104" s="4"/>
      <c r="H104" s="4"/>
      <c r="I104" s="438"/>
      <c r="J104" s="60"/>
      <c r="K104" s="439"/>
      <c r="L104" s="4"/>
      <c r="M104" s="4"/>
      <c r="N104" s="4"/>
      <c r="O104" s="60"/>
      <c r="P104" s="439"/>
      <c r="Q104" s="4"/>
      <c r="R104" s="4"/>
      <c r="S104" s="4"/>
      <c r="T104" s="60"/>
      <c r="U104" s="439"/>
      <c r="V104" s="711"/>
      <c r="W104" s="122" t="s">
        <v>385</v>
      </c>
      <c r="X104" s="233">
        <v>3</v>
      </c>
      <c r="Y104" s="708"/>
      <c r="Z104" s="705"/>
    </row>
    <row r="105" spans="1:26" x14ac:dyDescent="0.25">
      <c r="A105" s="871"/>
      <c r="B105" s="4"/>
      <c r="C105" s="4"/>
      <c r="D105" s="438"/>
      <c r="E105" s="60"/>
      <c r="F105" s="60"/>
      <c r="G105" s="4"/>
      <c r="H105" s="4"/>
      <c r="I105" s="438"/>
      <c r="J105" s="60"/>
      <c r="K105" s="439"/>
      <c r="L105" s="4"/>
      <c r="M105" s="4"/>
      <c r="N105" s="4"/>
      <c r="O105" s="60"/>
      <c r="P105" s="439"/>
      <c r="Q105" s="4"/>
      <c r="R105" s="4"/>
      <c r="S105" s="4"/>
      <c r="T105" s="60"/>
      <c r="U105" s="439"/>
      <c r="V105" s="711"/>
      <c r="W105" s="122" t="s">
        <v>384</v>
      </c>
      <c r="X105" s="233">
        <v>3</v>
      </c>
      <c r="Y105" s="708"/>
      <c r="Z105" s="705"/>
    </row>
    <row r="106" spans="1:26" x14ac:dyDescent="0.25">
      <c r="A106" s="871"/>
      <c r="B106" s="4"/>
      <c r="C106" s="4"/>
      <c r="D106" s="438"/>
      <c r="E106" s="60"/>
      <c r="F106" s="60"/>
      <c r="G106" s="4"/>
      <c r="H106" s="4"/>
      <c r="I106" s="438"/>
      <c r="J106" s="60"/>
      <c r="K106" s="439"/>
      <c r="L106" s="4"/>
      <c r="M106" s="4"/>
      <c r="N106" s="4"/>
      <c r="O106" s="60"/>
      <c r="P106" s="439"/>
      <c r="Q106" s="4"/>
      <c r="R106" s="4"/>
      <c r="S106" s="4"/>
      <c r="T106" s="60"/>
      <c r="U106" s="439"/>
      <c r="V106" s="711"/>
      <c r="W106" s="122" t="s">
        <v>383</v>
      </c>
      <c r="X106" s="233">
        <v>3</v>
      </c>
      <c r="Y106" s="708"/>
      <c r="Z106" s="705"/>
    </row>
    <row r="107" spans="1:26" x14ac:dyDescent="0.25">
      <c r="A107" s="871"/>
      <c r="B107" s="4"/>
      <c r="C107" s="4"/>
      <c r="D107" s="438"/>
      <c r="E107" s="60"/>
      <c r="F107" s="60"/>
      <c r="G107" s="4"/>
      <c r="H107" s="4"/>
      <c r="I107" s="438"/>
      <c r="J107" s="60"/>
      <c r="K107" s="439"/>
      <c r="L107" s="4"/>
      <c r="M107" s="4"/>
      <c r="N107" s="4"/>
      <c r="O107" s="60"/>
      <c r="P107" s="439"/>
      <c r="Q107" s="4"/>
      <c r="R107" s="4"/>
      <c r="S107" s="4"/>
      <c r="T107" s="60"/>
      <c r="U107" s="439"/>
      <c r="V107" s="711"/>
      <c r="W107" s="122" t="s">
        <v>382</v>
      </c>
      <c r="X107" s="233">
        <v>3</v>
      </c>
      <c r="Y107" s="708"/>
      <c r="Z107" s="705"/>
    </row>
    <row r="108" spans="1:26" ht="15.75" thickBot="1" x14ac:dyDescent="0.3">
      <c r="A108" s="872"/>
      <c r="B108" s="440"/>
      <c r="C108" s="440"/>
      <c r="D108" s="441"/>
      <c r="E108" s="244"/>
      <c r="F108" s="244"/>
      <c r="G108" s="440"/>
      <c r="H108" s="440"/>
      <c r="I108" s="441"/>
      <c r="J108" s="244"/>
      <c r="K108" s="442"/>
      <c r="L108" s="440"/>
      <c r="M108" s="440"/>
      <c r="N108" s="440"/>
      <c r="O108" s="244"/>
      <c r="P108" s="442"/>
      <c r="Q108" s="440"/>
      <c r="R108" s="440"/>
      <c r="S108" s="440"/>
      <c r="T108" s="244"/>
      <c r="U108" s="442"/>
      <c r="V108" s="712"/>
      <c r="W108" s="242" t="s">
        <v>381</v>
      </c>
      <c r="X108" s="243">
        <v>3</v>
      </c>
      <c r="Y108" s="709"/>
      <c r="Z108" s="706"/>
    </row>
    <row r="109" spans="1:26" ht="15" customHeight="1" x14ac:dyDescent="0.25">
      <c r="A109" s="870" t="s">
        <v>387</v>
      </c>
      <c r="B109" s="429"/>
      <c r="C109" s="429"/>
      <c r="D109" s="430"/>
      <c r="E109" s="431"/>
      <c r="F109" s="431"/>
      <c r="G109" s="429"/>
      <c r="H109" s="429"/>
      <c r="I109" s="430"/>
      <c r="J109" s="431"/>
      <c r="K109" s="433"/>
      <c r="L109" s="429"/>
      <c r="M109" s="429"/>
      <c r="N109" s="429"/>
      <c r="O109" s="431"/>
      <c r="P109" s="433"/>
      <c r="Q109" s="429"/>
      <c r="R109" s="429"/>
      <c r="S109" s="429"/>
      <c r="T109" s="431"/>
      <c r="U109" s="433"/>
      <c r="V109" s="710" t="s">
        <v>196</v>
      </c>
      <c r="W109" s="432" t="s">
        <v>392</v>
      </c>
      <c r="X109" s="446">
        <v>3</v>
      </c>
      <c r="Y109" s="707">
        <v>15</v>
      </c>
      <c r="Z109" s="704">
        <f>15/160</f>
        <v>9.375E-2</v>
      </c>
    </row>
    <row r="110" spans="1:26" x14ac:dyDescent="0.25">
      <c r="A110" s="871"/>
      <c r="B110" s="4"/>
      <c r="C110" s="4"/>
      <c r="D110" s="438"/>
      <c r="E110" s="60"/>
      <c r="F110" s="60"/>
      <c r="G110" s="4"/>
      <c r="H110" s="4"/>
      <c r="I110" s="438"/>
      <c r="J110" s="60"/>
      <c r="K110" s="439"/>
      <c r="L110" s="4"/>
      <c r="M110" s="4"/>
      <c r="N110" s="4"/>
      <c r="O110" s="60"/>
      <c r="P110" s="439"/>
      <c r="Q110" s="4"/>
      <c r="R110" s="4"/>
      <c r="S110" s="4"/>
      <c r="T110" s="60"/>
      <c r="U110" s="439"/>
      <c r="V110" s="711"/>
      <c r="W110" s="122" t="s">
        <v>391</v>
      </c>
      <c r="X110" s="233">
        <v>3</v>
      </c>
      <c r="Y110" s="708"/>
      <c r="Z110" s="705"/>
    </row>
    <row r="111" spans="1:26" x14ac:dyDescent="0.25">
      <c r="A111" s="871"/>
      <c r="B111" s="4"/>
      <c r="C111" s="4"/>
      <c r="D111" s="438"/>
      <c r="E111" s="60"/>
      <c r="F111" s="60"/>
      <c r="G111" s="4"/>
      <c r="H111" s="4"/>
      <c r="I111" s="438"/>
      <c r="J111" s="60"/>
      <c r="K111" s="439"/>
      <c r="L111" s="4"/>
      <c r="M111" s="4"/>
      <c r="N111" s="4"/>
      <c r="O111" s="60"/>
      <c r="P111" s="439"/>
      <c r="Q111" s="4"/>
      <c r="R111" s="4"/>
      <c r="S111" s="4"/>
      <c r="T111" s="60"/>
      <c r="U111" s="439"/>
      <c r="V111" s="711"/>
      <c r="W111" s="122" t="s">
        <v>390</v>
      </c>
      <c r="X111" s="233">
        <v>3</v>
      </c>
      <c r="Y111" s="708"/>
      <c r="Z111" s="705"/>
    </row>
    <row r="112" spans="1:26" x14ac:dyDescent="0.25">
      <c r="A112" s="871"/>
      <c r="B112" s="4"/>
      <c r="C112" s="4"/>
      <c r="D112" s="438"/>
      <c r="E112" s="60"/>
      <c r="F112" s="60"/>
      <c r="G112" s="4"/>
      <c r="H112" s="4"/>
      <c r="I112" s="438"/>
      <c r="J112" s="60"/>
      <c r="K112" s="439"/>
      <c r="L112" s="4"/>
      <c r="M112" s="4"/>
      <c r="N112" s="4"/>
      <c r="O112" s="60"/>
      <c r="P112" s="439"/>
      <c r="Q112" s="4"/>
      <c r="R112" s="4"/>
      <c r="S112" s="4"/>
      <c r="T112" s="60"/>
      <c r="U112" s="439"/>
      <c r="V112" s="711"/>
      <c r="W112" s="122" t="s">
        <v>389</v>
      </c>
      <c r="X112" s="233">
        <v>3</v>
      </c>
      <c r="Y112" s="708"/>
      <c r="Z112" s="705"/>
    </row>
    <row r="113" spans="1:26" ht="15.75" thickBot="1" x14ac:dyDescent="0.3">
      <c r="A113" s="872"/>
      <c r="B113" s="440"/>
      <c r="C113" s="440"/>
      <c r="D113" s="441"/>
      <c r="E113" s="244"/>
      <c r="F113" s="244"/>
      <c r="G113" s="440"/>
      <c r="H113" s="440"/>
      <c r="I113" s="441"/>
      <c r="J113" s="244"/>
      <c r="K113" s="442"/>
      <c r="L113" s="440"/>
      <c r="M113" s="440"/>
      <c r="N113" s="440"/>
      <c r="O113" s="244"/>
      <c r="P113" s="442"/>
      <c r="Q113" s="440"/>
      <c r="R113" s="440"/>
      <c r="S113" s="440"/>
      <c r="T113" s="244"/>
      <c r="U113" s="442"/>
      <c r="V113" s="712"/>
      <c r="W113" s="242" t="s">
        <v>388</v>
      </c>
      <c r="X113" s="243">
        <v>3</v>
      </c>
      <c r="Y113" s="709"/>
      <c r="Z113" s="706"/>
    </row>
    <row r="114" spans="1:26" ht="15" customHeight="1" x14ac:dyDescent="0.25">
      <c r="A114" s="870" t="s">
        <v>393</v>
      </c>
      <c r="B114" s="429"/>
      <c r="C114" s="429"/>
      <c r="D114" s="430"/>
      <c r="E114" s="431"/>
      <c r="F114" s="431"/>
      <c r="G114" s="429"/>
      <c r="H114" s="429"/>
      <c r="I114" s="430"/>
      <c r="J114" s="431"/>
      <c r="K114" s="433"/>
      <c r="L114" s="429"/>
      <c r="M114" s="429"/>
      <c r="N114" s="429"/>
      <c r="O114" s="431"/>
      <c r="P114" s="433"/>
      <c r="Q114" s="429"/>
      <c r="R114" s="429"/>
      <c r="S114" s="429"/>
      <c r="T114" s="431"/>
      <c r="U114" s="433"/>
      <c r="V114" s="710" t="s">
        <v>196</v>
      </c>
      <c r="W114" s="432" t="s">
        <v>398</v>
      </c>
      <c r="X114" s="446">
        <v>3</v>
      </c>
      <c r="Y114" s="707">
        <v>15</v>
      </c>
      <c r="Z114" s="704">
        <f>15/160</f>
        <v>9.375E-2</v>
      </c>
    </row>
    <row r="115" spans="1:26" x14ac:dyDescent="0.25">
      <c r="A115" s="871"/>
      <c r="B115" s="4"/>
      <c r="C115" s="4"/>
      <c r="D115" s="438"/>
      <c r="E115" s="60"/>
      <c r="F115" s="60"/>
      <c r="G115" s="4"/>
      <c r="H115" s="4"/>
      <c r="I115" s="438"/>
      <c r="J115" s="60"/>
      <c r="K115" s="439"/>
      <c r="L115" s="4"/>
      <c r="M115" s="4"/>
      <c r="N115" s="4"/>
      <c r="O115" s="60"/>
      <c r="P115" s="439"/>
      <c r="Q115" s="4"/>
      <c r="R115" s="4"/>
      <c r="S115" s="4"/>
      <c r="T115" s="60"/>
      <c r="U115" s="439"/>
      <c r="V115" s="711"/>
      <c r="W115" s="122" t="s">
        <v>397</v>
      </c>
      <c r="X115" s="233">
        <v>3</v>
      </c>
      <c r="Y115" s="708"/>
      <c r="Z115" s="705"/>
    </row>
    <row r="116" spans="1:26" x14ac:dyDescent="0.25">
      <c r="A116" s="871"/>
      <c r="B116" s="4"/>
      <c r="C116" s="4"/>
      <c r="D116" s="438"/>
      <c r="E116" s="60"/>
      <c r="F116" s="60"/>
      <c r="G116" s="4"/>
      <c r="H116" s="4"/>
      <c r="I116" s="438"/>
      <c r="J116" s="60"/>
      <c r="K116" s="439"/>
      <c r="L116" s="4"/>
      <c r="M116" s="4"/>
      <c r="N116" s="4"/>
      <c r="O116" s="60"/>
      <c r="P116" s="439"/>
      <c r="Q116" s="4"/>
      <c r="R116" s="4"/>
      <c r="S116" s="4"/>
      <c r="T116" s="60"/>
      <c r="U116" s="439"/>
      <c r="V116" s="711"/>
      <c r="W116" s="122" t="s">
        <v>396</v>
      </c>
      <c r="X116" s="233">
        <v>3</v>
      </c>
      <c r="Y116" s="708"/>
      <c r="Z116" s="705"/>
    </row>
    <row r="117" spans="1:26" x14ac:dyDescent="0.25">
      <c r="A117" s="871"/>
      <c r="B117" s="4"/>
      <c r="C117" s="4"/>
      <c r="D117" s="438"/>
      <c r="E117" s="60"/>
      <c r="F117" s="60"/>
      <c r="G117" s="4"/>
      <c r="H117" s="4"/>
      <c r="I117" s="438"/>
      <c r="J117" s="60"/>
      <c r="K117" s="439"/>
      <c r="L117" s="4"/>
      <c r="M117" s="4"/>
      <c r="N117" s="4"/>
      <c r="O117" s="60"/>
      <c r="P117" s="439"/>
      <c r="Q117" s="4"/>
      <c r="R117" s="4"/>
      <c r="S117" s="4"/>
      <c r="T117" s="60"/>
      <c r="U117" s="439"/>
      <c r="V117" s="711"/>
      <c r="W117" s="122" t="s">
        <v>395</v>
      </c>
      <c r="X117" s="233">
        <v>3</v>
      </c>
      <c r="Y117" s="708"/>
      <c r="Z117" s="705"/>
    </row>
    <row r="118" spans="1:26" ht="15.75" thickBot="1" x14ac:dyDescent="0.3">
      <c r="A118" s="872"/>
      <c r="B118" s="440"/>
      <c r="C118" s="440"/>
      <c r="D118" s="441"/>
      <c r="E118" s="244"/>
      <c r="F118" s="244"/>
      <c r="G118" s="440"/>
      <c r="H118" s="440"/>
      <c r="I118" s="441"/>
      <c r="J118" s="244"/>
      <c r="K118" s="442"/>
      <c r="L118" s="440"/>
      <c r="M118" s="440"/>
      <c r="N118" s="440"/>
      <c r="O118" s="244"/>
      <c r="P118" s="442"/>
      <c r="Q118" s="440"/>
      <c r="R118" s="440"/>
      <c r="S118" s="440"/>
      <c r="T118" s="244"/>
      <c r="U118" s="442"/>
      <c r="V118" s="712"/>
      <c r="W118" s="242" t="s">
        <v>394</v>
      </c>
      <c r="X118" s="243">
        <v>3</v>
      </c>
      <c r="Y118" s="709"/>
      <c r="Z118" s="706"/>
    </row>
    <row r="119" spans="1:26" ht="15" customHeight="1" x14ac:dyDescent="0.25">
      <c r="A119" s="870" t="s">
        <v>403</v>
      </c>
      <c r="B119" s="429"/>
      <c r="C119" s="429"/>
      <c r="D119" s="430"/>
      <c r="E119" s="431"/>
      <c r="F119" s="431"/>
      <c r="G119" s="429"/>
      <c r="H119" s="429"/>
      <c r="I119" s="430"/>
      <c r="J119" s="431"/>
      <c r="K119" s="433"/>
      <c r="L119" s="429"/>
      <c r="M119" s="429"/>
      <c r="N119" s="429"/>
      <c r="O119" s="431"/>
      <c r="P119" s="433"/>
      <c r="Q119" s="429"/>
      <c r="R119" s="429"/>
      <c r="S119" s="429"/>
      <c r="T119" s="431"/>
      <c r="U119" s="433"/>
      <c r="V119" s="710" t="s">
        <v>196</v>
      </c>
      <c r="W119" s="432" t="s">
        <v>410</v>
      </c>
      <c r="X119" s="446">
        <v>3</v>
      </c>
      <c r="Y119" s="707">
        <v>15</v>
      </c>
      <c r="Z119" s="704">
        <f>15/160</f>
        <v>9.375E-2</v>
      </c>
    </row>
    <row r="120" spans="1:26" x14ac:dyDescent="0.25">
      <c r="A120" s="871"/>
      <c r="B120" s="4"/>
      <c r="C120" s="4"/>
      <c r="D120" s="438"/>
      <c r="E120" s="60"/>
      <c r="F120" s="60"/>
      <c r="G120" s="4"/>
      <c r="H120" s="4"/>
      <c r="I120" s="438"/>
      <c r="J120" s="60"/>
      <c r="K120" s="439"/>
      <c r="L120" s="4"/>
      <c r="M120" s="4"/>
      <c r="N120" s="4"/>
      <c r="O120" s="60"/>
      <c r="P120" s="439"/>
      <c r="Q120" s="4"/>
      <c r="R120" s="4"/>
      <c r="S120" s="4"/>
      <c r="T120" s="60"/>
      <c r="U120" s="439"/>
      <c r="V120" s="711"/>
      <c r="W120" s="122" t="s">
        <v>409</v>
      </c>
      <c r="X120" s="233">
        <v>3</v>
      </c>
      <c r="Y120" s="708"/>
      <c r="Z120" s="705"/>
    </row>
    <row r="121" spans="1:26" x14ac:dyDescent="0.25">
      <c r="A121" s="871"/>
      <c r="B121" s="4"/>
      <c r="C121" s="4"/>
      <c r="D121" s="438"/>
      <c r="E121" s="60"/>
      <c r="F121" s="60"/>
      <c r="G121" s="4"/>
      <c r="H121" s="4"/>
      <c r="I121" s="438"/>
      <c r="J121" s="60"/>
      <c r="K121" s="439"/>
      <c r="L121" s="4"/>
      <c r="M121" s="4"/>
      <c r="N121" s="4"/>
      <c r="O121" s="60"/>
      <c r="P121" s="439"/>
      <c r="Q121" s="4"/>
      <c r="R121" s="4"/>
      <c r="S121" s="4"/>
      <c r="T121" s="60"/>
      <c r="U121" s="439"/>
      <c r="V121" s="711"/>
      <c r="W121" s="122" t="s">
        <v>408</v>
      </c>
      <c r="X121" s="233">
        <v>3</v>
      </c>
      <c r="Y121" s="708"/>
      <c r="Z121" s="705"/>
    </row>
    <row r="122" spans="1:26" x14ac:dyDescent="0.25">
      <c r="A122" s="871"/>
      <c r="B122" s="4"/>
      <c r="C122" s="4"/>
      <c r="D122" s="438"/>
      <c r="E122" s="60"/>
      <c r="F122" s="60"/>
      <c r="G122" s="4"/>
      <c r="H122" s="4"/>
      <c r="I122" s="438"/>
      <c r="J122" s="60"/>
      <c r="K122" s="439"/>
      <c r="L122" s="4"/>
      <c r="M122" s="4"/>
      <c r="N122" s="4"/>
      <c r="O122" s="60"/>
      <c r="P122" s="439"/>
      <c r="Q122" s="4"/>
      <c r="R122" s="4"/>
      <c r="S122" s="4"/>
      <c r="T122" s="60"/>
      <c r="U122" s="439"/>
      <c r="V122" s="711"/>
      <c r="W122" s="122" t="s">
        <v>407</v>
      </c>
      <c r="X122" s="233">
        <v>3</v>
      </c>
      <c r="Y122" s="708"/>
      <c r="Z122" s="705"/>
    </row>
    <row r="123" spans="1:26" x14ac:dyDescent="0.25">
      <c r="A123" s="871"/>
      <c r="B123" s="4"/>
      <c r="C123" s="4"/>
      <c r="D123" s="438"/>
      <c r="E123" s="60"/>
      <c r="F123" s="60"/>
      <c r="G123" s="4"/>
      <c r="H123" s="4"/>
      <c r="I123" s="438"/>
      <c r="J123" s="60"/>
      <c r="K123" s="439"/>
      <c r="L123" s="4"/>
      <c r="M123" s="4"/>
      <c r="N123" s="4"/>
      <c r="O123" s="60"/>
      <c r="P123" s="439"/>
      <c r="Q123" s="4"/>
      <c r="R123" s="4"/>
      <c r="S123" s="4"/>
      <c r="T123" s="60"/>
      <c r="U123" s="439"/>
      <c r="V123" s="711"/>
      <c r="W123" s="122" t="s">
        <v>406</v>
      </c>
      <c r="X123" s="233">
        <v>3</v>
      </c>
      <c r="Y123" s="708"/>
      <c r="Z123" s="705"/>
    </row>
    <row r="124" spans="1:26" x14ac:dyDescent="0.25">
      <c r="A124" s="871"/>
      <c r="B124" s="4"/>
      <c r="C124" s="4"/>
      <c r="D124" s="438"/>
      <c r="E124" s="60"/>
      <c r="F124" s="60"/>
      <c r="G124" s="4"/>
      <c r="H124" s="4"/>
      <c r="I124" s="438"/>
      <c r="J124" s="60"/>
      <c r="K124" s="439"/>
      <c r="L124" s="4"/>
      <c r="M124" s="4"/>
      <c r="N124" s="4"/>
      <c r="O124" s="60"/>
      <c r="P124" s="439"/>
      <c r="Q124" s="4"/>
      <c r="R124" s="4"/>
      <c r="S124" s="4"/>
      <c r="T124" s="60"/>
      <c r="U124" s="439"/>
      <c r="V124" s="711"/>
      <c r="W124" s="122" t="s">
        <v>405</v>
      </c>
      <c r="X124" s="233">
        <v>3</v>
      </c>
      <c r="Y124" s="708"/>
      <c r="Z124" s="705"/>
    </row>
    <row r="125" spans="1:26" ht="15.75" thickBot="1" x14ac:dyDescent="0.3">
      <c r="A125" s="872"/>
      <c r="B125" s="440"/>
      <c r="C125" s="440"/>
      <c r="D125" s="441"/>
      <c r="E125" s="244"/>
      <c r="F125" s="244"/>
      <c r="G125" s="440"/>
      <c r="H125" s="440"/>
      <c r="I125" s="441"/>
      <c r="J125" s="244"/>
      <c r="K125" s="442"/>
      <c r="L125" s="440"/>
      <c r="M125" s="440"/>
      <c r="N125" s="440"/>
      <c r="O125" s="244"/>
      <c r="P125" s="442"/>
      <c r="Q125" s="440"/>
      <c r="R125" s="440"/>
      <c r="S125" s="440"/>
      <c r="T125" s="244"/>
      <c r="U125" s="442"/>
      <c r="V125" s="712"/>
      <c r="W125" s="242" t="s">
        <v>404</v>
      </c>
      <c r="X125" s="243">
        <v>3</v>
      </c>
      <c r="Y125" s="709"/>
      <c r="Z125" s="706"/>
    </row>
    <row r="126" spans="1:26" ht="15" customHeight="1" x14ac:dyDescent="0.25">
      <c r="A126" s="870" t="s">
        <v>411</v>
      </c>
      <c r="B126" s="429"/>
      <c r="C126" s="429"/>
      <c r="D126" s="430"/>
      <c r="E126" s="431"/>
      <c r="F126" s="431"/>
      <c r="G126" s="429"/>
      <c r="H126" s="429"/>
      <c r="I126" s="430"/>
      <c r="J126" s="431"/>
      <c r="K126" s="433"/>
      <c r="L126" s="429"/>
      <c r="M126" s="429"/>
      <c r="N126" s="429"/>
      <c r="O126" s="431"/>
      <c r="P126" s="433"/>
      <c r="Q126" s="429"/>
      <c r="R126" s="429"/>
      <c r="S126" s="429"/>
      <c r="T126" s="431"/>
      <c r="U126" s="433"/>
      <c r="V126" s="710" t="s">
        <v>196</v>
      </c>
      <c r="W126" s="432" t="s">
        <v>417</v>
      </c>
      <c r="X126" s="446">
        <v>3</v>
      </c>
      <c r="Y126" s="707">
        <v>15</v>
      </c>
      <c r="Z126" s="704">
        <f>15/160</f>
        <v>9.375E-2</v>
      </c>
    </row>
    <row r="127" spans="1:26" x14ac:dyDescent="0.25">
      <c r="A127" s="871"/>
      <c r="B127" s="4"/>
      <c r="C127" s="4"/>
      <c r="D127" s="438"/>
      <c r="E127" s="60"/>
      <c r="F127" s="60"/>
      <c r="G127" s="4"/>
      <c r="H127" s="4"/>
      <c r="I127" s="438"/>
      <c r="J127" s="60"/>
      <c r="K127" s="439"/>
      <c r="L127" s="4"/>
      <c r="M127" s="4"/>
      <c r="N127" s="4"/>
      <c r="O127" s="60"/>
      <c r="P127" s="439"/>
      <c r="Q127" s="4"/>
      <c r="R127" s="4"/>
      <c r="S127" s="4"/>
      <c r="T127" s="60"/>
      <c r="U127" s="439"/>
      <c r="V127" s="711"/>
      <c r="W127" s="122" t="s">
        <v>416</v>
      </c>
      <c r="X127" s="233">
        <v>3</v>
      </c>
      <c r="Y127" s="708"/>
      <c r="Z127" s="705"/>
    </row>
    <row r="128" spans="1:26" x14ac:dyDescent="0.25">
      <c r="A128" s="871"/>
      <c r="B128" s="4"/>
      <c r="C128" s="4"/>
      <c r="D128" s="438"/>
      <c r="E128" s="60"/>
      <c r="F128" s="60"/>
      <c r="G128" s="4"/>
      <c r="H128" s="4"/>
      <c r="I128" s="438"/>
      <c r="J128" s="60"/>
      <c r="K128" s="439"/>
      <c r="L128" s="4"/>
      <c r="M128" s="4"/>
      <c r="N128" s="4"/>
      <c r="O128" s="60"/>
      <c r="P128" s="439"/>
      <c r="Q128" s="4"/>
      <c r="R128" s="4"/>
      <c r="S128" s="4"/>
      <c r="T128" s="60"/>
      <c r="U128" s="439"/>
      <c r="V128" s="711"/>
      <c r="W128" s="122" t="s">
        <v>415</v>
      </c>
      <c r="X128" s="233">
        <v>3</v>
      </c>
      <c r="Y128" s="708"/>
      <c r="Z128" s="705"/>
    </row>
    <row r="129" spans="1:26" x14ac:dyDescent="0.25">
      <c r="A129" s="871"/>
      <c r="B129" s="4"/>
      <c r="C129" s="4"/>
      <c r="D129" s="438"/>
      <c r="E129" s="60"/>
      <c r="F129" s="60"/>
      <c r="G129" s="4"/>
      <c r="H129" s="4"/>
      <c r="I129" s="438"/>
      <c r="J129" s="60"/>
      <c r="K129" s="439"/>
      <c r="L129" s="4"/>
      <c r="M129" s="4"/>
      <c r="N129" s="4"/>
      <c r="O129" s="60"/>
      <c r="P129" s="439"/>
      <c r="Q129" s="4"/>
      <c r="R129" s="4"/>
      <c r="S129" s="4"/>
      <c r="T129" s="60"/>
      <c r="U129" s="439"/>
      <c r="V129" s="711"/>
      <c r="W129" s="122" t="s">
        <v>414</v>
      </c>
      <c r="X129" s="233">
        <v>3</v>
      </c>
      <c r="Y129" s="708"/>
      <c r="Z129" s="705"/>
    </row>
    <row r="130" spans="1:26" x14ac:dyDescent="0.25">
      <c r="A130" s="871"/>
      <c r="B130" s="4"/>
      <c r="C130" s="4"/>
      <c r="D130" s="438"/>
      <c r="E130" s="60"/>
      <c r="F130" s="60"/>
      <c r="G130" s="4"/>
      <c r="H130" s="4"/>
      <c r="I130" s="438"/>
      <c r="J130" s="60"/>
      <c r="K130" s="439"/>
      <c r="L130" s="4"/>
      <c r="M130" s="4"/>
      <c r="N130" s="4"/>
      <c r="O130" s="60"/>
      <c r="P130" s="439"/>
      <c r="Q130" s="4"/>
      <c r="R130" s="4"/>
      <c r="S130" s="4"/>
      <c r="T130" s="60"/>
      <c r="U130" s="439"/>
      <c r="V130" s="711"/>
      <c r="W130" s="122" t="s">
        <v>413</v>
      </c>
      <c r="X130" s="233">
        <v>3</v>
      </c>
      <c r="Y130" s="708"/>
      <c r="Z130" s="705"/>
    </row>
    <row r="131" spans="1:26" ht="15.75" thickBot="1" x14ac:dyDescent="0.3">
      <c r="A131" s="872"/>
      <c r="B131" s="440"/>
      <c r="C131" s="440"/>
      <c r="D131" s="441"/>
      <c r="E131" s="244"/>
      <c r="F131" s="244"/>
      <c r="G131" s="440"/>
      <c r="H131" s="440"/>
      <c r="I131" s="441"/>
      <c r="J131" s="244"/>
      <c r="K131" s="442"/>
      <c r="L131" s="440"/>
      <c r="M131" s="440"/>
      <c r="N131" s="440"/>
      <c r="O131" s="244"/>
      <c r="P131" s="442"/>
      <c r="Q131" s="440"/>
      <c r="R131" s="440"/>
      <c r="S131" s="440"/>
      <c r="T131" s="244"/>
      <c r="U131" s="442"/>
      <c r="V131" s="712"/>
      <c r="W131" s="242" t="s">
        <v>412</v>
      </c>
      <c r="X131" s="243">
        <v>3</v>
      </c>
      <c r="Y131" s="709"/>
      <c r="Z131" s="706"/>
    </row>
  </sheetData>
  <mergeCells count="166">
    <mergeCell ref="A84:A88"/>
    <mergeCell ref="A89:A93"/>
    <mergeCell ref="A94:A97"/>
    <mergeCell ref="B1:F1"/>
    <mergeCell ref="G1:K1"/>
    <mergeCell ref="L1:P1"/>
    <mergeCell ref="Q1:U1"/>
    <mergeCell ref="F38:F40"/>
    <mergeCell ref="E38:E40"/>
    <mergeCell ref="B38:B40"/>
    <mergeCell ref="A126:A131"/>
    <mergeCell ref="V1:Z1"/>
    <mergeCell ref="A54:A58"/>
    <mergeCell ref="A50:A53"/>
    <mergeCell ref="A41:A49"/>
    <mergeCell ref="A38:A40"/>
    <mergeCell ref="A17:A37"/>
    <mergeCell ref="A3:A16"/>
    <mergeCell ref="A79:A83"/>
    <mergeCell ref="A73:A78"/>
    <mergeCell ref="A67:A72"/>
    <mergeCell ref="A64:A66"/>
    <mergeCell ref="A59:A63"/>
    <mergeCell ref="B3:B11"/>
    <mergeCell ref="F3:F11"/>
    <mergeCell ref="E3:E11"/>
    <mergeCell ref="A98:A102"/>
    <mergeCell ref="A103:A108"/>
    <mergeCell ref="A109:A113"/>
    <mergeCell ref="A114:A118"/>
    <mergeCell ref="A119:A125"/>
    <mergeCell ref="F54:F58"/>
    <mergeCell ref="E54:E58"/>
    <mergeCell ref="B54:B58"/>
    <mergeCell ref="F50:F53"/>
    <mergeCell ref="E50:E53"/>
    <mergeCell ref="B50:B53"/>
    <mergeCell ref="F41:F44"/>
    <mergeCell ref="E41:E44"/>
    <mergeCell ref="B41:B44"/>
    <mergeCell ref="J41:J42"/>
    <mergeCell ref="G41:G42"/>
    <mergeCell ref="K64:K65"/>
    <mergeCell ref="J64:J65"/>
    <mergeCell ref="G64:G65"/>
    <mergeCell ref="F59:F63"/>
    <mergeCell ref="E59:E63"/>
    <mergeCell ref="B59:B63"/>
    <mergeCell ref="K3:K7"/>
    <mergeCell ref="J3:J7"/>
    <mergeCell ref="G3:G7"/>
    <mergeCell ref="K26:K37"/>
    <mergeCell ref="J26:J37"/>
    <mergeCell ref="G26:G37"/>
    <mergeCell ref="K17:K25"/>
    <mergeCell ref="J17:J25"/>
    <mergeCell ref="G17:G25"/>
    <mergeCell ref="K38:K39"/>
    <mergeCell ref="J38:J39"/>
    <mergeCell ref="G38:G39"/>
    <mergeCell ref="K41:K42"/>
    <mergeCell ref="F17:F29"/>
    <mergeCell ref="E17:E29"/>
    <mergeCell ref="B17:B29"/>
    <mergeCell ref="P64:P65"/>
    <mergeCell ref="O64:O65"/>
    <mergeCell ref="L64:L65"/>
    <mergeCell ref="P59:P60"/>
    <mergeCell ref="O59:O60"/>
    <mergeCell ref="L59:L60"/>
    <mergeCell ref="P3:P11"/>
    <mergeCell ref="O3:O11"/>
    <mergeCell ref="L3:L11"/>
    <mergeCell ref="P41:P44"/>
    <mergeCell ref="O41:O44"/>
    <mergeCell ref="L41:L44"/>
    <mergeCell ref="P38:P40"/>
    <mergeCell ref="O38:O40"/>
    <mergeCell ref="L38:L40"/>
    <mergeCell ref="P17:P26"/>
    <mergeCell ref="O17:O26"/>
    <mergeCell ref="L17:L26"/>
    <mergeCell ref="U17:U24"/>
    <mergeCell ref="T17:T24"/>
    <mergeCell ref="Q17:Q24"/>
    <mergeCell ref="P54:P57"/>
    <mergeCell ref="O54:O57"/>
    <mergeCell ref="L54:L57"/>
    <mergeCell ref="P50:P53"/>
    <mergeCell ref="O50:O53"/>
    <mergeCell ref="L50:L53"/>
    <mergeCell ref="U73:U78"/>
    <mergeCell ref="U67:U72"/>
    <mergeCell ref="T73:T78"/>
    <mergeCell ref="T67:T72"/>
    <mergeCell ref="Q73:Q78"/>
    <mergeCell ref="Q67:Q72"/>
    <mergeCell ref="U3:U8"/>
    <mergeCell ref="T3:T8"/>
    <mergeCell ref="Q3:Q8"/>
    <mergeCell ref="Q59:Q63"/>
    <mergeCell ref="T59:T63"/>
    <mergeCell ref="U59:U63"/>
    <mergeCell ref="U54:U58"/>
    <mergeCell ref="T54:T58"/>
    <mergeCell ref="Q54:Q58"/>
    <mergeCell ref="U44:U49"/>
    <mergeCell ref="U41:U43"/>
    <mergeCell ref="T44:T49"/>
    <mergeCell ref="T41:T43"/>
    <mergeCell ref="Q44:Q49"/>
    <mergeCell ref="Q41:Q43"/>
    <mergeCell ref="U25:U30"/>
    <mergeCell ref="T25:T30"/>
    <mergeCell ref="Q25:Q30"/>
    <mergeCell ref="Z3:Z16"/>
    <mergeCell ref="Y3:Y16"/>
    <mergeCell ref="V3:V16"/>
    <mergeCell ref="Z29:Z33"/>
    <mergeCell ref="Y29:Y33"/>
    <mergeCell ref="V29:V33"/>
    <mergeCell ref="Z17:Z28"/>
    <mergeCell ref="Y17:Y28"/>
    <mergeCell ref="V17:V28"/>
    <mergeCell ref="Z54:Z58"/>
    <mergeCell ref="Y54:Y58"/>
    <mergeCell ref="V54:V58"/>
    <mergeCell ref="Z45:Z49"/>
    <mergeCell ref="Y45:Y49"/>
    <mergeCell ref="Z41:Z44"/>
    <mergeCell ref="Y41:Y44"/>
    <mergeCell ref="V45:V49"/>
    <mergeCell ref="V41:V44"/>
    <mergeCell ref="Z98:Z102"/>
    <mergeCell ref="Y98:Y102"/>
    <mergeCell ref="V98:V102"/>
    <mergeCell ref="Z94:Z97"/>
    <mergeCell ref="Y94:Y97"/>
    <mergeCell ref="V94:V97"/>
    <mergeCell ref="Z64:Z65"/>
    <mergeCell ref="Y64:Y65"/>
    <mergeCell ref="V64:V65"/>
    <mergeCell ref="Z126:Z131"/>
    <mergeCell ref="Z119:Z125"/>
    <mergeCell ref="Y119:Y125"/>
    <mergeCell ref="Y126:Y131"/>
    <mergeCell ref="V126:V131"/>
    <mergeCell ref="V119:V125"/>
    <mergeCell ref="V89:V93"/>
    <mergeCell ref="V84:V88"/>
    <mergeCell ref="V79:V83"/>
    <mergeCell ref="Z114:Z118"/>
    <mergeCell ref="Y114:Y118"/>
    <mergeCell ref="V114:V118"/>
    <mergeCell ref="Z109:Z113"/>
    <mergeCell ref="Y109:Y113"/>
    <mergeCell ref="V109:V113"/>
    <mergeCell ref="Z103:Z108"/>
    <mergeCell ref="Y103:Y108"/>
    <mergeCell ref="V103:V108"/>
    <mergeCell ref="Z89:Z93"/>
    <mergeCell ref="Y89:Y93"/>
    <mergeCell ref="Y84:Y88"/>
    <mergeCell ref="Z84:Z88"/>
    <mergeCell ref="Z79:Z83"/>
    <mergeCell ref="Y79:Y83"/>
  </mergeCells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workbookViewId="0">
      <selection activeCell="C46" sqref="C46"/>
    </sheetView>
  </sheetViews>
  <sheetFormatPr baseColWidth="10" defaultRowHeight="15" x14ac:dyDescent="0.25"/>
  <cols>
    <col min="1" max="1" width="18.85546875" customWidth="1"/>
    <col min="3" max="4" width="11.42578125" style="11"/>
    <col min="9" max="9" width="13.7109375" customWidth="1"/>
    <col min="10" max="10" width="14.140625" customWidth="1"/>
  </cols>
  <sheetData>
    <row r="1" spans="1:12" ht="15.75" thickBot="1" x14ac:dyDescent="0.3"/>
    <row r="2" spans="1:12" ht="15.75" thickBot="1" x14ac:dyDescent="0.3">
      <c r="B2" s="931" t="s">
        <v>146</v>
      </c>
      <c r="C2" s="932"/>
      <c r="D2" s="933"/>
      <c r="E2" s="929" t="s">
        <v>147</v>
      </c>
      <c r="F2" s="930"/>
      <c r="G2" s="611" t="s">
        <v>148</v>
      </c>
      <c r="H2" s="613"/>
      <c r="I2" s="611" t="s">
        <v>149</v>
      </c>
      <c r="J2" s="613"/>
      <c r="K2" s="929" t="s">
        <v>150</v>
      </c>
      <c r="L2" s="930"/>
    </row>
    <row r="3" spans="1:12" ht="15.75" thickBot="1" x14ac:dyDescent="0.3">
      <c r="B3" s="239"/>
      <c r="C3" s="60" t="s">
        <v>234</v>
      </c>
      <c r="D3" s="247" t="s">
        <v>71</v>
      </c>
      <c r="E3" s="246" t="s">
        <v>234</v>
      </c>
      <c r="F3" s="247" t="s">
        <v>71</v>
      </c>
      <c r="G3" s="246" t="s">
        <v>234</v>
      </c>
      <c r="H3" s="247" t="s">
        <v>71</v>
      </c>
      <c r="I3" s="246" t="s">
        <v>234</v>
      </c>
      <c r="J3" s="247" t="s">
        <v>71</v>
      </c>
      <c r="K3" s="246" t="s">
        <v>234</v>
      </c>
      <c r="L3" s="247" t="s">
        <v>71</v>
      </c>
    </row>
    <row r="4" spans="1:12" x14ac:dyDescent="0.25">
      <c r="A4" s="934" t="s">
        <v>153</v>
      </c>
      <c r="B4" s="502" t="s">
        <v>154</v>
      </c>
      <c r="C4" s="503">
        <f>Hoja3!E3</f>
        <v>36</v>
      </c>
      <c r="D4" s="504">
        <f>Hoja3!F3</f>
        <v>0.20224719101123595</v>
      </c>
      <c r="E4" s="502">
        <f>Hoja3!J3</f>
        <v>20</v>
      </c>
      <c r="F4" s="505">
        <f>Hoja3!K3</f>
        <v>0.12195121951219512</v>
      </c>
      <c r="G4" s="502">
        <f>Hoja3!O3</f>
        <v>25</v>
      </c>
      <c r="H4" s="505">
        <f>Hoja3!P3</f>
        <v>0.15625</v>
      </c>
      <c r="I4" s="502">
        <f>Hoja3!T3</f>
        <v>26</v>
      </c>
      <c r="J4" s="505">
        <f>Hoja3!U3</f>
        <v>0.16250000000000001</v>
      </c>
      <c r="K4" s="502">
        <f>Hoja3!Y3</f>
        <v>39</v>
      </c>
      <c r="L4" s="505">
        <f>Hoja3!Z3</f>
        <v>0.24374999999999999</v>
      </c>
    </row>
    <row r="5" spans="1:12" ht="15.75" thickBot="1" x14ac:dyDescent="0.3">
      <c r="A5" s="935"/>
      <c r="B5" s="478" t="s">
        <v>196</v>
      </c>
      <c r="C5" s="479"/>
      <c r="D5" s="480"/>
      <c r="E5" s="478">
        <f>Hoja3!J8</f>
        <v>3</v>
      </c>
      <c r="F5" s="481">
        <f>Hoja3!K8</f>
        <v>1.8292682926829267E-2</v>
      </c>
      <c r="G5" s="478"/>
      <c r="H5" s="482"/>
      <c r="I5" s="478"/>
      <c r="J5" s="482"/>
      <c r="K5" s="478"/>
      <c r="L5" s="482"/>
    </row>
    <row r="6" spans="1:12" x14ac:dyDescent="0.25">
      <c r="A6" s="828" t="s">
        <v>155</v>
      </c>
      <c r="B6" s="506" t="s">
        <v>154</v>
      </c>
      <c r="C6" s="507">
        <f>Hoja3!E17</f>
        <v>37</v>
      </c>
      <c r="D6" s="508">
        <f>Hoja3!F17</f>
        <v>0.20786516853932585</v>
      </c>
      <c r="E6" s="506">
        <f>Hoja3!J17</f>
        <v>35</v>
      </c>
      <c r="F6" s="509">
        <f>Hoja3!K17</f>
        <v>0.18902439024390244</v>
      </c>
      <c r="G6" s="506">
        <f>Hoja3!O17</f>
        <v>30</v>
      </c>
      <c r="H6" s="509">
        <f>Hoja3!P17</f>
        <v>0.1875</v>
      </c>
      <c r="I6" s="506">
        <f>Hoja3!T17</f>
        <v>23</v>
      </c>
      <c r="J6" s="509">
        <f>Hoja3!U17</f>
        <v>0.14374999999999999</v>
      </c>
      <c r="K6" s="506">
        <f>Hoja3!Y17</f>
        <v>36</v>
      </c>
      <c r="L6" s="509">
        <f>Hoja3!Z17</f>
        <v>0.22500000000000001</v>
      </c>
    </row>
    <row r="7" spans="1:12" ht="15.75" thickBot="1" x14ac:dyDescent="0.3">
      <c r="A7" s="830"/>
      <c r="B7" s="297" t="s">
        <v>196</v>
      </c>
      <c r="C7" s="302"/>
      <c r="D7" s="483"/>
      <c r="E7" s="297">
        <f>Hoja3!J26</f>
        <v>9</v>
      </c>
      <c r="F7" s="484">
        <f>Hoja3!K26</f>
        <v>5.4878048780487805E-2</v>
      </c>
      <c r="G7" s="297"/>
      <c r="H7" s="485"/>
      <c r="I7" s="297">
        <f>Hoja3!T25</f>
        <v>16</v>
      </c>
      <c r="J7" s="484">
        <f>Hoja3!U25</f>
        <v>0.1</v>
      </c>
      <c r="K7" s="297">
        <f>Hoja3!Y29</f>
        <v>15</v>
      </c>
      <c r="L7" s="484">
        <f>Hoja3!Z29</f>
        <v>9.375E-2</v>
      </c>
    </row>
    <row r="8" spans="1:12" x14ac:dyDescent="0.25">
      <c r="A8" s="946" t="s">
        <v>156</v>
      </c>
      <c r="B8" s="510" t="s">
        <v>154</v>
      </c>
      <c r="C8" s="511">
        <f>Hoja3!E38</f>
        <v>12</v>
      </c>
      <c r="D8" s="512">
        <f>Hoja3!F38</f>
        <v>6.741573033707865E-2</v>
      </c>
      <c r="E8" s="510">
        <f>Hoja3!J38</f>
        <v>7</v>
      </c>
      <c r="F8" s="513">
        <f>Hoja3!K38</f>
        <v>4.2682926829268296E-2</v>
      </c>
      <c r="G8" s="510">
        <f>Hoja3!O38</f>
        <v>9</v>
      </c>
      <c r="H8" s="513">
        <f>Hoja3!P38</f>
        <v>5.6250000000000001E-2</v>
      </c>
      <c r="I8" s="510"/>
      <c r="J8" s="514"/>
      <c r="K8" s="510"/>
      <c r="L8" s="514"/>
    </row>
    <row r="9" spans="1:12" ht="15.75" thickBot="1" x14ac:dyDescent="0.3">
      <c r="A9" s="947"/>
      <c r="B9" s="316" t="s">
        <v>196</v>
      </c>
      <c r="C9" s="317"/>
      <c r="D9" s="318"/>
      <c r="E9" s="316">
        <f>Hoja3!J40</f>
        <v>3</v>
      </c>
      <c r="F9" s="486">
        <f>Hoja3!K40</f>
        <v>1.8292682926829267E-2</v>
      </c>
      <c r="G9" s="316"/>
      <c r="H9" s="487"/>
      <c r="I9" s="316"/>
      <c r="J9" s="487"/>
      <c r="K9" s="316"/>
      <c r="L9" s="487"/>
    </row>
    <row r="10" spans="1:12" x14ac:dyDescent="0.25">
      <c r="A10" s="944" t="s">
        <v>157</v>
      </c>
      <c r="B10" s="515" t="s">
        <v>154</v>
      </c>
      <c r="C10" s="516">
        <f>Hoja3!E41</f>
        <v>16</v>
      </c>
      <c r="D10" s="517">
        <f>Hoja3!F41</f>
        <v>8.98876404494382E-2</v>
      </c>
      <c r="E10" s="515">
        <f>Hoja3!J41</f>
        <v>7</v>
      </c>
      <c r="F10" s="518">
        <f>Hoja3!K41</f>
        <v>4.2682926829268296E-2</v>
      </c>
      <c r="G10" s="515">
        <f>Hoja3!O41</f>
        <v>12</v>
      </c>
      <c r="H10" s="518">
        <f>Hoja3!P41</f>
        <v>7.4999999999999997E-2</v>
      </c>
      <c r="I10" s="515">
        <f>Hoja3!T41</f>
        <v>8</v>
      </c>
      <c r="J10" s="518">
        <f>Hoja3!U41</f>
        <v>0.05</v>
      </c>
      <c r="K10" s="515">
        <f>Hoja3!Y41</f>
        <v>12</v>
      </c>
      <c r="L10" s="518">
        <f>Hoja3!Z41</f>
        <v>7.4999999999999997E-2</v>
      </c>
    </row>
    <row r="11" spans="1:12" ht="15.75" thickBot="1" x14ac:dyDescent="0.3">
      <c r="A11" s="945"/>
      <c r="B11" s="352" t="s">
        <v>196</v>
      </c>
      <c r="C11" s="354"/>
      <c r="D11" s="355"/>
      <c r="E11" s="352">
        <f>Hoja3!J43</f>
        <v>3</v>
      </c>
      <c r="F11" s="488">
        <f>Hoja3!K43</f>
        <v>1.8292682926829267E-2</v>
      </c>
      <c r="G11" s="352"/>
      <c r="H11" s="489"/>
      <c r="I11" s="352">
        <f>Hoja3!T44</f>
        <v>16</v>
      </c>
      <c r="J11" s="488">
        <f>Hoja3!U44</f>
        <v>0.1</v>
      </c>
      <c r="K11" s="352">
        <f>Hoja3!Y45</f>
        <v>15</v>
      </c>
      <c r="L11" s="488">
        <f>Hoja3!Z45</f>
        <v>9.375E-2</v>
      </c>
    </row>
    <row r="12" spans="1:12" x14ac:dyDescent="0.25">
      <c r="A12" s="942" t="s">
        <v>158</v>
      </c>
      <c r="B12" s="519" t="s">
        <v>154</v>
      </c>
      <c r="C12" s="520">
        <f>Hoja3!E50</f>
        <v>6</v>
      </c>
      <c r="D12" s="521">
        <f>Hoja3!F50</f>
        <v>3.3707865168539325E-2</v>
      </c>
      <c r="E12" s="519">
        <f>Hoja3!J50</f>
        <v>4</v>
      </c>
      <c r="F12" s="522">
        <f>Hoja3!K50</f>
        <v>2.4390243902439025E-2</v>
      </c>
      <c r="G12" s="519">
        <f>Hoja3!O50</f>
        <v>9</v>
      </c>
      <c r="H12" s="522">
        <f>Hoja3!P50</f>
        <v>5.6250000000000001E-2</v>
      </c>
      <c r="I12" s="519"/>
      <c r="J12" s="523"/>
      <c r="K12" s="519"/>
      <c r="L12" s="523"/>
    </row>
    <row r="13" spans="1:12" ht="15.75" thickBot="1" x14ac:dyDescent="0.3">
      <c r="A13" s="943"/>
      <c r="B13" s="490" t="s">
        <v>196</v>
      </c>
      <c r="C13" s="491"/>
      <c r="D13" s="492"/>
      <c r="E13" s="490"/>
      <c r="F13" s="493"/>
      <c r="G13" s="490"/>
      <c r="H13" s="493"/>
      <c r="I13" s="490"/>
      <c r="J13" s="493"/>
      <c r="K13" s="490"/>
      <c r="L13" s="493"/>
    </row>
    <row r="14" spans="1:12" x14ac:dyDescent="0.25">
      <c r="A14" s="940" t="s">
        <v>160</v>
      </c>
      <c r="B14" s="524" t="s">
        <v>154</v>
      </c>
      <c r="C14" s="525">
        <f>Hoja3!E54</f>
        <v>11</v>
      </c>
      <c r="D14" s="526">
        <f>Hoja3!F54</f>
        <v>6.1797752808988762E-2</v>
      </c>
      <c r="E14" s="524">
        <f>Hoja3!J54</f>
        <v>7</v>
      </c>
      <c r="F14" s="527">
        <f>Hoja3!K54</f>
        <v>4.2682926829268296E-2</v>
      </c>
      <c r="G14" s="524">
        <f>Hoja3!O54</f>
        <v>10</v>
      </c>
      <c r="H14" s="527">
        <f>Hoja3!P54</f>
        <v>6.25E-2</v>
      </c>
      <c r="I14" s="524"/>
      <c r="J14" s="528"/>
      <c r="K14" s="524"/>
      <c r="L14" s="528"/>
    </row>
    <row r="15" spans="1:12" ht="15.75" thickBot="1" x14ac:dyDescent="0.3">
      <c r="A15" s="941"/>
      <c r="B15" s="372" t="s">
        <v>196</v>
      </c>
      <c r="C15" s="370"/>
      <c r="D15" s="495"/>
      <c r="E15" s="372"/>
      <c r="F15" s="496"/>
      <c r="G15" s="372"/>
      <c r="H15" s="496"/>
      <c r="I15" s="372">
        <f>Hoja3!T54</f>
        <v>16</v>
      </c>
      <c r="J15" s="497">
        <f>Hoja3!U54</f>
        <v>0.1</v>
      </c>
      <c r="K15" s="372">
        <f>Hoja3!Y54</f>
        <v>15</v>
      </c>
      <c r="L15" s="497">
        <f>Hoja3!Z54</f>
        <v>9.375E-2</v>
      </c>
    </row>
    <row r="16" spans="1:12" x14ac:dyDescent="0.25">
      <c r="A16" s="938" t="s">
        <v>4</v>
      </c>
      <c r="B16" s="529" t="s">
        <v>154</v>
      </c>
      <c r="C16" s="530">
        <f>Hoja3!E59</f>
        <v>19</v>
      </c>
      <c r="D16" s="531">
        <f>Hoja3!F59</f>
        <v>0.10674157303370786</v>
      </c>
      <c r="E16" s="529">
        <f>Hoja3!J59</f>
        <v>4</v>
      </c>
      <c r="F16" s="532">
        <f>Hoja3!K59</f>
        <v>2.4390243902439025E-2</v>
      </c>
      <c r="G16" s="529">
        <f>Hoja3!O59</f>
        <v>6</v>
      </c>
      <c r="H16" s="532">
        <f>Hoja3!P59</f>
        <v>3.7499999999999999E-2</v>
      </c>
      <c r="I16" s="529">
        <f>Hoja3!T59</f>
        <v>16</v>
      </c>
      <c r="J16" s="532">
        <f>Hoja3!U59</f>
        <v>0.1</v>
      </c>
      <c r="K16" s="529"/>
      <c r="L16" s="533"/>
    </row>
    <row r="17" spans="1:12" ht="15.75" thickBot="1" x14ac:dyDescent="0.3">
      <c r="A17" s="939"/>
      <c r="B17" s="387" t="s">
        <v>196</v>
      </c>
      <c r="C17" s="385"/>
      <c r="D17" s="428"/>
      <c r="E17" s="387"/>
      <c r="F17" s="494"/>
      <c r="G17" s="387"/>
      <c r="H17" s="494"/>
      <c r="I17" s="387"/>
      <c r="J17" s="494"/>
      <c r="K17" s="387"/>
      <c r="L17" s="494"/>
    </row>
    <row r="18" spans="1:12" x14ac:dyDescent="0.25">
      <c r="A18" s="936" t="s">
        <v>193</v>
      </c>
      <c r="B18" s="534" t="s">
        <v>154</v>
      </c>
      <c r="C18" s="535"/>
      <c r="D18" s="536"/>
      <c r="E18" s="534">
        <f>Hoja3!J64</f>
        <v>6</v>
      </c>
      <c r="F18" s="537">
        <f>Hoja3!K64</f>
        <v>3.6585365853658534E-2</v>
      </c>
      <c r="G18" s="534">
        <f>Hoja3!O64</f>
        <v>6</v>
      </c>
      <c r="H18" s="537">
        <f>Hoja3!P64</f>
        <v>3.7499999999999999E-2</v>
      </c>
      <c r="I18" s="534"/>
      <c r="J18" s="538"/>
      <c r="K18" s="534">
        <f>Hoja3!Y64</f>
        <v>6</v>
      </c>
      <c r="L18" s="537">
        <f>Hoja3!Z64</f>
        <v>3.7499999999999999E-2</v>
      </c>
    </row>
    <row r="19" spans="1:12" ht="15.75" thickBot="1" x14ac:dyDescent="0.3">
      <c r="A19" s="937"/>
      <c r="B19" s="405" t="s">
        <v>196</v>
      </c>
      <c r="C19" s="403"/>
      <c r="D19" s="499"/>
      <c r="E19" s="405">
        <f>Hoja3!J66</f>
        <v>3</v>
      </c>
      <c r="F19" s="500">
        <f>Hoja3!K66</f>
        <v>1.8292682926829267E-2</v>
      </c>
      <c r="G19" s="405"/>
      <c r="H19" s="501"/>
      <c r="I19" s="405"/>
      <c r="J19" s="501"/>
      <c r="K19" s="405"/>
      <c r="L19" s="501"/>
    </row>
    <row r="20" spans="1:12" x14ac:dyDescent="0.25">
      <c r="A20" s="925" t="s">
        <v>55</v>
      </c>
      <c r="B20" s="544" t="s">
        <v>154</v>
      </c>
      <c r="C20" s="545"/>
      <c r="D20" s="546"/>
      <c r="E20" s="544"/>
      <c r="F20" s="547"/>
      <c r="G20" s="544"/>
      <c r="H20" s="547"/>
      <c r="I20" s="544">
        <f>Hoja3!T67</f>
        <v>17</v>
      </c>
      <c r="J20" s="548">
        <f>Hoja3!U67</f>
        <v>0.10625</v>
      </c>
      <c r="K20" s="544"/>
      <c r="L20" s="547"/>
    </row>
    <row r="21" spans="1:12" ht="15.75" thickBot="1" x14ac:dyDescent="0.3">
      <c r="A21" s="926"/>
      <c r="B21" s="418" t="s">
        <v>196</v>
      </c>
      <c r="C21" s="421"/>
      <c r="D21" s="422"/>
      <c r="E21" s="418"/>
      <c r="F21" s="498"/>
      <c r="G21" s="418"/>
      <c r="H21" s="498"/>
      <c r="I21" s="418"/>
      <c r="J21" s="498"/>
      <c r="K21" s="418"/>
      <c r="L21" s="498"/>
    </row>
    <row r="22" spans="1:12" x14ac:dyDescent="0.25">
      <c r="A22" s="927" t="s">
        <v>348</v>
      </c>
      <c r="B22" s="549" t="s">
        <v>154</v>
      </c>
      <c r="C22" s="550"/>
      <c r="D22" s="551"/>
      <c r="E22" s="549"/>
      <c r="F22" s="552"/>
      <c r="G22" s="549"/>
      <c r="H22" s="552"/>
      <c r="I22" s="549"/>
      <c r="J22" s="552"/>
      <c r="K22" s="549"/>
      <c r="L22" s="552"/>
    </row>
    <row r="23" spans="1:12" ht="15.75" thickBot="1" x14ac:dyDescent="0.3">
      <c r="A23" s="928"/>
      <c r="B23" s="553" t="s">
        <v>196</v>
      </c>
      <c r="C23" s="554"/>
      <c r="D23" s="555"/>
      <c r="E23" s="553"/>
      <c r="F23" s="556"/>
      <c r="G23" s="553"/>
      <c r="H23" s="556"/>
      <c r="I23" s="553">
        <f>Hoja3!T73</f>
        <v>16</v>
      </c>
      <c r="J23" s="557">
        <f>Hoja3!U73</f>
        <v>0.1</v>
      </c>
      <c r="K23" s="553"/>
      <c r="L23" s="556"/>
    </row>
    <row r="24" spans="1:12" x14ac:dyDescent="0.25">
      <c r="A24" s="918" t="s">
        <v>353</v>
      </c>
      <c r="B24" s="558" t="s">
        <v>154</v>
      </c>
      <c r="C24" s="559"/>
      <c r="D24" s="560"/>
      <c r="E24" s="558"/>
      <c r="F24" s="561"/>
      <c r="G24" s="558"/>
      <c r="H24" s="561"/>
      <c r="I24" s="558"/>
      <c r="J24" s="561"/>
      <c r="K24" s="562"/>
      <c r="L24" s="561"/>
    </row>
    <row r="25" spans="1:12" ht="15.75" thickBot="1" x14ac:dyDescent="0.3">
      <c r="A25" s="919"/>
      <c r="B25" s="563" t="s">
        <v>196</v>
      </c>
      <c r="C25" s="564"/>
      <c r="D25" s="565"/>
      <c r="E25" s="563"/>
      <c r="F25" s="566"/>
      <c r="G25" s="563"/>
      <c r="H25" s="566"/>
      <c r="I25" s="563"/>
      <c r="J25" s="566"/>
      <c r="K25" s="567">
        <f>Hoja3!Y79</f>
        <v>15</v>
      </c>
      <c r="L25" s="568">
        <f>Hoja3!Z79</f>
        <v>9.375E-2</v>
      </c>
    </row>
    <row r="26" spans="1:12" x14ac:dyDescent="0.25">
      <c r="A26" s="916" t="s">
        <v>358</v>
      </c>
      <c r="B26" s="569" t="s">
        <v>154</v>
      </c>
      <c r="C26" s="570"/>
      <c r="D26" s="571"/>
      <c r="E26" s="569"/>
      <c r="F26" s="572"/>
      <c r="G26" s="569"/>
      <c r="H26" s="572"/>
      <c r="I26" s="569"/>
      <c r="J26" s="572"/>
      <c r="K26" s="569"/>
      <c r="L26" s="573"/>
    </row>
    <row r="27" spans="1:12" ht="15.75" thickBot="1" x14ac:dyDescent="0.3">
      <c r="A27" s="917"/>
      <c r="B27" s="574" t="s">
        <v>196</v>
      </c>
      <c r="C27" s="575"/>
      <c r="D27" s="576"/>
      <c r="E27" s="574"/>
      <c r="F27" s="577"/>
      <c r="G27" s="574"/>
      <c r="H27" s="577"/>
      <c r="I27" s="574"/>
      <c r="J27" s="577"/>
      <c r="K27" s="574">
        <v>15</v>
      </c>
      <c r="L27" s="578">
        <v>9.3799999999999994E-2</v>
      </c>
    </row>
    <row r="28" spans="1:12" x14ac:dyDescent="0.25">
      <c r="A28" s="914" t="s">
        <v>364</v>
      </c>
      <c r="B28" s="579" t="s">
        <v>154</v>
      </c>
      <c r="C28" s="580"/>
      <c r="D28" s="581"/>
      <c r="E28" s="579"/>
      <c r="F28" s="582"/>
      <c r="G28" s="579"/>
      <c r="H28" s="582"/>
      <c r="I28" s="579"/>
      <c r="J28" s="582"/>
      <c r="K28" s="579"/>
      <c r="L28" s="583"/>
    </row>
    <row r="29" spans="1:12" ht="15.75" thickBot="1" x14ac:dyDescent="0.3">
      <c r="A29" s="915"/>
      <c r="B29" s="584" t="s">
        <v>196</v>
      </c>
      <c r="C29" s="585"/>
      <c r="D29" s="586"/>
      <c r="E29" s="584"/>
      <c r="F29" s="587"/>
      <c r="G29" s="584"/>
      <c r="H29" s="587"/>
      <c r="I29" s="584"/>
      <c r="J29" s="587"/>
      <c r="K29" s="584">
        <v>15</v>
      </c>
      <c r="L29" s="588">
        <v>9.3799999999999994E-2</v>
      </c>
    </row>
    <row r="30" spans="1:12" x14ac:dyDescent="0.25">
      <c r="A30" s="912" t="s">
        <v>370</v>
      </c>
      <c r="B30" s="589" t="s">
        <v>154</v>
      </c>
      <c r="C30" s="590"/>
      <c r="D30" s="591"/>
      <c r="E30" s="589"/>
      <c r="F30" s="592"/>
      <c r="G30" s="589"/>
      <c r="H30" s="592"/>
      <c r="I30" s="589"/>
      <c r="J30" s="592"/>
      <c r="K30" s="593"/>
      <c r="L30" s="592"/>
    </row>
    <row r="31" spans="1:12" ht="15.75" thickBot="1" x14ac:dyDescent="0.3">
      <c r="A31" s="913"/>
      <c r="B31" s="594" t="s">
        <v>196</v>
      </c>
      <c r="C31" s="595"/>
      <c r="D31" s="596"/>
      <c r="E31" s="594"/>
      <c r="F31" s="597"/>
      <c r="G31" s="594"/>
      <c r="H31" s="597"/>
      <c r="I31" s="594"/>
      <c r="J31" s="597"/>
      <c r="K31" s="594">
        <v>12</v>
      </c>
      <c r="L31" s="598">
        <v>9.3799999999999994E-2</v>
      </c>
    </row>
    <row r="32" spans="1:12" x14ac:dyDescent="0.25">
      <c r="A32" s="910" t="s">
        <v>375</v>
      </c>
      <c r="B32" s="540" t="s">
        <v>154</v>
      </c>
      <c r="C32" s="541"/>
      <c r="D32" s="542"/>
      <c r="E32" s="540"/>
      <c r="F32" s="539"/>
      <c r="G32" s="540"/>
      <c r="H32" s="539"/>
      <c r="I32" s="540"/>
      <c r="J32" s="539"/>
      <c r="K32" s="540"/>
      <c r="L32" s="543"/>
    </row>
    <row r="33" spans="1:12" ht="15.75" thickBot="1" x14ac:dyDescent="0.3">
      <c r="A33" s="911"/>
      <c r="B33" s="241" t="s">
        <v>196</v>
      </c>
      <c r="C33" s="244"/>
      <c r="D33" s="476"/>
      <c r="E33" s="241"/>
      <c r="F33" s="248"/>
      <c r="G33" s="241"/>
      <c r="H33" s="248"/>
      <c r="I33" s="241"/>
      <c r="J33" s="248"/>
      <c r="K33" s="241">
        <v>15</v>
      </c>
      <c r="L33" s="477">
        <v>9.3799999999999994E-2</v>
      </c>
    </row>
    <row r="34" spans="1:12" x14ac:dyDescent="0.25">
      <c r="A34" s="923" t="s">
        <v>380</v>
      </c>
      <c r="B34" s="599" t="s">
        <v>154</v>
      </c>
      <c r="C34" s="600"/>
      <c r="D34" s="601"/>
      <c r="E34" s="599"/>
      <c r="F34" s="602"/>
      <c r="G34" s="599"/>
      <c r="H34" s="602"/>
      <c r="I34" s="599"/>
      <c r="J34" s="602"/>
      <c r="K34" s="599"/>
      <c r="L34" s="603"/>
    </row>
    <row r="35" spans="1:12" ht="15.75" thickBot="1" x14ac:dyDescent="0.3">
      <c r="A35" s="924"/>
      <c r="B35" s="172" t="s">
        <v>196</v>
      </c>
      <c r="C35" s="173"/>
      <c r="D35" s="174"/>
      <c r="E35" s="172"/>
      <c r="F35" s="195"/>
      <c r="G35" s="172"/>
      <c r="H35" s="195"/>
      <c r="I35" s="172"/>
      <c r="J35" s="195"/>
      <c r="K35" s="172">
        <v>15</v>
      </c>
      <c r="L35" s="604">
        <v>9.3799999999999994E-2</v>
      </c>
    </row>
    <row r="36" spans="1:12" x14ac:dyDescent="0.25">
      <c r="A36" s="921" t="s">
        <v>387</v>
      </c>
      <c r="B36" s="502" t="s">
        <v>154</v>
      </c>
      <c r="C36" s="503"/>
      <c r="D36" s="605"/>
      <c r="E36" s="502"/>
      <c r="F36" s="606"/>
      <c r="G36" s="502"/>
      <c r="H36" s="606"/>
      <c r="I36" s="502"/>
      <c r="J36" s="606"/>
      <c r="K36" s="502"/>
      <c r="L36" s="505"/>
    </row>
    <row r="37" spans="1:12" ht="15.75" thickBot="1" x14ac:dyDescent="0.3">
      <c r="A37" s="922"/>
      <c r="B37" s="478" t="s">
        <v>196</v>
      </c>
      <c r="C37" s="479"/>
      <c r="D37" s="480"/>
      <c r="E37" s="478"/>
      <c r="F37" s="482"/>
      <c r="G37" s="478"/>
      <c r="H37" s="482"/>
      <c r="I37" s="478"/>
      <c r="J37" s="482"/>
      <c r="K37" s="478">
        <v>15</v>
      </c>
      <c r="L37" s="481">
        <v>9.3799999999999994E-2</v>
      </c>
    </row>
    <row r="38" spans="1:12" x14ac:dyDescent="0.25">
      <c r="A38" s="889" t="s">
        <v>393</v>
      </c>
      <c r="B38" s="506" t="s">
        <v>154</v>
      </c>
      <c r="C38" s="608"/>
      <c r="D38" s="609"/>
      <c r="E38" s="506"/>
      <c r="F38" s="610"/>
      <c r="G38" s="506"/>
      <c r="H38" s="610"/>
      <c r="I38" s="506"/>
      <c r="J38" s="610"/>
      <c r="K38" s="506"/>
      <c r="L38" s="509"/>
    </row>
    <row r="39" spans="1:12" ht="15.75" thickBot="1" x14ac:dyDescent="0.3">
      <c r="A39" s="920"/>
      <c r="B39" s="297" t="s">
        <v>196</v>
      </c>
      <c r="C39" s="302"/>
      <c r="D39" s="483"/>
      <c r="E39" s="297"/>
      <c r="F39" s="485"/>
      <c r="G39" s="297"/>
      <c r="H39" s="485"/>
      <c r="I39" s="297"/>
      <c r="J39" s="485"/>
      <c r="K39" s="297">
        <v>15</v>
      </c>
      <c r="L39" s="484">
        <v>9.3799999999999994E-2</v>
      </c>
    </row>
    <row r="40" spans="1:12" x14ac:dyDescent="0.25">
      <c r="A40" s="886" t="s">
        <v>403</v>
      </c>
      <c r="B40" s="510" t="s">
        <v>154</v>
      </c>
      <c r="C40" s="511"/>
      <c r="D40" s="607"/>
      <c r="E40" s="510"/>
      <c r="F40" s="514"/>
      <c r="G40" s="510"/>
      <c r="H40" s="514"/>
      <c r="I40" s="510"/>
      <c r="J40" s="514"/>
      <c r="K40" s="510"/>
      <c r="L40" s="513"/>
    </row>
    <row r="41" spans="1:12" ht="15.75" thickBot="1" x14ac:dyDescent="0.3">
      <c r="A41" s="888"/>
      <c r="B41" s="316" t="s">
        <v>196</v>
      </c>
      <c r="C41" s="317"/>
      <c r="D41" s="318"/>
      <c r="E41" s="316"/>
      <c r="F41" s="487"/>
      <c r="G41" s="316"/>
      <c r="H41" s="487"/>
      <c r="I41" s="316"/>
      <c r="J41" s="487"/>
      <c r="K41" s="316">
        <v>15</v>
      </c>
      <c r="L41" s="486">
        <v>9.3799999999999994E-2</v>
      </c>
    </row>
    <row r="42" spans="1:12" x14ac:dyDescent="0.25">
      <c r="A42" s="910" t="s">
        <v>411</v>
      </c>
      <c r="B42" s="540" t="s">
        <v>154</v>
      </c>
      <c r="C42" s="541"/>
      <c r="D42" s="542"/>
      <c r="E42" s="540"/>
      <c r="F42" s="539"/>
      <c r="G42" s="540"/>
      <c r="H42" s="539"/>
      <c r="I42" s="540"/>
      <c r="J42" s="539"/>
      <c r="K42" s="540"/>
      <c r="L42" s="543"/>
    </row>
    <row r="43" spans="1:12" ht="15.75" thickBot="1" x14ac:dyDescent="0.3">
      <c r="A43" s="911"/>
      <c r="B43" s="241" t="s">
        <v>196</v>
      </c>
      <c r="C43" s="244"/>
      <c r="D43" s="476"/>
      <c r="E43" s="241"/>
      <c r="F43" s="248"/>
      <c r="G43" s="241"/>
      <c r="H43" s="248"/>
      <c r="I43" s="241"/>
      <c r="J43" s="248"/>
      <c r="K43" s="241">
        <v>15</v>
      </c>
      <c r="L43" s="477">
        <v>9.3799999999999994E-2</v>
      </c>
    </row>
  </sheetData>
  <mergeCells count="25">
    <mergeCell ref="A20:A21"/>
    <mergeCell ref="A22:A23"/>
    <mergeCell ref="G2:H2"/>
    <mergeCell ref="I2:J2"/>
    <mergeCell ref="K2:L2"/>
    <mergeCell ref="B2:D2"/>
    <mergeCell ref="E2:F2"/>
    <mergeCell ref="A4:A5"/>
    <mergeCell ref="A18:A19"/>
    <mergeCell ref="A16:A17"/>
    <mergeCell ref="A14:A15"/>
    <mergeCell ref="A12:A13"/>
    <mergeCell ref="A10:A11"/>
    <mergeCell ref="A8:A9"/>
    <mergeCell ref="A6:A7"/>
    <mergeCell ref="A42:A43"/>
    <mergeCell ref="A40:A41"/>
    <mergeCell ref="A38:A39"/>
    <mergeCell ref="A36:A37"/>
    <mergeCell ref="A34:A35"/>
    <mergeCell ref="A32:A33"/>
    <mergeCell ref="A30:A31"/>
    <mergeCell ref="A28:A29"/>
    <mergeCell ref="A26:A27"/>
    <mergeCell ref="A24:A25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Unicauca</vt:lpstr>
      <vt:lpstr>areas por univ</vt:lpstr>
      <vt:lpstr>compar areas</vt:lpstr>
      <vt:lpstr>Indice Flex</vt:lpstr>
      <vt:lpstr>Indice Flex2</vt:lpstr>
      <vt:lpstr>Hoja3</vt:lpstr>
      <vt:lpstr>Hoja4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Efrain</dc:creator>
  <cp:lastModifiedBy>U1</cp:lastModifiedBy>
  <dcterms:created xsi:type="dcterms:W3CDTF">2013-06-01T19:44:57Z</dcterms:created>
  <dcterms:modified xsi:type="dcterms:W3CDTF">2013-07-22T19:24:35Z</dcterms:modified>
</cp:coreProperties>
</file>