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560" yWindow="-90" windowWidth="14460" windowHeight="7695"/>
  </bookViews>
  <sheets>
    <sheet name="Arbol de Problemas" sheetId="1" r:id="rId1"/>
    <sheet name="Arbol de Objetivos" sheetId="2" r:id="rId2"/>
    <sheet name="MML" sheetId="3" r:id="rId3"/>
    <sheet name="Cronograma" sheetId="4" r:id="rId4"/>
    <sheet name="Hoja1" sheetId="9" state="hidden" r:id="rId5"/>
    <sheet name="Presupuesto" sheetId="5" r:id="rId6"/>
    <sheet name="Rubros" sheetId="6" r:id="rId7"/>
    <sheet name="Personal" sheetId="8" r:id="rId8"/>
  </sheets>
  <definedNames>
    <definedName name="_xlnm._FilterDatabase" localSheetId="3" hidden="1">Cronograma!$A$4:$P$20</definedName>
    <definedName name="_xlnm._FilterDatabase" localSheetId="5" hidden="1">Presupuesto!$A$5:$AA$62</definedName>
  </definedNames>
  <calcPr calcId="144525"/>
  <fileRecoveryPr autoRecover="0"/>
</workbook>
</file>

<file path=xl/calcChain.xml><?xml version="1.0" encoding="utf-8"?>
<calcChain xmlns="http://schemas.openxmlformats.org/spreadsheetml/2006/main">
  <c r="C6" i="5" l="1"/>
  <c r="I60" i="5" l="1"/>
  <c r="N60" i="5" s="1"/>
  <c r="I59" i="5"/>
  <c r="N59" i="5" s="1"/>
  <c r="O59" i="5" s="1"/>
  <c r="I38" i="5"/>
  <c r="J38" i="5" s="1"/>
  <c r="H38" i="5"/>
  <c r="K59" i="5" l="1"/>
  <c r="K60" i="5"/>
  <c r="Z60" i="5"/>
  <c r="P59" i="5"/>
  <c r="Q59" i="5" s="1"/>
  <c r="R59" i="5" s="1"/>
  <c r="S59" i="5" s="1"/>
  <c r="T59" i="5" s="1"/>
  <c r="U59" i="5" s="1"/>
  <c r="V59" i="5" s="1"/>
  <c r="W59" i="5" s="1"/>
  <c r="X59" i="5" s="1"/>
  <c r="Y59" i="5" s="1"/>
  <c r="F37" i="5"/>
  <c r="Z59" i="5" l="1"/>
  <c r="I49" i="5"/>
  <c r="F49" i="5"/>
  <c r="E58" i="5"/>
  <c r="E59" i="5" s="1"/>
  <c r="E60" i="5" s="1"/>
  <c r="K43" i="5"/>
  <c r="F59" i="5"/>
  <c r="F60" i="5" s="1"/>
  <c r="I52" i="5"/>
  <c r="N52" i="5" s="1"/>
  <c r="O52" i="5" s="1"/>
  <c r="R52" i="5" s="1"/>
  <c r="S52" i="5" s="1"/>
  <c r="V52" i="5" s="1"/>
  <c r="W52" i="5" s="1"/>
  <c r="I47" i="5"/>
  <c r="K47" i="5" s="1"/>
  <c r="Q47" i="5"/>
  <c r="I53" i="5"/>
  <c r="N53" i="5" s="1"/>
  <c r="O53" i="5" s="1"/>
  <c r="R53" i="5" s="1"/>
  <c r="S53" i="5" s="1"/>
  <c r="V53" i="5" s="1"/>
  <c r="W53" i="5" s="1"/>
  <c r="I54" i="5"/>
  <c r="F52" i="5"/>
  <c r="F53" i="5" s="1"/>
  <c r="E37" i="5"/>
  <c r="E36" i="5"/>
  <c r="N54" i="5" l="1"/>
  <c r="O54" i="5" s="1"/>
  <c r="R54" i="5" s="1"/>
  <c r="S54" i="5" s="1"/>
  <c r="V54" i="5" s="1"/>
  <c r="W54" i="5" s="1"/>
  <c r="L54" i="5"/>
  <c r="Q49" i="5"/>
  <c r="U49" i="5" s="1"/>
  <c r="Y49" i="5" s="1"/>
  <c r="J49" i="5"/>
  <c r="J52" i="5"/>
  <c r="J53" i="5"/>
  <c r="I42" i="5"/>
  <c r="K42" i="5" s="1"/>
  <c r="I29" i="5"/>
  <c r="J29" i="5" s="1"/>
  <c r="I28" i="5"/>
  <c r="K28" i="5" s="1"/>
  <c r="I48" i="5"/>
  <c r="K48" i="5" s="1"/>
  <c r="I51" i="5"/>
  <c r="K51" i="5" s="1"/>
  <c r="H46" i="5"/>
  <c r="I46" i="5" s="1"/>
  <c r="J46" i="5" s="1"/>
  <c r="I10" i="5"/>
  <c r="L10" i="5" s="1"/>
  <c r="I13" i="5"/>
  <c r="L13" i="5" s="1"/>
  <c r="I11" i="5"/>
  <c r="K11" i="5" s="1"/>
  <c r="E13" i="5"/>
  <c r="P33" i="5"/>
  <c r="H34" i="5"/>
  <c r="I40" i="5"/>
  <c r="I30" i="5"/>
  <c r="K30" i="5" s="1"/>
  <c r="J40" i="5" l="1"/>
  <c r="N40" i="5"/>
  <c r="O40" i="5" s="1"/>
  <c r="P40" i="5" s="1"/>
  <c r="Q40" i="5" s="1"/>
  <c r="R40" i="5" s="1"/>
  <c r="S40" i="5" s="1"/>
  <c r="T40" i="5" s="1"/>
  <c r="U40" i="5" s="1"/>
  <c r="V40" i="5" s="1"/>
  <c r="W40" i="5" s="1"/>
  <c r="X40" i="5" s="1"/>
  <c r="Y40" i="5" s="1"/>
  <c r="P13" i="5"/>
  <c r="Q13" i="5" s="1"/>
  <c r="E54" i="5"/>
  <c r="E53" i="5"/>
  <c r="E52" i="5"/>
  <c r="R13" i="5" l="1"/>
  <c r="E51" i="5"/>
  <c r="E50" i="5"/>
  <c r="E49" i="5"/>
  <c r="I45" i="5"/>
  <c r="I44" i="5"/>
  <c r="E45" i="5"/>
  <c r="F44" i="5"/>
  <c r="F45" i="5" s="1"/>
  <c r="F46" i="5" s="1"/>
  <c r="F51" i="5" s="1"/>
  <c r="E38" i="5"/>
  <c r="E29" i="5"/>
  <c r="E27" i="5"/>
  <c r="E25" i="5"/>
  <c r="E24" i="5"/>
  <c r="E20" i="5"/>
  <c r="E44" i="5"/>
  <c r="E31" i="5"/>
  <c r="I39" i="5"/>
  <c r="E39" i="5"/>
  <c r="E35" i="5"/>
  <c r="E34" i="5"/>
  <c r="E33" i="5"/>
  <c r="E32" i="5"/>
  <c r="H31" i="5"/>
  <c r="F31" i="5"/>
  <c r="E48" i="5"/>
  <c r="E46" i="5"/>
  <c r="E30" i="5"/>
  <c r="E28" i="5"/>
  <c r="E26" i="5"/>
  <c r="E17" i="5"/>
  <c r="O44" i="5" l="1"/>
  <c r="P44" i="5" s="1"/>
  <c r="Q44" i="5" s="1"/>
  <c r="R44" i="5" s="1"/>
  <c r="S44" i="5" s="1"/>
  <c r="T44" i="5" s="1"/>
  <c r="U44" i="5" s="1"/>
  <c r="J44" i="5"/>
  <c r="S13" i="5"/>
  <c r="O45" i="5"/>
  <c r="P45" i="5" s="1"/>
  <c r="Q45" i="5" s="1"/>
  <c r="R45" i="5" s="1"/>
  <c r="S45" i="5" s="1"/>
  <c r="T45" i="5" s="1"/>
  <c r="U45" i="5" s="1"/>
  <c r="J45" i="5"/>
  <c r="O39" i="5"/>
  <c r="J39" i="5"/>
  <c r="F50" i="5"/>
  <c r="F54" i="5"/>
  <c r="P39" i="5"/>
  <c r="Q39" i="5" s="1"/>
  <c r="R39" i="5" s="1"/>
  <c r="S39" i="5" s="1"/>
  <c r="T39" i="5" s="1"/>
  <c r="U39" i="5" s="1"/>
  <c r="V39" i="5" s="1"/>
  <c r="W39" i="5" s="1"/>
  <c r="X39" i="5" s="1"/>
  <c r="Y39" i="5" s="1"/>
  <c r="V31" i="5"/>
  <c r="H50" i="5"/>
  <c r="I50" i="5" s="1"/>
  <c r="L50" i="5" s="1"/>
  <c r="S31" i="5"/>
  <c r="Y31" i="5"/>
  <c r="P31" i="5"/>
  <c r="F28" i="5"/>
  <c r="I26" i="5"/>
  <c r="K26" i="5" s="1"/>
  <c r="F26" i="5"/>
  <c r="I24" i="5"/>
  <c r="K24" i="5" s="1"/>
  <c r="I23" i="5"/>
  <c r="I22" i="5"/>
  <c r="E15" i="5"/>
  <c r="P11" i="5"/>
  <c r="E23" i="5"/>
  <c r="T13" i="5" l="1"/>
  <c r="Y22" i="5"/>
  <c r="J22" i="5"/>
  <c r="Y24" i="5"/>
  <c r="Y23" i="5"/>
  <c r="J23" i="5"/>
  <c r="Q50" i="5"/>
  <c r="U50" i="5" s="1"/>
  <c r="Y50" i="5" s="1"/>
  <c r="Z39" i="5"/>
  <c r="I41" i="5"/>
  <c r="K41" i="5" s="1"/>
  <c r="E43" i="5"/>
  <c r="E42" i="5"/>
  <c r="E41" i="5"/>
  <c r="E40" i="5"/>
  <c r="I27" i="5"/>
  <c r="J27" i="5" s="1"/>
  <c r="E21" i="5"/>
  <c r="E22" i="5"/>
  <c r="I21" i="5"/>
  <c r="K21" i="5" s="1"/>
  <c r="E19" i="5"/>
  <c r="I18" i="5"/>
  <c r="K18" i="5" s="1"/>
  <c r="E18" i="5"/>
  <c r="I16" i="5"/>
  <c r="K16" i="5" s="1"/>
  <c r="E16" i="5"/>
  <c r="E14" i="5"/>
  <c r="E11" i="5"/>
  <c r="E12" i="5"/>
  <c r="Q48" i="5"/>
  <c r="U48" i="5"/>
  <c r="Y48" i="5"/>
  <c r="D48" i="5"/>
  <c r="D52" i="5" s="1"/>
  <c r="O46" i="5"/>
  <c r="P46" i="5"/>
  <c r="Q46" i="5"/>
  <c r="N46" i="5"/>
  <c r="D46" i="5"/>
  <c r="O32" i="5"/>
  <c r="P32" i="5"/>
  <c r="N32" i="5"/>
  <c r="D32" i="5"/>
  <c r="P30" i="5"/>
  <c r="Q30" i="5"/>
  <c r="R30" i="5"/>
  <c r="S30" i="5"/>
  <c r="V30" i="5"/>
  <c r="Y30" i="5"/>
  <c r="D30" i="5"/>
  <c r="O6" i="5"/>
  <c r="P6" i="5"/>
  <c r="N6" i="5"/>
  <c r="O51" i="5"/>
  <c r="R51" i="5"/>
  <c r="S51" i="5"/>
  <c r="V51" i="5"/>
  <c r="W51" i="5"/>
  <c r="N51" i="5"/>
  <c r="O43" i="5"/>
  <c r="P43" i="5"/>
  <c r="Q43" i="5"/>
  <c r="R43" i="5"/>
  <c r="S43" i="5"/>
  <c r="T43" i="5"/>
  <c r="U43" i="5"/>
  <c r="O42" i="5"/>
  <c r="P42" i="5"/>
  <c r="Q42" i="5"/>
  <c r="R42" i="5"/>
  <c r="Y42" i="5"/>
  <c r="N42" i="5"/>
  <c r="Q41" i="5"/>
  <c r="R41" i="5"/>
  <c r="S41" i="5"/>
  <c r="C42" i="5"/>
  <c r="U13" i="5" l="1"/>
  <c r="S18" i="5"/>
  <c r="O27" i="5"/>
  <c r="P27" i="5" s="1"/>
  <c r="N10" i="5"/>
  <c r="O10" i="5" s="1"/>
  <c r="P10" i="5" s="1"/>
  <c r="Z10" i="5" s="1"/>
  <c r="O38" i="5"/>
  <c r="P38" i="5"/>
  <c r="Q38" i="5"/>
  <c r="R38" i="5"/>
  <c r="Y38" i="5"/>
  <c r="N38" i="5"/>
  <c r="O26" i="5"/>
  <c r="P26" i="5"/>
  <c r="Q26" i="5"/>
  <c r="R26" i="5"/>
  <c r="S26" i="5"/>
  <c r="T26" i="5"/>
  <c r="U26" i="5"/>
  <c r="V26" i="5"/>
  <c r="W26" i="5"/>
  <c r="T21" i="5"/>
  <c r="U21" i="5"/>
  <c r="V21" i="5"/>
  <c r="W21" i="5"/>
  <c r="X21" i="5"/>
  <c r="Y21" i="5"/>
  <c r="W14" i="4"/>
  <c r="S38" i="5" s="1"/>
  <c r="P28" i="5"/>
  <c r="S28" i="5"/>
  <c r="V28" i="5"/>
  <c r="Y28" i="5"/>
  <c r="Y17" i="5"/>
  <c r="P14" i="5"/>
  <c r="Q14" i="5"/>
  <c r="R14" i="5"/>
  <c r="Z7" i="5"/>
  <c r="Z12" i="5"/>
  <c r="Z15" i="5"/>
  <c r="Z16" i="5"/>
  <c r="Z22" i="5"/>
  <c r="Z23" i="5"/>
  <c r="Z24" i="5"/>
  <c r="Z30" i="5"/>
  <c r="Z31" i="5"/>
  <c r="Z32" i="5"/>
  <c r="Z33" i="5"/>
  <c r="Z40" i="5"/>
  <c r="Z41" i="5"/>
  <c r="Z43" i="5"/>
  <c r="Z44" i="5"/>
  <c r="Z45" i="5"/>
  <c r="Z46" i="5"/>
  <c r="Z47" i="5"/>
  <c r="Z48" i="5"/>
  <c r="Z49" i="5"/>
  <c r="Z50" i="5"/>
  <c r="Z51" i="5"/>
  <c r="Z52" i="5"/>
  <c r="Z53" i="5"/>
  <c r="Z54" i="5"/>
  <c r="Q11" i="5"/>
  <c r="R11" i="5"/>
  <c r="W6" i="4"/>
  <c r="X6" i="4" s="1"/>
  <c r="T11" i="5" s="1"/>
  <c r="AD20" i="4"/>
  <c r="AD19" i="4"/>
  <c r="AD18" i="4"/>
  <c r="AD17" i="4"/>
  <c r="AD15" i="4"/>
  <c r="AD13" i="4"/>
  <c r="AD12" i="4"/>
  <c r="AD11" i="4"/>
  <c r="AD10" i="4"/>
  <c r="AD9" i="4"/>
  <c r="AD7" i="4"/>
  <c r="AD5" i="4"/>
  <c r="C11" i="4"/>
  <c r="D28" i="5" s="1"/>
  <c r="C20" i="4"/>
  <c r="D51" i="5" s="1"/>
  <c r="C10" i="4"/>
  <c r="D26" i="5" s="1"/>
  <c r="C17" i="4"/>
  <c r="C15" i="4"/>
  <c r="D42" i="5" s="1"/>
  <c r="C16" i="4"/>
  <c r="D43" i="5" s="1"/>
  <c r="C14" i="4"/>
  <c r="D38" i="5" s="1"/>
  <c r="C9" i="4"/>
  <c r="D21" i="5" s="1"/>
  <c r="C8" i="4"/>
  <c r="D17" i="5" s="1"/>
  <c r="C7" i="4"/>
  <c r="D14" i="5" s="1"/>
  <c r="C6" i="4"/>
  <c r="D11" i="5" s="1"/>
  <c r="C5" i="4"/>
  <c r="D6" i="5" s="1"/>
  <c r="V12" i="8"/>
  <c r="V10" i="8"/>
  <c r="Z18" i="5" l="1"/>
  <c r="V13" i="5"/>
  <c r="Z14" i="5"/>
  <c r="X14" i="4"/>
  <c r="X16" i="4" s="1"/>
  <c r="T42" i="5" s="1"/>
  <c r="Q27" i="5"/>
  <c r="S11" i="5"/>
  <c r="W8" i="4"/>
  <c r="S17" i="5" s="1"/>
  <c r="W16" i="4"/>
  <c r="S42" i="5" s="1"/>
  <c r="D41" i="5"/>
  <c r="Z26" i="5"/>
  <c r="Z21" i="5"/>
  <c r="Z6" i="5"/>
  <c r="Y6" i="4"/>
  <c r="X8" i="4"/>
  <c r="T17" i="5" s="1"/>
  <c r="Z28" i="5"/>
  <c r="E8" i="5"/>
  <c r="V13" i="8"/>
  <c r="V14" i="8"/>
  <c r="V15" i="8"/>
  <c r="V16" i="8"/>
  <c r="V11" i="8"/>
  <c r="V8" i="8"/>
  <c r="B17" i="4"/>
  <c r="R27" i="5" l="1"/>
  <c r="W13" i="5"/>
  <c r="T38" i="5"/>
  <c r="Y14" i="4"/>
  <c r="U38" i="5" s="1"/>
  <c r="U11" i="5"/>
  <c r="Y8" i="4"/>
  <c r="U17" i="5" s="1"/>
  <c r="Z6" i="4"/>
  <c r="E10" i="5"/>
  <c r="E9" i="5"/>
  <c r="E7" i="5"/>
  <c r="E6" i="5"/>
  <c r="P6" i="4"/>
  <c r="P7" i="4"/>
  <c r="P8" i="4"/>
  <c r="P9" i="4"/>
  <c r="P10" i="4"/>
  <c r="P11" i="4"/>
  <c r="P12" i="4"/>
  <c r="P13" i="4"/>
  <c r="P14" i="4"/>
  <c r="P15" i="4"/>
  <c r="P16" i="4"/>
  <c r="P17" i="4"/>
  <c r="P18" i="4"/>
  <c r="P19" i="4"/>
  <c r="P20" i="4"/>
  <c r="I56" i="5"/>
  <c r="I57" i="5"/>
  <c r="I55" i="5"/>
  <c r="J55" i="5" s="1"/>
  <c r="C51" i="5"/>
  <c r="C48" i="5"/>
  <c r="C46" i="5"/>
  <c r="C43" i="5"/>
  <c r="C41" i="5"/>
  <c r="C38" i="5"/>
  <c r="C32" i="5"/>
  <c r="C30" i="5"/>
  <c r="C28" i="5"/>
  <c r="C26" i="5"/>
  <c r="C21" i="5"/>
  <c r="C17" i="5"/>
  <c r="C14" i="5"/>
  <c r="C11" i="5"/>
  <c r="B48" i="5"/>
  <c r="B32" i="5"/>
  <c r="B6" i="5"/>
  <c r="C3" i="5"/>
  <c r="B20" i="4"/>
  <c r="B19" i="4"/>
  <c r="B14" i="4"/>
  <c r="B15" i="4"/>
  <c r="B16" i="4"/>
  <c r="B18" i="4"/>
  <c r="B13" i="4"/>
  <c r="B6" i="4"/>
  <c r="B7" i="4"/>
  <c r="B8" i="4"/>
  <c r="B9" i="4"/>
  <c r="B10" i="4"/>
  <c r="B11" i="4"/>
  <c r="B12" i="4"/>
  <c r="B5" i="4"/>
  <c r="A20" i="4"/>
  <c r="A19" i="4"/>
  <c r="A14" i="4"/>
  <c r="A15" i="4"/>
  <c r="A16" i="4"/>
  <c r="A17" i="4"/>
  <c r="A18" i="4"/>
  <c r="A13" i="4"/>
  <c r="A6" i="4"/>
  <c r="A7" i="4"/>
  <c r="A8" i="4"/>
  <c r="A9" i="4"/>
  <c r="A10" i="4"/>
  <c r="A11" i="4"/>
  <c r="A12" i="4"/>
  <c r="A5" i="4"/>
  <c r="I37" i="5"/>
  <c r="I36" i="5"/>
  <c r="I35" i="5"/>
  <c r="I34" i="5"/>
  <c r="J34" i="5" s="1"/>
  <c r="I33" i="5"/>
  <c r="J33" i="5" s="1"/>
  <c r="I32" i="5"/>
  <c r="J32" i="5" s="1"/>
  <c r="I31" i="5"/>
  <c r="L31" i="5" s="1"/>
  <c r="P29" i="5"/>
  <c r="Z29" i="5" s="1"/>
  <c r="I25" i="5"/>
  <c r="L25" i="5" s="1"/>
  <c r="I20" i="5"/>
  <c r="I19" i="5"/>
  <c r="I17" i="5"/>
  <c r="K17" i="5" s="1"/>
  <c r="I15" i="5"/>
  <c r="J15" i="5" s="1"/>
  <c r="I14" i="5"/>
  <c r="K14" i="5" s="1"/>
  <c r="I12" i="5"/>
  <c r="J12" i="5" s="1"/>
  <c r="I9" i="5"/>
  <c r="J9" i="5" s="1"/>
  <c r="I8" i="5"/>
  <c r="K8" i="5" s="1"/>
  <c r="I7" i="5"/>
  <c r="J7" i="5" s="1"/>
  <c r="I6" i="5"/>
  <c r="P5" i="4"/>
  <c r="N56" i="5" l="1"/>
  <c r="J56" i="5"/>
  <c r="N57" i="5"/>
  <c r="J57" i="5"/>
  <c r="X13" i="5"/>
  <c r="Z13" i="5" s="1"/>
  <c r="S27" i="5"/>
  <c r="K6" i="5"/>
  <c r="H58" i="5"/>
  <c r="I58" i="5" s="1"/>
  <c r="N36" i="5"/>
  <c r="J36" i="5"/>
  <c r="N37" i="5"/>
  <c r="Z37" i="5" s="1"/>
  <c r="J37" i="5"/>
  <c r="S20" i="5"/>
  <c r="Z20" i="5" s="1"/>
  <c r="J20" i="5"/>
  <c r="Y25" i="5"/>
  <c r="L61" i="5"/>
  <c r="N55" i="5"/>
  <c r="S19" i="5"/>
  <c r="J19" i="5"/>
  <c r="N35" i="5"/>
  <c r="O35" i="5" s="1"/>
  <c r="P35" i="5" s="1"/>
  <c r="Q35" i="5" s="1"/>
  <c r="R35" i="5" s="1"/>
  <c r="S35" i="5" s="1"/>
  <c r="T35" i="5" s="1"/>
  <c r="U35" i="5" s="1"/>
  <c r="V35" i="5" s="1"/>
  <c r="W35" i="5" s="1"/>
  <c r="X35" i="5" s="1"/>
  <c r="Y35" i="5" s="1"/>
  <c r="J35" i="5"/>
  <c r="Y16" i="4"/>
  <c r="U42" i="5" s="1"/>
  <c r="N34" i="5"/>
  <c r="O34" i="5" s="1"/>
  <c r="P34" i="5" s="1"/>
  <c r="Q34" i="5" s="1"/>
  <c r="Y34" i="5"/>
  <c r="O55" i="5"/>
  <c r="P55" i="5" s="1"/>
  <c r="Q55" i="5" s="1"/>
  <c r="R55" i="5" s="1"/>
  <c r="S55" i="5" s="1"/>
  <c r="T55" i="5" s="1"/>
  <c r="U55" i="5" s="1"/>
  <c r="V55" i="5" s="1"/>
  <c r="W55" i="5" s="1"/>
  <c r="X55" i="5" s="1"/>
  <c r="Y55" i="5" s="1"/>
  <c r="O57" i="5"/>
  <c r="P57" i="5" s="1"/>
  <c r="Q57" i="5" s="1"/>
  <c r="R57" i="5" s="1"/>
  <c r="S57" i="5" s="1"/>
  <c r="T57" i="5" s="1"/>
  <c r="U57" i="5" s="1"/>
  <c r="V57" i="5" s="1"/>
  <c r="W57" i="5" s="1"/>
  <c r="X57" i="5" s="1"/>
  <c r="Y57" i="5" s="1"/>
  <c r="O56" i="5"/>
  <c r="P56" i="5" s="1"/>
  <c r="Q56" i="5" s="1"/>
  <c r="R56" i="5" s="1"/>
  <c r="S56" i="5" s="1"/>
  <c r="T56" i="5" s="1"/>
  <c r="U56" i="5" s="1"/>
  <c r="V56" i="5" s="1"/>
  <c r="W56" i="5" s="1"/>
  <c r="X56" i="5" s="1"/>
  <c r="Y56" i="5" s="1"/>
  <c r="N8" i="5"/>
  <c r="N9" i="5"/>
  <c r="O9" i="5" s="1"/>
  <c r="Z14" i="4"/>
  <c r="V38" i="5" s="1"/>
  <c r="AA6" i="4"/>
  <c r="V11" i="5"/>
  <c r="Z8" i="4"/>
  <c r="C16" i="2"/>
  <c r="D16" i="2"/>
  <c r="Z19" i="5" l="1"/>
  <c r="O8" i="5"/>
  <c r="Z25" i="5"/>
  <c r="T27" i="5"/>
  <c r="J61" i="5"/>
  <c r="K58" i="5"/>
  <c r="K61" i="5" s="1"/>
  <c r="N58" i="5"/>
  <c r="N61" i="5" s="1"/>
  <c r="I61" i="5"/>
  <c r="L62" i="5" s="1"/>
  <c r="P8" i="5"/>
  <c r="O36" i="5"/>
  <c r="P36" i="5" s="1"/>
  <c r="Q36" i="5" s="1"/>
  <c r="R36" i="5" s="1"/>
  <c r="S36" i="5" s="1"/>
  <c r="Z35" i="5"/>
  <c r="Z56" i="5"/>
  <c r="Z57" i="5"/>
  <c r="R34" i="5"/>
  <c r="Z55" i="5"/>
  <c r="Z16" i="4"/>
  <c r="V42" i="5" s="1"/>
  <c r="AA14" i="4"/>
  <c r="W38" i="5" s="1"/>
  <c r="P9" i="5"/>
  <c r="AB6" i="4"/>
  <c r="W11" i="5"/>
  <c r="AA8" i="4"/>
  <c r="W17" i="5" s="1"/>
  <c r="V17" i="5"/>
  <c r="D4" i="2"/>
  <c r="C4" i="2"/>
  <c r="E6" i="2"/>
  <c r="D6" i="2"/>
  <c r="C6" i="2"/>
  <c r="E8" i="2"/>
  <c r="D8" i="2"/>
  <c r="C8" i="2"/>
  <c r="D20" i="2"/>
  <c r="C20" i="2"/>
  <c r="E18" i="2"/>
  <c r="C18" i="2"/>
  <c r="E16" i="2"/>
  <c r="Z8" i="5" l="1"/>
  <c r="U27" i="5"/>
  <c r="O58" i="5"/>
  <c r="O61" i="5" s="1"/>
  <c r="K62" i="5"/>
  <c r="J63" i="5"/>
  <c r="J62" i="5"/>
  <c r="Z36" i="5"/>
  <c r="AA16" i="4"/>
  <c r="W42" i="5" s="1"/>
  <c r="AB14" i="4"/>
  <c r="X38" i="5" s="1"/>
  <c r="Z38" i="5" s="1"/>
  <c r="S34" i="5"/>
  <c r="Z9" i="5"/>
  <c r="X11" i="5"/>
  <c r="AB8" i="4"/>
  <c r="AD6" i="4"/>
  <c r="AB16" i="4" l="1"/>
  <c r="AD16" i="4" s="1"/>
  <c r="AD14" i="4"/>
  <c r="V27" i="5"/>
  <c r="Z27" i="5" s="1"/>
  <c r="P58" i="5"/>
  <c r="T34" i="5"/>
  <c r="Z11" i="5"/>
  <c r="X17" i="5"/>
  <c r="Z17" i="5" s="1"/>
  <c r="AD8" i="4"/>
  <c r="X42" i="5" l="1"/>
  <c r="Z42" i="5" s="1"/>
  <c r="Q58" i="5"/>
  <c r="P61" i="5"/>
  <c r="U34" i="5"/>
  <c r="R58" i="5" l="1"/>
  <c r="Q61" i="5"/>
  <c r="V34" i="5"/>
  <c r="S58" i="5" l="1"/>
  <c r="R61" i="5"/>
  <c r="W34" i="5"/>
  <c r="T58" i="5" l="1"/>
  <c r="S61" i="5"/>
  <c r="X34" i="5"/>
  <c r="U58" i="5" l="1"/>
  <c r="T61" i="5"/>
  <c r="Z34" i="5"/>
  <c r="V58" i="5" l="1"/>
  <c r="U61" i="5"/>
  <c r="W58" i="5" l="1"/>
  <c r="V61" i="5"/>
  <c r="X58" i="5" l="1"/>
  <c r="W61" i="5"/>
  <c r="Y58" i="5" l="1"/>
  <c r="Y61" i="5" s="1"/>
  <c r="X61" i="5"/>
  <c r="Z58" i="5"/>
  <c r="Z61" i="5" s="1"/>
  <c r="AA61" i="5" l="1"/>
</calcChain>
</file>

<file path=xl/sharedStrings.xml><?xml version="1.0" encoding="utf-8"?>
<sst xmlns="http://schemas.openxmlformats.org/spreadsheetml/2006/main" count="448" uniqueCount="277">
  <si>
    <t>EFECTOS</t>
  </si>
  <si>
    <t>PROBLEMA CENTRAL</t>
  </si>
  <si>
    <t>CAUSAS</t>
  </si>
  <si>
    <t>Los medios de comunicación no se aprovechan de forma adecuada  y no conducen a los clientes a decidir por adquirir los productos.</t>
  </si>
  <si>
    <t>Falta de recursos para el adecuado manejo de publicidad por parte de las empresas productoras de Quinua.</t>
  </si>
  <si>
    <t>Los clientes no adquieran los productos desconociendo beneficios nutritivos y otros productos derivados.</t>
  </si>
  <si>
    <t>No se logra el resultado de publicaciones existentes que ayudan para identificar y conocer el producto.</t>
  </si>
  <si>
    <t xml:space="preserve">El mercado desconoce los productos que en el departamento del Cauca se han desarrollado a base de quinua </t>
  </si>
  <si>
    <t>Poca utilización de medios publicitarios para presentar los productos  y falta de una estrategia de comunicación efectiva para capturar nuevos clientes</t>
  </si>
  <si>
    <t>Los clientes potenciales desconocen los productos elaborados a base de quinua presentes en el mercado.</t>
  </si>
  <si>
    <t>Falta de promoción de cualidades nutritivas de la Quinua, por lo cual, los clientes no conocen los beneficios nutritivos del consumo del pseudo cereal.</t>
  </si>
  <si>
    <t>No se realizan actividades  de promoción para mejorar la comunicación, impactando a posibles compradores de forma efectiva</t>
  </si>
  <si>
    <t xml:space="preserve"> </t>
  </si>
  <si>
    <t>OBJETIVO GENERAL</t>
  </si>
  <si>
    <t>OBJETIVOS ESPECIFICOS</t>
  </si>
  <si>
    <t>ACTIVIDADES</t>
  </si>
  <si>
    <t>MARCO LOGICO</t>
  </si>
  <si>
    <t>NOMBRE DEL PROYECTO</t>
  </si>
  <si>
    <t>INDICADOR</t>
  </si>
  <si>
    <t>RECURSO</t>
  </si>
  <si>
    <t>PRODUCTO/RESULTADO</t>
  </si>
  <si>
    <t>RESULTADOS</t>
  </si>
  <si>
    <t>N °  de  participantes a la rueda de negocios</t>
  </si>
  <si>
    <t>Al menos 3 nuevos mercados para comercializar productos</t>
  </si>
  <si>
    <t>N °  de  canales de comercialización posibles para comercializar productos</t>
  </si>
  <si>
    <t>Recurso financiero</t>
  </si>
  <si>
    <t>Rubro con el total de recursos destinados</t>
  </si>
  <si>
    <t xml:space="preserve">OBJETIVO 2: Adelantar una campaña promocional  para presentar los productos, diseñando e implementando una estrategia  efectiva para llegar a nuevos clientes </t>
  </si>
  <si>
    <t>Recurso humano. Recurso financiero</t>
  </si>
  <si>
    <t xml:space="preserve">1.) Mensaje publicitario para utilizar </t>
  </si>
  <si>
    <t>Recursos financieros para la publicidad</t>
  </si>
  <si>
    <t>Recurso humano</t>
  </si>
  <si>
    <t>Recurso humano . Recurso financiero</t>
  </si>
  <si>
    <t>Recurso humano, recurso financiero</t>
  </si>
  <si>
    <t>Realización de encuentros entre productores y transformadores de la quinua a nivel regional</t>
  </si>
  <si>
    <t>Ubicar exhibidores promocionando los productos de la quinua en entidades publicas y privadas del departamento del Cauca.</t>
  </si>
  <si>
    <t>Recurso financiero.</t>
  </si>
  <si>
    <t>Recurso humano y Recurso financiero</t>
  </si>
  <si>
    <t>Contar con una estrategia adecuado diseñado para niños.</t>
  </si>
  <si>
    <t>Una (1) campaña promocional.</t>
  </si>
  <si>
    <t>META/ MODO DE VERIFICACION</t>
  </si>
  <si>
    <t>N° de exhibidores de promoción de productos de quinua instaladas.</t>
  </si>
  <si>
    <t xml:space="preserve">Al menos 3 exhibidores de quinua en diferentes entidades publicas y privadas del departamento del Cauca. </t>
  </si>
  <si>
    <t>Exhibidores promocionando el producto alimenticio de Quinua</t>
  </si>
  <si>
    <t>Folletos con la información requerida de los productos ofertados de Quinua.</t>
  </si>
  <si>
    <t>N° de encuentros de actores de la cadena productiva de la Quinua del Cauca.</t>
  </si>
  <si>
    <t>Un (1) encuentro regional de actores de la cadena productiva de la Quinua del Cauca</t>
  </si>
  <si>
    <t>Encuentros entre productores y transformadores de la Quinua a nivel regional.</t>
  </si>
  <si>
    <t>A1</t>
  </si>
  <si>
    <t>A2</t>
  </si>
  <si>
    <t>A4</t>
  </si>
  <si>
    <t>A5</t>
  </si>
  <si>
    <t>A6</t>
  </si>
  <si>
    <t>A7</t>
  </si>
  <si>
    <t>A8</t>
  </si>
  <si>
    <t>B1</t>
  </si>
  <si>
    <t>B2</t>
  </si>
  <si>
    <t>B3</t>
  </si>
  <si>
    <t>B4</t>
  </si>
  <si>
    <t>B5</t>
  </si>
  <si>
    <t>B6</t>
  </si>
  <si>
    <t>C1</t>
  </si>
  <si>
    <t>C2</t>
  </si>
  <si>
    <t>Mensaje publicitario que presente de forma adecuada los productos elaborados a base de quinua.</t>
  </si>
  <si>
    <t>Las empresas no accedan  a nuevos mercados potenciales y sus productos no lleguen a nuevos compradores.</t>
  </si>
  <si>
    <t>Los productos elaborados a base de quinua tengan poca visibilidad para los compradores.</t>
  </si>
  <si>
    <t>Fortalecimiento del clúster agroindustrial de la quinua del Cauca</t>
  </si>
  <si>
    <t>Un (1) estudio de mercadeo.</t>
  </si>
  <si>
    <t>Un estudio de mercadeo.</t>
  </si>
  <si>
    <t>Recurso financiero.
Recursos humanos.</t>
  </si>
  <si>
    <t>Recurso humano 
Recurso financiero</t>
  </si>
  <si>
    <t>Recurso  humano, Recursos financieros</t>
  </si>
  <si>
    <t>Dar  a conocer  en el Cauca  la quinua como alimento con características nutricionales y sus diferentes formas de consumo.</t>
  </si>
  <si>
    <r>
      <rPr>
        <sz val="11"/>
        <color rgb="FFFF0000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N °  de visitas realizadas a los diferentes clúster</t>
    </r>
  </si>
  <si>
    <t>Informes de visitas con la información que pueda mejorar las actividades en el clúster de la quinua</t>
  </si>
  <si>
    <t>Realizar una capacitación con panel de expertos en temas de clúster.</t>
  </si>
  <si>
    <t>N° de actividades de promoción en puntos de venta</t>
  </si>
  <si>
    <t>Actividades de promoción innovadoras que se puedan realizar en los puntos de venta</t>
  </si>
  <si>
    <t>Realizar una jornada promocional utilizando la campaña en un lugar estratégico.</t>
  </si>
  <si>
    <t>Presentación folleto con información a suministrar.</t>
  </si>
  <si>
    <t>OBJETIVO 3: Identificar grupos o asociaciones proveedoras de quinua orgánica con baja incidencia de agroindustria.</t>
  </si>
  <si>
    <t>Capacitación de los productores en temas de agro insumos permitidos, prohibidos y de las normas de certificación justa, limpia u orgánica.</t>
  </si>
  <si>
    <t>Una capacitación con panel de expertos</t>
  </si>
  <si>
    <t>Los actuales mensajes publicitarios no son del interés de los clientes potenciales</t>
  </si>
  <si>
    <t>Las  empresas no logren incrementar su participación en el mercado local y regional y sus productos hacen baja presencia en el mercado nacional</t>
  </si>
  <si>
    <t xml:space="preserve">No se crea una relación comercial entre el publico objetivo y las empresas, los mensajes publicitarios no son percibidos por los clientes. </t>
  </si>
  <si>
    <t>Los excedentes del grano de quinua que no se emplean en la agroindustria no encuentren mercado nacional y/o internacional</t>
  </si>
  <si>
    <t>No hay hábitos de consumo de productos de Quinua en los hogares colombianos, en consecuencia las personas no perciben la necesidad de comprarlos.</t>
  </si>
  <si>
    <t>Desconocimiento por parte de los productores de los agro insumos permitidos, prohibidos y de las normas de certificación justa, limpia u orgánica</t>
  </si>
  <si>
    <t>Las empresas productoras de quinua no han diversificado su comercialización incursionado en nuevos canales de venta.</t>
  </si>
  <si>
    <t>Dar  a conocer en el departamento del Cauca a la quinua como un alimento con características nutricionales y sus diferentes formas de consumo.</t>
  </si>
  <si>
    <t>Aunque la quinua es un alimento con importantes características saludables, es un producto desconocido en el departamento del Cauca</t>
  </si>
  <si>
    <t xml:space="preserve">Utilizar los medios publicitarios  para presentar los productos, diseñando e implementando una estrategia  efectiva para llegar a nuevos clientes </t>
  </si>
  <si>
    <t>El mercado conocedor de alimentos saludables a nivel nacional, requiere quinua orgánica, mientras que el grano del departamento del Cauca es convencional</t>
  </si>
  <si>
    <t>En los actuales canales de comercialización existe poca  presencia de productos transformados a  base de quinua</t>
  </si>
  <si>
    <t>N° de convenios   entre instituciones locales y empresas pertenecientes al clúster.</t>
  </si>
  <si>
    <t>Realizar charlas informativas en planteles educativos,  organizaciones locales para dar a conocer  el trabajo desarrollado con la quinua en el cauca.</t>
  </si>
  <si>
    <t>Visitar  al menos 1 clúster productivos, obteniendo información para mejorar el clúster de la quinua.</t>
  </si>
  <si>
    <t>N° de organizaciones donde se realizan las charlas informativas</t>
  </si>
  <si>
    <t>Al menos 3 charlas informativas en  organizaciones presentando el trabajo realizado con la quinua del cauca.</t>
  </si>
  <si>
    <t>META</t>
  </si>
  <si>
    <t>Al menos un alianza establecido.</t>
  </si>
  <si>
    <t>Buscar y establecer una alianza entre las instituciones locales que trabajan con proyectos alimenticios  y las empresas productoras de quinua  con el fin de incluir los productos en los  programas de alimentación.</t>
  </si>
  <si>
    <t>Diseñar e imprimir folletos informativos incluyendo la oferta de productos, su forma de preparación,  y los  aportes nutricionales  de su consumo.</t>
  </si>
  <si>
    <t>Organizar y/o participar en actividades de promoción de productos de quinua  en los puntos de venta.</t>
  </si>
  <si>
    <t>Diseñar un mensaje publicitario que conduzca a los compradores a inclinarse por conocer y adquirir los productos de quinua</t>
  </si>
  <si>
    <t>A3</t>
  </si>
  <si>
    <t>FINES O PRODUCTOS</t>
  </si>
  <si>
    <t>Estudio de mercadeo que permite analizar el mercado local de productos alimenticios elaborados a base de quinua.</t>
  </si>
  <si>
    <r>
      <t>Diseñar</t>
    </r>
    <r>
      <rPr>
        <sz val="11"/>
        <color rgb="FFFF0000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una estrategia de inclusión con</t>
    </r>
    <r>
      <rPr>
        <sz val="11"/>
        <color rgb="FFFF0000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 xml:space="preserve"> niños que permita presentarles los productos de quinua.</t>
    </r>
  </si>
  <si>
    <r>
      <t>Una (1) estrategia de inclusión</t>
    </r>
    <r>
      <rPr>
        <sz val="11"/>
        <color rgb="FFFF0000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de niños.</t>
    </r>
  </si>
  <si>
    <t>Realización de jornadas con niños que  les permita reconocer y diferenciar productos en particular a través de  sus logotipos o dibujos alusivos</t>
  </si>
  <si>
    <t>Realización de la rueda de negocios.</t>
  </si>
  <si>
    <t>Presentación  del trabajo desarrollado con la quinua del cauca así mismo la promoción de los productos elaborados por las agroindustrias.</t>
  </si>
  <si>
    <t>Una (1) jornada de capacitación con panel de expertos.</t>
  </si>
  <si>
    <t>N° de mensajes publicitarios en vallas publicitarias, cuñas radiales, televisión y medios tecnológicos</t>
  </si>
  <si>
    <t>Establecer conjuntamente con las empresas productoras la destinación de recursos financieros para mejorar temas comerciales (promoción publicitaria).</t>
  </si>
  <si>
    <t>Se establecen alianzas  que permiten incluir los productos de quinua en los programas de alimentación escolar.</t>
  </si>
  <si>
    <t>Se han aperturado nuevos mercados conquistando otros segmentos y ampliando el numero de canales de comercializacion actuales.</t>
  </si>
  <si>
    <r>
      <rPr>
        <sz val="11"/>
        <color theme="1"/>
        <rFont val="Calibri"/>
        <family val="2"/>
        <scheme val="minor"/>
      </rPr>
      <t>Realizar una visita a  una experiencia de clúster  de industrias alimenticias que se encuentre activa en el país</t>
    </r>
    <r>
      <rPr>
        <sz val="11"/>
        <color rgb="FFFF0000"/>
        <rFont val="Calibri"/>
        <family val="2"/>
        <scheme val="minor"/>
      </rPr>
      <t>.</t>
    </r>
  </si>
  <si>
    <t>En los diferentes puntos de venta se desarrollan actividades para promocionar los productos.</t>
  </si>
  <si>
    <t>Los productos alimenticios elaborados por las empresas del cluster agroindustrial de la quinua del Cauca, son promocionados haciendo uso de diversas estrategias de publicidad.</t>
  </si>
  <si>
    <t>Continuar impulsando la  campaña promocional "Quinua del Cauca, semilla del futuro"</t>
  </si>
  <si>
    <t>Se ha realizado una campaña promocional " Quinua  semilla del futuro", la cual ha sido presentada al resto del país.</t>
  </si>
  <si>
    <t>Se han diseñado, impreso  y entregado al mercado, folletos y boletines que contienen información de los beneficios del consumo de la quinua</t>
  </si>
  <si>
    <t>2  jornadas de capacitación en las que han participado al menos 4 organizaciones de productore que no hacen uso de agro quimicos de alto imapcto en el desarrollo de sus cultivos.</t>
  </si>
  <si>
    <t>Los empresarios que hacem parte del clúster agroindustrial de la quinua del Cauca, reciben una capacitación con panel de expertos en tema de clúster</t>
  </si>
  <si>
    <t>Una rueda de negocios  que permite a los empresarios ampliar su base de contactos comerciales y  su red de venta.</t>
  </si>
  <si>
    <t>Los productores de quinua con tendencia a desarrollar cultivos orgánicos o limpios reciben capacitaciones en temas de certificación de cultivos con fines comerciales.</t>
  </si>
  <si>
    <t>N° capacitaciones ofrecidas a productores de quinua limpia u orgánica.</t>
  </si>
  <si>
    <t>Identificar, explorar y acceder a nuevos canales de venta y sus beneficios comerciales.</t>
  </si>
  <si>
    <t>La quinua del Cauca y sus subproductos son promocionados a través de diferentes medios de comunicación a nivel departamental.</t>
  </si>
  <si>
    <t>Fortalecer la imagen comercial de productos de quinua en el mercado local.</t>
  </si>
  <si>
    <t>OBJETIVO 1:Fortalecer la imagen comercial de productos de quinua en el mercado local.</t>
  </si>
  <si>
    <t>Realizar un estudio de mercado buscando identificar oportunidades para el desarrollo de nuevos productos alimenticios que contengan quinua.</t>
  </si>
  <si>
    <t>Realizar una rueda de negocios entre empresarios y productores para coordinar ventas y  establecer posibles alianzas.</t>
  </si>
  <si>
    <t>Diseñar  un mensaje publicitario que conduzca a los compradores a inclinarse por conocer y adquirir los productos de quinua.</t>
  </si>
  <si>
    <t>CRONOGRAMA</t>
  </si>
  <si>
    <t>AÑO 1</t>
  </si>
  <si>
    <t>Profesional</t>
  </si>
  <si>
    <t>M1</t>
  </si>
  <si>
    <t>M2</t>
  </si>
  <si>
    <t>M3</t>
  </si>
  <si>
    <t>M4</t>
  </si>
  <si>
    <t>M5</t>
  </si>
  <si>
    <t>M6</t>
  </si>
  <si>
    <t>M7</t>
  </si>
  <si>
    <t>M8</t>
  </si>
  <si>
    <t>M9</t>
  </si>
  <si>
    <t>M10</t>
  </si>
  <si>
    <t>M11</t>
  </si>
  <si>
    <t>M12</t>
  </si>
  <si>
    <t>Tiempo meses</t>
  </si>
  <si>
    <t>Objetivo General</t>
  </si>
  <si>
    <t>Objetivos Específicos</t>
  </si>
  <si>
    <t>Actividades</t>
  </si>
  <si>
    <t>NOMBRE DEL RECURSO (Descripción del gasto)</t>
  </si>
  <si>
    <t>Unidad de medida</t>
  </si>
  <si>
    <t>Valor Unitario</t>
  </si>
  <si>
    <t>Valor Total</t>
  </si>
  <si>
    <t>Mano de obra calificada</t>
  </si>
  <si>
    <t>$/mes</t>
  </si>
  <si>
    <t>Encuestadores</t>
  </si>
  <si>
    <t>$/encuestador</t>
  </si>
  <si>
    <t>Materiales</t>
  </si>
  <si>
    <t>Papelería</t>
  </si>
  <si>
    <t>Global</t>
  </si>
  <si>
    <t>Transporte</t>
  </si>
  <si>
    <t>Combustible, medios de transporte</t>
  </si>
  <si>
    <t>Puesto de trabajo</t>
  </si>
  <si>
    <t>Medios de transporte</t>
  </si>
  <si>
    <t>Papeleria</t>
  </si>
  <si>
    <t>Computadores, memorias, planes corporativos</t>
  </si>
  <si>
    <t>Folletos y publicidad</t>
  </si>
  <si>
    <t>Locación</t>
  </si>
  <si>
    <t xml:space="preserve">Medios tecnológicos (Creación de blog, publicaciones en redes sociales) </t>
  </si>
  <si>
    <t>$/año</t>
  </si>
  <si>
    <t>Vallas publicitarias</t>
  </si>
  <si>
    <t>Cuñas radiales (am, fm)</t>
  </si>
  <si>
    <t>Periodico (Extra, El liberal)</t>
  </si>
  <si>
    <t>Televisión local</t>
  </si>
  <si>
    <t>ARBOL DE PROBLEMAS - CLUSTER AGROINDUSTRIAL DE LA QUINUA DEL CAUCA</t>
  </si>
  <si>
    <t>ARBOL DE OBJETIVOS - CLUSTER AGROINDUSTRIAL DE LA QUINUA DEL CAUCA</t>
  </si>
  <si>
    <t>Los productos alimenticios elaborados por las empresas del clúster agroindustrial de la quinua del Cauca, son promocionados haciendo uso de diversas estrategias de publicidad.</t>
  </si>
  <si>
    <t>Lograr una mayor cobertura de los productos de quinua en el mercado local .</t>
  </si>
  <si>
    <t>Se han identificado y caracterizado las asociaciones y/o agrupaciones que cultivan quinua bajo los lineamientos de la normatividad orgánica o con bajo uso de agro químicos</t>
  </si>
  <si>
    <t>Identificar grupos o asociaciones proveedoras de quinua orgánica  o con baja incidencia de agro insumos</t>
  </si>
  <si>
    <t>OBJETIVO 4: Coordinacion, administración, seguimiento y sistematizacion de actividades y resultados del proyecto</t>
  </si>
  <si>
    <t>Coordinacion del proyecto</t>
  </si>
  <si>
    <t>Seguimiento y sistematizacion</t>
  </si>
  <si>
    <t>Actividades de administracion y contabilidad</t>
  </si>
  <si>
    <t>Director del proyecto</t>
  </si>
  <si>
    <t>Profesional en administración de empresas o afines</t>
  </si>
  <si>
    <t>Contador publico</t>
  </si>
  <si>
    <t>RUBROS</t>
  </si>
  <si>
    <t>Cofinanciable</t>
  </si>
  <si>
    <t>No Cofinanciable</t>
  </si>
  <si>
    <t>R01 - Honorarios profesionales</t>
  </si>
  <si>
    <t>X</t>
  </si>
  <si>
    <t>R02 - Mano de obra no calificada</t>
  </si>
  <si>
    <t>R03 - Honorarios no profesionales</t>
  </si>
  <si>
    <t>R04 - Gastos de Transporte</t>
  </si>
  <si>
    <t>R05 - Material didactico y/o papeleria</t>
  </si>
  <si>
    <t>R05 - Maquinaria y equipo</t>
  </si>
  <si>
    <t>R05 - Mobiliario</t>
  </si>
  <si>
    <t>R07 - Otros gastos</t>
  </si>
  <si>
    <t>Cont. Especie</t>
  </si>
  <si>
    <t>COEF 01: Inv. Capital Semilla</t>
  </si>
  <si>
    <t>COEF 02: Adquisicion Activos Fijos</t>
  </si>
  <si>
    <t>COEF 03: Rubros Cofinanciables</t>
  </si>
  <si>
    <t>COEF 04: Poliza Contrato</t>
  </si>
  <si>
    <t>COEF 05: IVA</t>
  </si>
  <si>
    <t>COEF 06: Impuestos y gastos financieros</t>
  </si>
  <si>
    <t>COES 01: Aportes de Salarios</t>
  </si>
  <si>
    <t>Valores - Rubros Específicos</t>
  </si>
  <si>
    <t>Profesionales - Equipo Ejecutor</t>
  </si>
  <si>
    <t>Promedio transporte mes - Equipo Ejecutor</t>
  </si>
  <si>
    <t>Promedio transporte mes - Beneficiarios</t>
  </si>
  <si>
    <t>Auditorios y equipos de capacitación (mes)</t>
  </si>
  <si>
    <t>Material didáctico (mes)</t>
  </si>
  <si>
    <t xml:space="preserve">Estudiante en practica </t>
  </si>
  <si>
    <t>Contrapartidas efectivo</t>
  </si>
  <si>
    <t>Mes 1</t>
  </si>
  <si>
    <t>Mes 2</t>
  </si>
  <si>
    <t>Mes 3</t>
  </si>
  <si>
    <t>Mes 4</t>
  </si>
  <si>
    <t>Mes 5</t>
  </si>
  <si>
    <t>Mes 6</t>
  </si>
  <si>
    <t>Mes 7</t>
  </si>
  <si>
    <t>Mes 8</t>
  </si>
  <si>
    <t>Mes 9</t>
  </si>
  <si>
    <t>Mes 10</t>
  </si>
  <si>
    <t>Mes 11</t>
  </si>
  <si>
    <t>Mes 12</t>
  </si>
  <si>
    <t>RUBRO (Tipo de gasto)</t>
  </si>
  <si>
    <t>Listado de profesionales, consultores y no profesionales</t>
  </si>
  <si>
    <t>Componente</t>
  </si>
  <si>
    <t>Comercial</t>
  </si>
  <si>
    <t>Profesional en administracion de empresas o afines n°1</t>
  </si>
  <si>
    <t>moderador actividad</t>
  </si>
  <si>
    <t>comercial</t>
  </si>
  <si>
    <t>Diseñador grafico</t>
  </si>
  <si>
    <t>profesionales programa de cluster</t>
  </si>
  <si>
    <t>#</t>
  </si>
  <si>
    <t>Impulsadores</t>
  </si>
  <si>
    <t>Ubicar exhibidores promocionando los productos de la quinua en entidades aliadas a agroinnova  del departamento del Cauca.</t>
  </si>
  <si>
    <t xml:space="preserve">Implusadores exhibidores ubicados en entidades </t>
  </si>
  <si>
    <t>Capacitación</t>
  </si>
  <si>
    <t xml:space="preserve">Capacitadores </t>
  </si>
  <si>
    <t xml:space="preserve"> Capacitadores </t>
  </si>
  <si>
    <t>Tipo de profesional o Personal requerido.</t>
  </si>
  <si>
    <t># personas</t>
  </si>
  <si>
    <t>PROFESIONAL REQUERIDO</t>
  </si>
  <si>
    <t>CANTIDAD</t>
  </si>
  <si>
    <t>VALOR TOTAL DEL TRABAJO</t>
  </si>
  <si>
    <t>C3</t>
  </si>
  <si>
    <t>VALOR UNIDAD</t>
  </si>
  <si>
    <t>Moderador Actividad</t>
  </si>
  <si>
    <t>Profesionales programa de cluster</t>
  </si>
  <si>
    <t>R06- Equipo y software</t>
  </si>
  <si>
    <t>x</t>
  </si>
  <si>
    <t xml:space="preserve"> PRESENCIA EN ACTIVIDADES</t>
  </si>
  <si>
    <t>Profesional en administracion de empresas o afines (con perfil comercial) n°1</t>
  </si>
  <si>
    <t>Profesional en administracion de empresas o afines (con perfil comercial) n°2</t>
  </si>
  <si>
    <t>Externo</t>
  </si>
  <si>
    <t>$/hora</t>
  </si>
  <si>
    <t>Sub total / actividad</t>
  </si>
  <si>
    <t>Retefuente</t>
  </si>
  <si>
    <t>Poliza</t>
  </si>
  <si>
    <t>Gastos financieros chequera impuestos</t>
  </si>
  <si>
    <t>FUENTE DE FINANCIACION</t>
  </si>
  <si>
    <t>VALOR DE CONTRAPARTIDA</t>
  </si>
  <si>
    <t>EFECTIVO</t>
  </si>
  <si>
    <t>ESPECIE</t>
  </si>
  <si>
    <t xml:space="preserve"> COFINANCIACION</t>
  </si>
  <si>
    <t>-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</si>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</sst>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6" formatCode="&quot;$&quot;\ #,##0_);[Red]\(&quot;$&quot;\ #,##0\)"/>
    <numFmt numFmtId="43" formatCode="_(* #,##0.00_);_(* \(#,##0.00\);_(* &quot;-&quot;??_);_(@_)"/>
    <numFmt numFmtId="164" formatCode="_-&quot;$&quot;* #,##0.00_-;\-&quot;$&quot;* #,##0.00_-;_-&quot;$&quot;* &quot;-&quot;??_-;_-@_-"/>
    <numFmt numFmtId="165" formatCode="_-&quot;$&quot;* #,##0_-;\-&quot;$&quot;* #,##0_-;_-&quot;$&quot;* &quot;-&quot;??_-;_-@_-"/>
    <numFmt numFmtId="166" formatCode="&quot;$&quot;\ #,##0"/>
    <numFmt numFmtId="167" formatCode="_(* #,##0_);_(* \(#,##0\);_(* &quot;-&quot;??_);_(@_)"/>
  </numFmts>
  <fonts count="29" x14ac:knownFonts="1"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0.5"/>
      <color theme="1"/>
      <name val="Calibri"/>
      <family val="2"/>
      <scheme val="minor"/>
    </font>
    <font>
      <b/>
      <sz val="10.5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b/>
      <u/>
      <sz val="18"/>
      <color theme="1"/>
      <name val="Calibri"/>
      <family val="2"/>
      <scheme val="minor"/>
    </font>
    <font>
      <b/>
      <sz val="11"/>
      <color theme="3" tint="-0.249977111117893"/>
      <name val="Calibri"/>
      <family val="2"/>
      <scheme val="minor"/>
    </font>
    <font>
      <b/>
      <sz val="11"/>
      <color theme="6" tint="-0.499984740745262"/>
      <name val="Calibri"/>
      <family val="2"/>
      <scheme val="minor"/>
    </font>
    <font>
      <b/>
      <sz val="11"/>
      <color theme="8" tint="-0.499984740745262"/>
      <name val="Calibri"/>
      <family val="2"/>
      <scheme val="minor"/>
    </font>
    <font>
      <sz val="10.5"/>
      <color theme="0"/>
      <name val="Calibri"/>
      <family val="2"/>
      <scheme val="minor"/>
    </font>
    <font>
      <sz val="10"/>
      <name val="Arial"/>
      <family val="2"/>
    </font>
    <font>
      <sz val="10.5"/>
      <color rgb="FFFF0000"/>
      <name val="Calibri"/>
      <family val="2"/>
      <scheme val="minor"/>
    </font>
    <font>
      <b/>
      <sz val="10.5"/>
      <color rgb="FFFF000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u/>
      <sz val="10.5"/>
      <color theme="1"/>
      <name val="Calibri"/>
      <family val="2"/>
      <scheme val="minor"/>
    </font>
    <font>
      <sz val="11"/>
      <name val="Calibri"/>
      <family val="2"/>
      <scheme val="minor"/>
    </font>
    <font>
      <sz val="14"/>
      <name val="Calibri"/>
      <family val="2"/>
      <scheme val="minor"/>
    </font>
    <font>
      <sz val="12"/>
      <color theme="1"/>
      <name val="Arial Black"/>
      <family val="2"/>
    </font>
    <font>
      <b/>
      <sz val="14"/>
      <color theme="1"/>
      <name val="Calibri"/>
      <family val="2"/>
      <scheme val="minor"/>
    </font>
    <font>
      <b/>
      <sz val="10.5"/>
      <color theme="0" tint="-0.249977111117893"/>
      <name val="Calibri"/>
      <family val="2"/>
      <scheme val="minor"/>
    </font>
    <font>
      <sz val="10.5"/>
      <name val="Calibri"/>
      <family val="2"/>
      <scheme val="minor"/>
    </font>
    <font>
      <b/>
      <sz val="10.5"/>
      <name val="Calibri"/>
      <family val="2"/>
      <scheme val="minor"/>
    </font>
  </fonts>
  <fills count="2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164" fontId="11" fillId="0" borderId="0" applyFont="0" applyFill="0" applyBorder="0" applyAlignment="0" applyProtection="0"/>
    <xf numFmtId="0" fontId="17" fillId="0" borderId="0"/>
    <xf numFmtId="43" fontId="11" fillId="0" borderId="0" applyFont="0" applyFill="0" applyBorder="0" applyAlignment="0" applyProtection="0"/>
  </cellStyleXfs>
  <cellXfs count="262">
    <xf numFmtId="0" fontId="0" fillId="0" borderId="0" xfId="0"/>
    <xf numFmtId="0" fontId="0" fillId="2" borderId="0" xfId="0" applyFill="1"/>
    <xf numFmtId="0" fontId="0" fillId="0" borderId="0" xfId="0" applyFill="1" applyAlignment="1"/>
    <xf numFmtId="0" fontId="0" fillId="0" borderId="0" xfId="0" applyFill="1"/>
    <xf numFmtId="0" fontId="0" fillId="0" borderId="0" xfId="0" applyFill="1" applyBorder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0" xfId="0" applyBorder="1"/>
    <xf numFmtId="0" fontId="0" fillId="0" borderId="1" xfId="0" applyFill="1" applyBorder="1" applyAlignment="1">
      <alignment horizontal="center" vertical="center" wrapText="1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 wrapText="1"/>
    </xf>
    <xf numFmtId="0" fontId="0" fillId="0" borderId="1" xfId="0" applyFill="1" applyBorder="1" applyAlignment="1">
      <alignment horizontal="center" vertical="center" wrapText="1"/>
    </xf>
    <xf numFmtId="0" fontId="2" fillId="0" borderId="0" xfId="0" applyFont="1" applyBorder="1" applyAlignment="1">
      <alignment vertical="center"/>
    </xf>
    <xf numFmtId="0" fontId="2" fillId="0" borderId="0" xfId="0" applyFont="1" applyBorder="1" applyAlignment="1">
      <alignment vertical="center" wrapText="1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vertical="center" wrapText="1"/>
    </xf>
    <xf numFmtId="0" fontId="0" fillId="0" borderId="1" xfId="0" applyFont="1" applyBorder="1" applyAlignment="1">
      <alignment horizontal="left" vertical="center" wrapText="1"/>
    </xf>
    <xf numFmtId="0" fontId="0" fillId="0" borderId="1" xfId="0" applyFont="1" applyBorder="1" applyAlignment="1">
      <alignment vertical="center" wrapText="1"/>
    </xf>
    <xf numFmtId="0" fontId="0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vertical="center" wrapText="1"/>
    </xf>
    <xf numFmtId="0" fontId="0" fillId="0" borderId="1" xfId="0" applyFont="1" applyBorder="1" applyAlignment="1">
      <alignment vertical="center"/>
    </xf>
    <xf numFmtId="0" fontId="0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8" fillId="0" borderId="1" xfId="0" applyFont="1" applyFill="1" applyBorder="1" applyAlignment="1">
      <alignment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9" fillId="0" borderId="0" xfId="0" applyFont="1"/>
    <xf numFmtId="0" fontId="9" fillId="0" borderId="2" xfId="0" applyFont="1" applyFill="1" applyBorder="1" applyAlignment="1">
      <alignment vertical="center" wrapText="1"/>
    </xf>
    <xf numFmtId="0" fontId="8" fillId="0" borderId="2" xfId="0" applyFont="1" applyFill="1" applyBorder="1" applyAlignment="1">
      <alignment vertical="center" wrapText="1"/>
    </xf>
    <xf numFmtId="0" fontId="0" fillId="0" borderId="2" xfId="0" applyFont="1" applyFill="1" applyBorder="1" applyAlignment="1">
      <alignment horizontal="left" vertical="center" wrapText="1"/>
    </xf>
    <xf numFmtId="0" fontId="0" fillId="0" borderId="0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vertical="center" wrapText="1"/>
    </xf>
    <xf numFmtId="0" fontId="0" fillId="0" borderId="0" xfId="0" applyFill="1" applyBorder="1" applyAlignment="1">
      <alignment horizont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4" fillId="0" borderId="0" xfId="0" applyFont="1"/>
    <xf numFmtId="0" fontId="4" fillId="0" borderId="0" xfId="0" applyFont="1" applyAlignment="1">
      <alignment horizontal="center"/>
    </xf>
    <xf numFmtId="0" fontId="4" fillId="0" borderId="3" xfId="0" applyFont="1" applyFill="1" applyBorder="1" applyAlignment="1"/>
    <xf numFmtId="0" fontId="4" fillId="0" borderId="4" xfId="0" applyFont="1" applyFill="1" applyBorder="1" applyAlignment="1"/>
    <xf numFmtId="0" fontId="14" fillId="6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9" borderId="1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wrapText="1"/>
    </xf>
    <xf numFmtId="0" fontId="4" fillId="12" borderId="1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wrapText="1"/>
    </xf>
    <xf numFmtId="0" fontId="4" fillId="0" borderId="0" xfId="0" applyFont="1" applyBorder="1" applyAlignment="1">
      <alignment horizontal="center"/>
    </xf>
    <xf numFmtId="0" fontId="4" fillId="0" borderId="0" xfId="0" applyFont="1" applyFill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16" fillId="3" borderId="1" xfId="0" applyFont="1" applyFill="1" applyBorder="1"/>
    <xf numFmtId="0" fontId="2" fillId="0" borderId="1" xfId="0" applyFont="1" applyBorder="1"/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165" fontId="2" fillId="0" borderId="1" xfId="1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left" wrapText="1"/>
    </xf>
    <xf numFmtId="0" fontId="3" fillId="17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wrapText="1"/>
    </xf>
    <xf numFmtId="0" fontId="2" fillId="0" borderId="0" xfId="2" applyFont="1" applyAlignment="1">
      <alignment vertical="center"/>
    </xf>
    <xf numFmtId="0" fontId="2" fillId="0" borderId="0" xfId="2" applyFont="1" applyAlignment="1">
      <alignment horizontal="left" vertical="center"/>
    </xf>
    <xf numFmtId="0" fontId="17" fillId="0" borderId="0" xfId="2"/>
    <xf numFmtId="0" fontId="3" fillId="3" borderId="1" xfId="2" applyFont="1" applyFill="1" applyBorder="1" applyAlignment="1">
      <alignment vertical="center"/>
    </xf>
    <xf numFmtId="0" fontId="3" fillId="3" borderId="1" xfId="2" applyFont="1" applyFill="1" applyBorder="1" applyAlignment="1">
      <alignment horizontal="center" vertical="center"/>
    </xf>
    <xf numFmtId="0" fontId="3" fillId="0" borderId="0" xfId="2" applyFont="1" applyAlignment="1">
      <alignment horizontal="left" vertical="center"/>
    </xf>
    <xf numFmtId="0" fontId="3" fillId="3" borderId="5" xfId="2" applyFont="1" applyFill="1" applyBorder="1" applyAlignment="1">
      <alignment horizontal="center" vertical="center"/>
    </xf>
    <xf numFmtId="0" fontId="2" fillId="0" borderId="1" xfId="2" applyFont="1" applyBorder="1" applyAlignment="1">
      <alignment vertical="center"/>
    </xf>
    <xf numFmtId="0" fontId="17" fillId="0" borderId="0" xfId="2" applyAlignment="1">
      <alignment horizontal="left"/>
    </xf>
    <xf numFmtId="0" fontId="3" fillId="0" borderId="0" xfId="2" applyFont="1" applyAlignment="1">
      <alignment vertical="center"/>
    </xf>
    <xf numFmtId="166" fontId="3" fillId="0" borderId="1" xfId="2" applyNumberFormat="1" applyFont="1" applyBorder="1" applyAlignment="1">
      <alignment vertical="center"/>
    </xf>
    <xf numFmtId="0" fontId="3" fillId="3" borderId="5" xfId="2" applyFont="1" applyFill="1" applyBorder="1" applyAlignment="1">
      <alignment horizontal="center" vertical="center" wrapText="1"/>
    </xf>
    <xf numFmtId="0" fontId="18" fillId="0" borderId="1" xfId="2" applyFont="1" applyBorder="1" applyAlignment="1">
      <alignment vertical="center"/>
    </xf>
    <xf numFmtId="0" fontId="19" fillId="0" borderId="1" xfId="2" applyFont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165" fontId="3" fillId="5" borderId="1" xfId="1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1" xfId="0" applyFont="1" applyFill="1" applyBorder="1" applyAlignment="1">
      <alignment horizontal="left" vertical="center" wrapText="1"/>
    </xf>
    <xf numFmtId="0" fontId="3" fillId="19" borderId="6" xfId="2" applyFont="1" applyFill="1" applyBorder="1" applyAlignment="1">
      <alignment vertical="center" wrapText="1"/>
    </xf>
    <xf numFmtId="0" fontId="3" fillId="19" borderId="1" xfId="2" applyFont="1" applyFill="1" applyBorder="1" applyAlignment="1">
      <alignment horizontal="center" vertical="center"/>
    </xf>
    <xf numFmtId="0" fontId="21" fillId="0" borderId="0" xfId="0" applyFont="1"/>
    <xf numFmtId="0" fontId="3" fillId="5" borderId="1" xfId="0" applyFont="1" applyFill="1" applyBorder="1" applyAlignment="1">
      <alignment horizontal="center"/>
    </xf>
    <xf numFmtId="0" fontId="3" fillId="5" borderId="1" xfId="0" applyFont="1" applyFill="1" applyBorder="1"/>
    <xf numFmtId="165" fontId="2" fillId="0" borderId="1" xfId="1" applyNumberFormat="1" applyFont="1" applyBorder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wrapText="1"/>
    </xf>
    <xf numFmtId="0" fontId="0" fillId="10" borderId="1" xfId="0" applyFill="1" applyBorder="1" applyAlignment="1">
      <alignment wrapText="1"/>
    </xf>
    <xf numFmtId="0" fontId="0" fillId="6" borderId="1" xfId="0" applyFill="1" applyBorder="1"/>
    <xf numFmtId="0" fontId="0" fillId="8" borderId="1" xfId="0" applyFill="1" applyBorder="1" applyAlignment="1">
      <alignment wrapText="1"/>
    </xf>
    <xf numFmtId="6" fontId="0" fillId="0" borderId="1" xfId="0" applyNumberFormat="1" applyBorder="1"/>
    <xf numFmtId="0" fontId="22" fillId="0" borderId="0" xfId="0" applyFont="1" applyFill="1" applyBorder="1" applyAlignment="1">
      <alignment horizontal="center" wrapText="1"/>
    </xf>
    <xf numFmtId="6" fontId="0" fillId="0" borderId="0" xfId="0" applyNumberFormat="1" applyBorder="1"/>
    <xf numFmtId="0" fontId="0" fillId="0" borderId="0" xfId="0" applyFill="1" applyBorder="1" applyAlignment="1">
      <alignment wrapText="1"/>
    </xf>
    <xf numFmtId="6" fontId="0" fillId="0" borderId="0" xfId="0" applyNumberFormat="1" applyFill="1" applyBorder="1"/>
    <xf numFmtId="0" fontId="0" fillId="20" borderId="1" xfId="0" applyFill="1" applyBorder="1" applyAlignment="1">
      <alignment horizontal="center" wrapText="1"/>
    </xf>
    <xf numFmtId="6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14" borderId="1" xfId="0" applyFill="1" applyBorder="1" applyAlignment="1">
      <alignment horizontal="center"/>
    </xf>
    <xf numFmtId="165" fontId="2" fillId="0" borderId="0" xfId="1" applyNumberFormat="1" applyFont="1"/>
    <xf numFmtId="166" fontId="2" fillId="19" borderId="1" xfId="0" applyNumberFormat="1" applyFont="1" applyFill="1" applyBorder="1" applyAlignment="1">
      <alignment horizontal="center" vertical="center"/>
    </xf>
    <xf numFmtId="165" fontId="2" fillId="19" borderId="1" xfId="1" applyNumberFormat="1" applyFont="1" applyFill="1" applyBorder="1" applyAlignment="1">
      <alignment horizontal="center" vertical="center"/>
    </xf>
    <xf numFmtId="3" fontId="16" fillId="3" borderId="1" xfId="0" applyNumberFormat="1" applyFont="1" applyFill="1" applyBorder="1"/>
    <xf numFmtId="167" fontId="16" fillId="3" borderId="1" xfId="3" applyNumberFormat="1" applyFont="1" applyFill="1" applyBorder="1"/>
    <xf numFmtId="0" fontId="2" fillId="21" borderId="5" xfId="0" applyFont="1" applyFill="1" applyBorder="1" applyAlignment="1">
      <alignment horizontal="left" vertical="center" wrapText="1"/>
    </xf>
    <xf numFmtId="0" fontId="2" fillId="21" borderId="1" xfId="0" applyFont="1" applyFill="1" applyBorder="1" applyAlignment="1">
      <alignment horizontal="left" vertical="center" wrapText="1"/>
    </xf>
    <xf numFmtId="166" fontId="2" fillId="2" borderId="1" xfId="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 vertical="center"/>
    </xf>
    <xf numFmtId="165" fontId="16" fillId="0" borderId="1" xfId="1" applyNumberFormat="1" applyFont="1" applyFill="1" applyBorder="1" applyAlignment="1">
      <alignment horizontal="center" vertical="center"/>
    </xf>
    <xf numFmtId="0" fontId="2" fillId="17" borderId="10" xfId="0" applyFont="1" applyFill="1" applyBorder="1" applyAlignment="1">
      <alignment horizontal="left" wrapText="1"/>
    </xf>
    <xf numFmtId="166" fontId="2" fillId="0" borderId="0" xfId="0" applyNumberFormat="1" applyFont="1"/>
    <xf numFmtId="165" fontId="2" fillId="21" borderId="1" xfId="0" applyNumberFormat="1" applyFont="1" applyFill="1" applyBorder="1" applyAlignment="1">
      <alignment vertical="center"/>
    </xf>
    <xf numFmtId="0" fontId="2" fillId="21" borderId="1" xfId="0" applyFont="1" applyFill="1" applyBorder="1" applyAlignment="1">
      <alignment vertical="center"/>
    </xf>
    <xf numFmtId="165" fontId="2" fillId="21" borderId="1" xfId="0" applyNumberFormat="1" applyFont="1" applyFill="1" applyBorder="1" applyAlignment="1">
      <alignment vertical="center" wrapText="1"/>
    </xf>
    <xf numFmtId="0" fontId="3" fillId="5" borderId="1" xfId="0" applyFont="1" applyFill="1" applyBorder="1" applyAlignment="1">
      <alignment horizontal="center" vertical="center" wrapText="1"/>
    </xf>
    <xf numFmtId="166" fontId="3" fillId="0" borderId="1" xfId="0" applyNumberFormat="1" applyFont="1" applyBorder="1"/>
    <xf numFmtId="166" fontId="3" fillId="0" borderId="1" xfId="0" applyNumberFormat="1" applyFont="1" applyBorder="1" applyAlignment="1">
      <alignment vertical="center"/>
    </xf>
    <xf numFmtId="165" fontId="2" fillId="0" borderId="6" xfId="1" applyNumberFormat="1" applyFont="1" applyFill="1" applyBorder="1" applyAlignment="1">
      <alignment vertical="center"/>
    </xf>
    <xf numFmtId="0" fontId="4" fillId="16" borderId="1" xfId="0" applyFont="1" applyFill="1" applyBorder="1" applyAlignment="1">
      <alignment horizontal="center" vertical="center" wrapText="1"/>
    </xf>
    <xf numFmtId="3" fontId="2" fillId="0" borderId="1" xfId="0" applyNumberFormat="1" applyFont="1" applyFill="1" applyBorder="1" applyAlignment="1">
      <alignment horizontal="center" vertical="center"/>
    </xf>
    <xf numFmtId="0" fontId="20" fillId="16" borderId="18" xfId="0" applyFont="1" applyFill="1" applyBorder="1" applyAlignment="1">
      <alignment horizontal="left" vertical="center" wrapText="1"/>
    </xf>
    <xf numFmtId="165" fontId="2" fillId="21" borderId="19" xfId="1" applyNumberFormat="1" applyFont="1" applyFill="1" applyBorder="1" applyAlignment="1">
      <alignment vertical="center"/>
    </xf>
    <xf numFmtId="0" fontId="2" fillId="21" borderId="18" xfId="0" applyFont="1" applyFill="1" applyBorder="1" applyAlignment="1">
      <alignment vertical="center"/>
    </xf>
    <xf numFmtId="165" fontId="2" fillId="21" borderId="18" xfId="0" applyNumberFormat="1" applyFont="1" applyFill="1" applyBorder="1" applyAlignment="1">
      <alignment vertical="center"/>
    </xf>
    <xf numFmtId="165" fontId="2" fillId="21" borderId="20" xfId="1" applyNumberFormat="1" applyFont="1" applyFill="1" applyBorder="1" applyAlignment="1">
      <alignment vertical="center"/>
    </xf>
    <xf numFmtId="0" fontId="2" fillId="0" borderId="18" xfId="0" applyFont="1" applyFill="1" applyBorder="1" applyAlignment="1">
      <alignment vertical="center"/>
    </xf>
    <xf numFmtId="165" fontId="2" fillId="21" borderId="19" xfId="0" applyNumberFormat="1" applyFont="1" applyFill="1" applyBorder="1" applyAlignment="1">
      <alignment vertical="center"/>
    </xf>
    <xf numFmtId="10" fontId="3" fillId="5" borderId="21" xfId="0" applyNumberFormat="1" applyFont="1" applyFill="1" applyBorder="1" applyAlignment="1">
      <alignment horizontal="center"/>
    </xf>
    <xf numFmtId="165" fontId="26" fillId="0" borderId="0" xfId="0" applyNumberFormat="1" applyFont="1"/>
    <xf numFmtId="0" fontId="2" fillId="0" borderId="0" xfId="0" applyFont="1" applyFill="1" applyAlignment="1">
      <alignment horizontal="center"/>
    </xf>
    <xf numFmtId="3" fontId="2" fillId="0" borderId="6" xfId="0" applyNumberFormat="1" applyFont="1" applyFill="1" applyBorder="1" applyAlignment="1">
      <alignment vertical="center"/>
    </xf>
    <xf numFmtId="165" fontId="2" fillId="0" borderId="6" xfId="1" applyNumberFormat="1" applyFont="1" applyFill="1" applyBorder="1" applyAlignment="1">
      <alignment vertical="center" wrapText="1"/>
    </xf>
    <xf numFmtId="165" fontId="2" fillId="3" borderId="24" xfId="1" applyNumberFormat="1" applyFont="1" applyFill="1" applyBorder="1" applyAlignment="1">
      <alignment vertical="center"/>
    </xf>
    <xf numFmtId="165" fontId="2" fillId="3" borderId="24" xfId="0" applyNumberFormat="1" applyFont="1" applyFill="1" applyBorder="1" applyAlignment="1">
      <alignment vertical="center"/>
    </xf>
    <xf numFmtId="165" fontId="2" fillId="3" borderId="25" xfId="0" applyNumberFormat="1" applyFont="1" applyFill="1" applyBorder="1" applyAlignment="1">
      <alignment vertical="center"/>
    </xf>
    <xf numFmtId="165" fontId="2" fillId="21" borderId="26" xfId="0" applyNumberFormat="1" applyFont="1" applyFill="1" applyBorder="1" applyAlignment="1">
      <alignment vertical="center"/>
    </xf>
    <xf numFmtId="165" fontId="2" fillId="21" borderId="22" xfId="0" applyNumberFormat="1" applyFont="1" applyFill="1" applyBorder="1" applyAlignment="1">
      <alignment vertical="center"/>
    </xf>
    <xf numFmtId="0" fontId="2" fillId="21" borderId="23" xfId="0" applyFont="1" applyFill="1" applyBorder="1" applyAlignment="1">
      <alignment vertical="center"/>
    </xf>
    <xf numFmtId="165" fontId="3" fillId="3" borderId="30" xfId="0" applyNumberFormat="1" applyFont="1" applyFill="1" applyBorder="1"/>
    <xf numFmtId="165" fontId="3" fillId="3" borderId="31" xfId="0" applyNumberFormat="1" applyFont="1" applyFill="1" applyBorder="1"/>
    <xf numFmtId="165" fontId="3" fillId="3" borderId="32" xfId="0" applyNumberFormat="1" applyFont="1" applyFill="1" applyBorder="1"/>
    <xf numFmtId="9" fontId="3" fillId="5" borderId="26" xfId="0" applyNumberFormat="1" applyFont="1" applyFill="1" applyBorder="1" applyAlignment="1">
      <alignment horizontal="center"/>
    </xf>
    <xf numFmtId="10" fontId="3" fillId="5" borderId="25" xfId="0" applyNumberFormat="1" applyFont="1" applyFill="1" applyBorder="1" applyAlignment="1">
      <alignment horizontal="center"/>
    </xf>
    <xf numFmtId="0" fontId="2" fillId="0" borderId="9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left" vertical="center" wrapText="1"/>
    </xf>
    <xf numFmtId="0" fontId="2" fillId="0" borderId="9" xfId="0" applyFont="1" applyFill="1" applyBorder="1" applyAlignment="1">
      <alignment horizontal="center" vertical="center"/>
    </xf>
    <xf numFmtId="165" fontId="2" fillId="0" borderId="3" xfId="1" applyNumberFormat="1" applyFont="1" applyFill="1" applyBorder="1" applyAlignment="1">
      <alignment vertical="center"/>
    </xf>
    <xf numFmtId="165" fontId="2" fillId="3" borderId="33" xfId="1" applyNumberFormat="1" applyFont="1" applyFill="1" applyBorder="1" applyAlignment="1">
      <alignment vertical="center"/>
    </xf>
    <xf numFmtId="0" fontId="3" fillId="15" borderId="40" xfId="0" applyFont="1" applyFill="1" applyBorder="1" applyAlignment="1">
      <alignment horizontal="left" vertical="center" wrapText="1"/>
    </xf>
    <xf numFmtId="0" fontId="20" fillId="16" borderId="41" xfId="0" applyFont="1" applyFill="1" applyBorder="1" applyAlignment="1">
      <alignment horizontal="center" vertical="center"/>
    </xf>
    <xf numFmtId="0" fontId="20" fillId="16" borderId="41" xfId="0" applyFont="1" applyFill="1" applyBorder="1" applyAlignment="1">
      <alignment horizontal="center" vertical="center" wrapText="1"/>
    </xf>
    <xf numFmtId="0" fontId="20" fillId="16" borderId="4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0" fillId="0" borderId="0" xfId="0" applyFill="1" applyBorder="1" applyAlignment="1">
      <alignment horizontal="center"/>
    </xf>
    <xf numFmtId="0" fontId="27" fillId="0" borderId="0" xfId="0" applyFont="1"/>
    <xf numFmtId="0" fontId="27" fillId="0" borderId="0" xfId="0" applyFont="1" applyAlignment="1">
      <alignment horizontal="center"/>
    </xf>
    <xf numFmtId="0" fontId="28" fillId="9" borderId="1" xfId="0" applyFont="1" applyFill="1" applyBorder="1" applyAlignment="1">
      <alignment horizontal="center" vertical="center"/>
    </xf>
    <xf numFmtId="0" fontId="28" fillId="17" borderId="1" xfId="0" applyFont="1" applyFill="1" applyBorder="1" applyAlignment="1">
      <alignment horizontal="center" vertical="center"/>
    </xf>
    <xf numFmtId="0" fontId="28" fillId="0" borderId="1" xfId="0" applyFont="1" applyBorder="1" applyAlignment="1">
      <alignment horizontal="center" wrapText="1"/>
    </xf>
    <xf numFmtId="0" fontId="28" fillId="0" borderId="1" xfId="0" applyFont="1" applyBorder="1" applyAlignment="1">
      <alignment horizontal="center"/>
    </xf>
    <xf numFmtId="0" fontId="27" fillId="0" borderId="1" xfId="0" applyFont="1" applyBorder="1" applyAlignment="1">
      <alignment horizontal="left" vertical="center" wrapText="1"/>
    </xf>
    <xf numFmtId="0" fontId="27" fillId="19" borderId="1" xfId="0" applyFont="1" applyFill="1" applyBorder="1" applyAlignment="1">
      <alignment horizontal="left" vertical="center" wrapText="1"/>
    </xf>
    <xf numFmtId="0" fontId="27" fillId="3" borderId="1" xfId="0" applyFont="1" applyFill="1" applyBorder="1"/>
    <xf numFmtId="0" fontId="27" fillId="0" borderId="1" xfId="0" applyFont="1" applyBorder="1"/>
    <xf numFmtId="0" fontId="27" fillId="0" borderId="1" xfId="0" applyFont="1" applyBorder="1" applyAlignment="1">
      <alignment horizontal="center"/>
    </xf>
    <xf numFmtId="0" fontId="27" fillId="19" borderId="1" xfId="0" applyFont="1" applyFill="1" applyBorder="1" applyAlignment="1">
      <alignment horizontal="justify" vertical="center"/>
    </xf>
    <xf numFmtId="0" fontId="27" fillId="19" borderId="1" xfId="0" applyFont="1" applyFill="1" applyBorder="1" applyAlignment="1">
      <alignment vertical="center" wrapText="1"/>
    </xf>
    <xf numFmtId="0" fontId="27" fillId="13" borderId="1" xfId="0" applyFont="1" applyFill="1" applyBorder="1" applyAlignment="1">
      <alignment vertical="center" wrapText="1"/>
    </xf>
    <xf numFmtId="0" fontId="27" fillId="2" borderId="1" xfId="0" applyFont="1" applyFill="1" applyBorder="1" applyAlignment="1">
      <alignment horizontal="left" vertical="center" wrapText="1"/>
    </xf>
    <xf numFmtId="0" fontId="27" fillId="9" borderId="1" xfId="0" applyFont="1" applyFill="1" applyBorder="1" applyAlignment="1">
      <alignment horizontal="justify" vertical="center"/>
    </xf>
    <xf numFmtId="0" fontId="27" fillId="2" borderId="1" xfId="0" applyFont="1" applyFill="1" applyBorder="1" applyAlignment="1">
      <alignment horizontal="justify" vertical="center"/>
    </xf>
    <xf numFmtId="0" fontId="27" fillId="0" borderId="1" xfId="0" applyFont="1" applyBorder="1" applyAlignment="1">
      <alignment horizontal="justify" vertical="center"/>
    </xf>
    <xf numFmtId="0" fontId="27" fillId="13" borderId="1" xfId="0" applyFont="1" applyFill="1" applyBorder="1" applyAlignment="1">
      <alignment horizontal="justify" vertical="center"/>
    </xf>
    <xf numFmtId="0" fontId="2" fillId="22" borderId="1" xfId="0" applyFont="1" applyFill="1" applyBorder="1" applyAlignment="1">
      <alignment horizontal="left" vertical="center" wrapText="1"/>
    </xf>
    <xf numFmtId="165" fontId="3" fillId="3" borderId="15" xfId="0" applyNumberFormat="1" applyFont="1" applyFill="1" applyBorder="1"/>
    <xf numFmtId="0" fontId="3" fillId="0" borderId="1" xfId="0" applyFont="1" applyBorder="1"/>
    <xf numFmtId="0" fontId="23" fillId="0" borderId="0" xfId="0" applyFont="1" applyFill="1" applyBorder="1"/>
    <xf numFmtId="0" fontId="2" fillId="0" borderId="0" xfId="2" applyFont="1" applyFill="1" applyBorder="1" applyAlignment="1">
      <alignment vertical="center"/>
    </xf>
    <xf numFmtId="166" fontId="0" fillId="0" borderId="0" xfId="1" applyNumberFormat="1" applyFont="1" applyFill="1" applyBorder="1"/>
    <xf numFmtId="166" fontId="0" fillId="0" borderId="0" xfId="0" applyNumberFormat="1" applyFill="1" applyBorder="1"/>
    <xf numFmtId="0" fontId="0" fillId="0" borderId="0" xfId="0" applyNumberFormat="1" applyFill="1" applyBorder="1"/>
    <xf numFmtId="0" fontId="0" fillId="0" borderId="0" xfId="0" applyFill="1" applyBorder="1" applyAlignment="1">
      <alignment vertical="top"/>
    </xf>
    <xf numFmtId="0" fontId="24" fillId="0" borderId="0" xfId="0" applyFont="1" applyFill="1" applyBorder="1"/>
    <xf numFmtId="0" fontId="0" fillId="12" borderId="6" xfId="0" applyFill="1" applyBorder="1" applyAlignment="1">
      <alignment wrapText="1"/>
    </xf>
    <xf numFmtId="0" fontId="20" fillId="0" borderId="0" xfId="0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vertical="center"/>
    </xf>
    <xf numFmtId="0" fontId="2" fillId="0" borderId="0" xfId="0" applyFont="1" applyBorder="1"/>
    <xf numFmtId="0" fontId="2" fillId="0" borderId="0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15" fillId="8" borderId="1" xfId="0" applyFont="1" applyFill="1" applyBorder="1" applyAlignment="1">
      <alignment horizontal="center" vertical="center"/>
    </xf>
    <xf numFmtId="0" fontId="13" fillId="7" borderId="1" xfId="0" applyFont="1" applyFill="1" applyBorder="1" applyAlignment="1">
      <alignment horizontal="center" vertical="center"/>
    </xf>
    <xf numFmtId="0" fontId="4" fillId="5" borderId="6" xfId="0" applyFont="1" applyFill="1" applyBorder="1" applyAlignment="1">
      <alignment horizontal="center" vertical="center" wrapText="1"/>
    </xf>
    <xf numFmtId="0" fontId="4" fillId="5" borderId="7" xfId="0" applyFont="1" applyFill="1" applyBorder="1" applyAlignment="1">
      <alignment horizontal="center" vertical="center" wrapText="1"/>
    </xf>
    <xf numFmtId="0" fontId="4" fillId="5" borderId="8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7" fillId="10" borderId="1" xfId="0" applyFont="1" applyFill="1" applyBorder="1" applyAlignment="1">
      <alignment horizontal="center" vertical="center"/>
    </xf>
    <xf numFmtId="0" fontId="4" fillId="11" borderId="1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1" fillId="13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4" fillId="3" borderId="5" xfId="0" applyFont="1" applyFill="1" applyBorder="1" applyAlignment="1">
      <alignment horizontal="left" vertical="center"/>
    </xf>
    <xf numFmtId="0" fontId="4" fillId="4" borderId="6" xfId="0" applyFont="1" applyFill="1" applyBorder="1" applyAlignment="1">
      <alignment horizontal="left" vertical="center" wrapText="1"/>
    </xf>
    <xf numFmtId="0" fontId="4" fillId="4" borderId="7" xfId="0" applyFont="1" applyFill="1" applyBorder="1" applyAlignment="1">
      <alignment horizontal="left" vertical="center" wrapText="1"/>
    </xf>
    <xf numFmtId="0" fontId="4" fillId="4" borderId="8" xfId="0" applyFont="1" applyFill="1" applyBorder="1" applyAlignment="1">
      <alignment horizontal="left" vertical="center" wrapText="1"/>
    </xf>
    <xf numFmtId="0" fontId="3" fillId="5" borderId="1" xfId="0" applyFont="1" applyFill="1" applyBorder="1" applyAlignment="1">
      <alignment horizontal="left" vertical="center"/>
    </xf>
    <xf numFmtId="0" fontId="3" fillId="5" borderId="5" xfId="0" applyFont="1" applyFill="1" applyBorder="1" applyAlignment="1">
      <alignment horizontal="left" vertical="center"/>
    </xf>
    <xf numFmtId="0" fontId="4" fillId="4" borderId="6" xfId="0" applyFont="1" applyFill="1" applyBorder="1" applyAlignment="1">
      <alignment vertical="center" wrapText="1"/>
    </xf>
    <xf numFmtId="0" fontId="0" fillId="0" borderId="7" xfId="0" applyBorder="1" applyAlignment="1">
      <alignment vertical="center" wrapText="1"/>
    </xf>
    <xf numFmtId="0" fontId="4" fillId="3" borderId="6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5" fillId="13" borderId="0" xfId="0" applyFont="1" applyFill="1" applyBorder="1" applyAlignment="1">
      <alignment horizontal="center"/>
    </xf>
    <xf numFmtId="0" fontId="28" fillId="18" borderId="1" xfId="0" applyFont="1" applyFill="1" applyBorder="1" applyAlignment="1">
      <alignment horizontal="center"/>
    </xf>
    <xf numFmtId="165" fontId="3" fillId="0" borderId="27" xfId="0" applyNumberFormat="1" applyFont="1" applyBorder="1" applyAlignment="1">
      <alignment horizontal="center"/>
    </xf>
    <xf numFmtId="165" fontId="3" fillId="0" borderId="28" xfId="0" applyNumberFormat="1" applyFont="1" applyBorder="1" applyAlignment="1">
      <alignment horizontal="center"/>
    </xf>
    <xf numFmtId="165" fontId="3" fillId="0" borderId="29" xfId="0" applyNumberFormat="1" applyFont="1" applyBorder="1" applyAlignment="1">
      <alignment horizontal="center"/>
    </xf>
    <xf numFmtId="0" fontId="2" fillId="0" borderId="5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0" fillId="21" borderId="15" xfId="0" applyFont="1" applyFill="1" applyBorder="1" applyAlignment="1">
      <alignment horizontal="center"/>
    </xf>
    <xf numFmtId="0" fontId="20" fillId="21" borderId="16" xfId="0" applyFont="1" applyFill="1" applyBorder="1" applyAlignment="1">
      <alignment horizontal="center"/>
    </xf>
    <xf numFmtId="0" fontId="3" fillId="9" borderId="34" xfId="0" applyFont="1" applyFill="1" applyBorder="1" applyAlignment="1">
      <alignment horizontal="center" vertical="center" wrapText="1"/>
    </xf>
    <xf numFmtId="0" fontId="3" fillId="9" borderId="38" xfId="0" applyFont="1" applyFill="1" applyBorder="1" applyAlignment="1">
      <alignment horizontal="center" vertical="center" wrapText="1"/>
    </xf>
    <xf numFmtId="0" fontId="2" fillId="2" borderId="35" xfId="0" applyFont="1" applyFill="1" applyBorder="1" applyAlignment="1">
      <alignment horizontal="left" vertical="center" wrapText="1"/>
    </xf>
    <xf numFmtId="0" fontId="2" fillId="2" borderId="36" xfId="0" applyFont="1" applyFill="1" applyBorder="1" applyAlignment="1">
      <alignment horizontal="left" vertical="center" wrapText="1"/>
    </xf>
    <xf numFmtId="0" fontId="2" fillId="2" borderId="37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left" vertical="center" wrapText="1"/>
    </xf>
    <xf numFmtId="0" fontId="2" fillId="2" borderId="0" xfId="0" applyFont="1" applyFill="1" applyBorder="1" applyAlignment="1">
      <alignment horizontal="left" vertical="center" wrapText="1"/>
    </xf>
    <xf numFmtId="0" fontId="2" fillId="2" borderId="39" xfId="0" applyFont="1" applyFill="1" applyBorder="1" applyAlignment="1">
      <alignment horizontal="left" vertical="center" wrapText="1"/>
    </xf>
    <xf numFmtId="0" fontId="2" fillId="17" borderId="5" xfId="0" applyFont="1" applyFill="1" applyBorder="1" applyAlignment="1">
      <alignment horizontal="left" vertical="center" wrapText="1"/>
    </xf>
    <xf numFmtId="0" fontId="2" fillId="17" borderId="9" xfId="0" applyFont="1" applyFill="1" applyBorder="1" applyAlignment="1">
      <alignment horizontal="left" vertical="center" wrapText="1"/>
    </xf>
    <xf numFmtId="0" fontId="2" fillId="7" borderId="5" xfId="0" applyFont="1" applyFill="1" applyBorder="1" applyAlignment="1">
      <alignment horizontal="left" vertical="center" wrapText="1"/>
    </xf>
    <xf numFmtId="0" fontId="2" fillId="7" borderId="10" xfId="0" applyFont="1" applyFill="1" applyBorder="1" applyAlignment="1">
      <alignment horizontal="left" vertical="center" wrapText="1"/>
    </xf>
    <xf numFmtId="0" fontId="2" fillId="21" borderId="5" xfId="0" applyFont="1" applyFill="1" applyBorder="1" applyAlignment="1">
      <alignment horizontal="left" vertical="center" wrapText="1"/>
    </xf>
    <xf numFmtId="0" fontId="2" fillId="21" borderId="10" xfId="0" applyFont="1" applyFill="1" applyBorder="1" applyAlignment="1">
      <alignment horizontal="left" vertical="center" wrapText="1"/>
    </xf>
    <xf numFmtId="0" fontId="2" fillId="21" borderId="9" xfId="0" applyFont="1" applyFill="1" applyBorder="1" applyAlignment="1">
      <alignment horizontal="left" vertical="center" wrapText="1"/>
    </xf>
    <xf numFmtId="0" fontId="2" fillId="7" borderId="9" xfId="0" applyFont="1" applyFill="1" applyBorder="1" applyAlignment="1">
      <alignment horizontal="left" vertical="center" wrapText="1"/>
    </xf>
    <xf numFmtId="0" fontId="2" fillId="17" borderId="10" xfId="0" applyFont="1" applyFill="1" applyBorder="1" applyAlignment="1">
      <alignment horizontal="left" vertical="center" wrapText="1"/>
    </xf>
    <xf numFmtId="0" fontId="2" fillId="17" borderId="5" xfId="0" applyFont="1" applyFill="1" applyBorder="1" applyAlignment="1">
      <alignment horizontal="left" wrapText="1"/>
    </xf>
    <xf numFmtId="0" fontId="2" fillId="17" borderId="10" xfId="0" applyFont="1" applyFill="1" applyBorder="1" applyAlignment="1">
      <alignment horizontal="left" wrapText="1"/>
    </xf>
    <xf numFmtId="0" fontId="20" fillId="16" borderId="14" xfId="0" applyFont="1" applyFill="1" applyBorder="1" applyAlignment="1">
      <alignment horizontal="left" vertical="center" wrapText="1"/>
    </xf>
    <xf numFmtId="0" fontId="20" fillId="16" borderId="17" xfId="0" applyFont="1" applyFill="1" applyBorder="1" applyAlignment="1">
      <alignment horizontal="left" vertical="center" wrapText="1"/>
    </xf>
    <xf numFmtId="0" fontId="25" fillId="21" borderId="11" xfId="0" applyFont="1" applyFill="1" applyBorder="1" applyAlignment="1">
      <alignment horizontal="center" vertical="center"/>
    </xf>
    <xf numFmtId="0" fontId="2" fillId="21" borderId="12" xfId="0" applyFont="1" applyFill="1" applyBorder="1" applyAlignment="1">
      <alignment horizontal="center" vertical="center"/>
    </xf>
    <xf numFmtId="0" fontId="2" fillId="21" borderId="13" xfId="0" applyFont="1" applyFill="1" applyBorder="1" applyAlignment="1">
      <alignment horizontal="center" vertical="center"/>
    </xf>
    <xf numFmtId="0" fontId="2" fillId="7" borderId="1" xfId="0" applyFont="1" applyFill="1" applyBorder="1" applyAlignment="1">
      <alignment horizontal="left" vertical="center" wrapText="1"/>
    </xf>
    <xf numFmtId="0" fontId="2" fillId="17" borderId="1" xfId="0" applyFont="1" applyFill="1" applyBorder="1" applyAlignment="1">
      <alignment horizontal="left" vertical="center" wrapText="1"/>
    </xf>
    <xf numFmtId="0" fontId="20" fillId="0" borderId="0" xfId="0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horizontal="center" vertical="center" wrapText="1"/>
    </xf>
    <xf numFmtId="0" fontId="22" fillId="11" borderId="1" xfId="0" applyFont="1" applyFill="1" applyBorder="1" applyAlignment="1">
      <alignment horizontal="center" wrapText="1"/>
    </xf>
  </cellXfs>
  <cellStyles count="4">
    <cellStyle name="Millares" xfId="3" builtinId="3"/>
    <cellStyle name="Moneda" xfId="1" builtinId="4"/>
    <cellStyle name="Normal" xfId="0" builtinId="0"/>
    <cellStyle name="Normal 2" xfId="2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2</xdr:row>
      <xdr:rowOff>290397</xdr:rowOff>
    </xdr:from>
    <xdr:to>
      <xdr:col>10</xdr:col>
      <xdr:colOff>0</xdr:colOff>
      <xdr:row>5</xdr:row>
      <xdr:rowOff>151006</xdr:rowOff>
    </xdr:to>
    <xdr:cxnSp macro="">
      <xdr:nvCxnSpPr>
        <xdr:cNvPr id="13" name="Conector recto 12"/>
        <xdr:cNvCxnSpPr/>
      </xdr:nvCxnSpPr>
      <xdr:spPr>
        <a:xfrm flipV="1">
          <a:off x="10674970" y="290397"/>
          <a:ext cx="0" cy="847957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0</xdr:colOff>
      <xdr:row>5</xdr:row>
      <xdr:rowOff>34847</xdr:rowOff>
    </xdr:to>
    <xdr:cxnSp macro="">
      <xdr:nvCxnSpPr>
        <xdr:cNvPr id="17" name="Conector recto 16"/>
        <xdr:cNvCxnSpPr/>
      </xdr:nvCxnSpPr>
      <xdr:spPr>
        <a:xfrm flipV="1">
          <a:off x="11871402" y="604024"/>
          <a:ext cx="0" cy="41817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6"/>
  <sheetViews>
    <sheetView tabSelected="1" zoomScale="60" zoomScaleNormal="60" workbookViewId="0">
      <selection activeCell="C7" sqref="C7:E7"/>
    </sheetView>
  </sheetViews>
  <sheetFormatPr baseColWidth="10" defaultRowHeight="15" x14ac:dyDescent="0.25"/>
  <cols>
    <col min="1" max="1" width="19.140625" customWidth="1"/>
    <col min="2" max="2" width="4.140625" customWidth="1"/>
    <col min="3" max="3" width="33.85546875" style="3" customWidth="1"/>
    <col min="4" max="4" width="30.5703125" customWidth="1"/>
    <col min="5" max="5" width="34.140625" customWidth="1"/>
    <col min="6" max="6" width="4.140625" customWidth="1"/>
    <col min="7" max="7" width="29.7109375" customWidth="1"/>
    <col min="8" max="8" width="30.28515625" customWidth="1"/>
    <col min="9" max="9" width="4.140625" customWidth="1"/>
    <col min="10" max="10" width="52.5703125" customWidth="1"/>
  </cols>
  <sheetData>
    <row r="1" spans="1:13" ht="33" customHeight="1" x14ac:dyDescent="0.35">
      <c r="A1" s="196" t="s">
        <v>181</v>
      </c>
      <c r="B1" s="196"/>
      <c r="C1" s="196"/>
      <c r="D1" s="196"/>
      <c r="E1" s="196"/>
      <c r="F1" s="196"/>
      <c r="G1" s="196"/>
      <c r="H1" s="196"/>
      <c r="I1" s="196"/>
      <c r="J1" s="196"/>
    </row>
    <row r="2" spans="1:13" ht="65.25" customHeight="1" x14ac:dyDescent="0.25"/>
    <row r="3" spans="1:13" ht="66" customHeight="1" x14ac:dyDescent="0.25">
      <c r="A3" s="198" t="s">
        <v>0</v>
      </c>
      <c r="C3" s="13" t="s">
        <v>64</v>
      </c>
      <c r="G3" s="6" t="s">
        <v>12</v>
      </c>
    </row>
    <row r="4" spans="1:13" x14ac:dyDescent="0.25">
      <c r="A4" s="198"/>
    </row>
    <row r="5" spans="1:13" ht="81.75" customHeight="1" x14ac:dyDescent="0.25">
      <c r="A5" s="198"/>
      <c r="C5" s="13" t="s">
        <v>65</v>
      </c>
      <c r="D5" s="7" t="s">
        <v>5</v>
      </c>
      <c r="E5" s="7" t="s">
        <v>9</v>
      </c>
      <c r="G5" s="7" t="s">
        <v>83</v>
      </c>
      <c r="H5" s="7" t="s">
        <v>6</v>
      </c>
    </row>
    <row r="6" spans="1:13" x14ac:dyDescent="0.25">
      <c r="A6" s="198"/>
      <c r="C6" s="1"/>
      <c r="F6" s="8"/>
      <c r="I6" s="8"/>
      <c r="J6" s="8"/>
    </row>
    <row r="7" spans="1:13" ht="57" customHeight="1" x14ac:dyDescent="0.25">
      <c r="A7" s="198"/>
      <c r="B7" s="11"/>
      <c r="C7" s="202" t="s">
        <v>84</v>
      </c>
      <c r="D7" s="202"/>
      <c r="E7" s="202"/>
      <c r="F7" s="5"/>
      <c r="G7" s="202" t="s">
        <v>85</v>
      </c>
      <c r="H7" s="202"/>
      <c r="I7" s="5"/>
      <c r="J7" s="9" t="s">
        <v>86</v>
      </c>
    </row>
    <row r="8" spans="1:13" ht="21" customHeight="1" x14ac:dyDescent="0.25">
      <c r="A8" s="45"/>
      <c r="B8" s="10"/>
      <c r="C8" s="10"/>
      <c r="D8" s="10"/>
      <c r="E8" s="10"/>
      <c r="F8" s="10"/>
      <c r="G8" s="10"/>
      <c r="H8" s="10"/>
      <c r="I8" s="10"/>
      <c r="J8" s="4"/>
    </row>
    <row r="9" spans="1:13" ht="39.75" customHeight="1" x14ac:dyDescent="0.25">
      <c r="A9" s="47" t="s">
        <v>1</v>
      </c>
      <c r="B9" s="4"/>
      <c r="C9" s="199" t="s">
        <v>91</v>
      </c>
      <c r="D9" s="200"/>
      <c r="E9" s="200"/>
      <c r="F9" s="200"/>
      <c r="G9" s="200"/>
      <c r="H9" s="200"/>
      <c r="I9" s="200"/>
      <c r="J9" s="201"/>
      <c r="K9" s="2"/>
      <c r="L9" s="3"/>
      <c r="M9" s="3"/>
    </row>
    <row r="10" spans="1:13" ht="18.75" customHeight="1" x14ac:dyDescent="0.25">
      <c r="A10" s="46"/>
      <c r="B10" s="10"/>
      <c r="C10" s="10"/>
      <c r="D10" s="10"/>
      <c r="E10" s="10"/>
      <c r="F10" s="10"/>
      <c r="G10" s="10"/>
      <c r="H10" s="10"/>
      <c r="I10" s="10"/>
      <c r="J10" s="4"/>
    </row>
    <row r="11" spans="1:13" ht="68.25" customHeight="1" x14ac:dyDescent="0.25">
      <c r="A11" s="197" t="s">
        <v>2</v>
      </c>
      <c r="B11" s="11"/>
      <c r="C11" s="202" t="s">
        <v>7</v>
      </c>
      <c r="D11" s="202"/>
      <c r="E11" s="202"/>
      <c r="F11" s="6"/>
      <c r="G11" s="202" t="s">
        <v>8</v>
      </c>
      <c r="H11" s="202"/>
      <c r="I11" s="10"/>
      <c r="J11" s="9" t="s">
        <v>93</v>
      </c>
    </row>
    <row r="12" spans="1:13" ht="27.75" customHeight="1" x14ac:dyDescent="0.25">
      <c r="A12" s="197"/>
      <c r="B12" s="10"/>
      <c r="C12" s="10"/>
      <c r="D12" s="10"/>
      <c r="E12" s="10"/>
      <c r="F12" s="10"/>
      <c r="G12" s="10"/>
      <c r="H12" s="10"/>
      <c r="I12" s="10"/>
      <c r="J12" s="4"/>
    </row>
    <row r="13" spans="1:13" ht="101.25" customHeight="1" x14ac:dyDescent="0.25">
      <c r="A13" s="197"/>
      <c r="B13" s="4"/>
      <c r="C13" s="15" t="s">
        <v>94</v>
      </c>
      <c r="D13" s="15" t="s">
        <v>10</v>
      </c>
      <c r="E13" s="15" t="s">
        <v>87</v>
      </c>
      <c r="F13" s="6"/>
      <c r="G13" s="15" t="s">
        <v>3</v>
      </c>
      <c r="H13" s="15" t="s">
        <v>4</v>
      </c>
      <c r="I13" s="6"/>
      <c r="J13" s="15" t="s">
        <v>88</v>
      </c>
    </row>
    <row r="14" spans="1:13" s="8" customFormat="1" ht="15" customHeight="1" x14ac:dyDescent="0.25">
      <c r="A14" s="197"/>
      <c r="B14" s="4"/>
      <c r="C14" s="31"/>
      <c r="D14" s="6"/>
      <c r="E14" s="6"/>
      <c r="F14" s="6"/>
      <c r="G14" s="6"/>
      <c r="H14" s="6"/>
      <c r="I14" s="6"/>
      <c r="J14" s="6"/>
    </row>
    <row r="15" spans="1:13" ht="103.5" customHeight="1" x14ac:dyDescent="0.25">
      <c r="A15" s="197"/>
      <c r="C15" s="15" t="s">
        <v>89</v>
      </c>
      <c r="G15" s="15" t="s">
        <v>11</v>
      </c>
    </row>
    <row r="16" spans="1:13" ht="81" customHeight="1" x14ac:dyDescent="0.25">
      <c r="C16" s="6"/>
      <c r="H16" s="6"/>
    </row>
  </sheetData>
  <mergeCells count="8">
    <mergeCell ref="A1:J1"/>
    <mergeCell ref="A11:A15"/>
    <mergeCell ref="A3:A7"/>
    <mergeCell ref="C9:J9"/>
    <mergeCell ref="G7:H7"/>
    <mergeCell ref="G11:H11"/>
    <mergeCell ref="C11:E11"/>
    <mergeCell ref="C7:E7"/>
  </mergeCells>
  <pageMargins left="0.47244094488188981" right="0.47244094488188981" top="0.59055118110236227" bottom="0.47244094488188981" header="0.31496062992125984" footer="0.31496062992125984"/>
  <pageSetup scale="5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0"/>
  <sheetViews>
    <sheetView topLeftCell="A10" zoomScale="71" zoomScaleNormal="71" workbookViewId="0">
      <selection activeCell="C10" sqref="C10:E10"/>
    </sheetView>
  </sheetViews>
  <sheetFormatPr baseColWidth="10" defaultRowHeight="15" x14ac:dyDescent="0.25"/>
  <cols>
    <col min="1" max="1" width="19.7109375" style="43" customWidth="1"/>
    <col min="2" max="2" width="2.5703125" customWidth="1"/>
    <col min="3" max="3" width="34" customWidth="1"/>
    <col min="4" max="4" width="30.5703125" customWidth="1"/>
    <col min="5" max="5" width="34" customWidth="1"/>
    <col min="6" max="6" width="2" customWidth="1"/>
    <col min="7" max="7" width="30" customWidth="1"/>
    <col min="8" max="8" width="30.42578125" customWidth="1"/>
    <col min="9" max="9" width="3.42578125" customWidth="1"/>
    <col min="10" max="10" width="30.140625" customWidth="1"/>
    <col min="11" max="11" width="30" customWidth="1"/>
  </cols>
  <sheetData>
    <row r="1" spans="1:11" ht="33" customHeight="1" x14ac:dyDescent="0.35">
      <c r="A1" s="196" t="s">
        <v>182</v>
      </c>
      <c r="B1" s="196"/>
      <c r="C1" s="196"/>
      <c r="D1" s="196"/>
      <c r="E1" s="196"/>
      <c r="F1" s="196"/>
      <c r="G1" s="196"/>
      <c r="H1" s="196"/>
      <c r="I1" s="196"/>
      <c r="J1" s="196"/>
      <c r="K1" s="196"/>
    </row>
    <row r="2" spans="1:11" ht="21.75" customHeight="1" x14ac:dyDescent="0.25">
      <c r="C2" s="3"/>
    </row>
    <row r="4" spans="1:11" ht="106.5" customHeight="1" x14ac:dyDescent="0.25">
      <c r="A4" s="204" t="s">
        <v>107</v>
      </c>
      <c r="C4" s="15" t="str">
        <f>MML!F16</f>
        <v>Presentación  del trabajo desarrollado con la quinua del cauca así mismo la promoción de los productos elaborados por las agroindustrias.</v>
      </c>
      <c r="D4" s="32" t="str">
        <f>MML!F17</f>
        <v>Los empresarios que hacem parte del clúster agroindustrial de la quinua del Cauca, reciben una capacitación con panel de expertos en tema de clúster</v>
      </c>
      <c r="E4" s="6"/>
      <c r="G4" s="42" t="s">
        <v>43</v>
      </c>
      <c r="H4" s="41" t="s">
        <v>124</v>
      </c>
    </row>
    <row r="5" spans="1:11" x14ac:dyDescent="0.25">
      <c r="A5" s="204"/>
      <c r="C5" s="3"/>
    </row>
    <row r="6" spans="1:11" ht="118.5" customHeight="1" x14ac:dyDescent="0.25">
      <c r="A6" s="204"/>
      <c r="C6" s="15" t="str">
        <f>MML!F13</f>
        <v>Se han aperturado nuevos mercados conquistando otros segmentos y ampliando el numero de canales de comercializacion actuales.</v>
      </c>
      <c r="D6" s="15" t="str">
        <f>MML!F14</f>
        <v>Una rueda de negocios  que permite a los empresarios ampliar su base de contactos comerciales y  su red de venta.</v>
      </c>
      <c r="E6" s="32" t="str">
        <f>MML!F15</f>
        <v>Informes de visitas con la información que pueda mejorar las actividades en el clúster de la quinua</v>
      </c>
      <c r="G6" s="42" t="s">
        <v>183</v>
      </c>
      <c r="H6" s="42" t="s">
        <v>123</v>
      </c>
      <c r="J6" s="6"/>
    </row>
    <row r="7" spans="1:11" ht="22.5" customHeight="1" x14ac:dyDescent="0.25">
      <c r="A7" s="204"/>
      <c r="C7" s="1"/>
      <c r="F7" s="8"/>
      <c r="I7" s="8"/>
      <c r="J7" s="8"/>
    </row>
    <row r="8" spans="1:11" ht="117" customHeight="1" x14ac:dyDescent="0.25">
      <c r="A8" s="204"/>
      <c r="B8" s="11"/>
      <c r="C8" s="15" t="str">
        <f>MML!F10</f>
        <v>Estudio de mercadeo que permite analizar el mercado local de productos alimenticios elaborados a base de quinua.</v>
      </c>
      <c r="D8" s="15" t="str">
        <f>MML!F11</f>
        <v>Se establecen alianzas  que permiten incluir los productos de quinua en los programas de alimentación escolar.</v>
      </c>
      <c r="E8" s="32" t="str">
        <f>MML!F12</f>
        <v>Realización de jornadas con niños que  les permita reconocer y diferenciar productos en particular a través de  sus logotipos o dibujos alusivos</v>
      </c>
      <c r="F8" s="12"/>
      <c r="G8" s="15" t="s">
        <v>63</v>
      </c>
      <c r="H8" s="42" t="s">
        <v>120</v>
      </c>
      <c r="I8" s="12"/>
      <c r="J8" s="40" t="s">
        <v>128</v>
      </c>
      <c r="K8" s="40" t="s">
        <v>47</v>
      </c>
    </row>
    <row r="9" spans="1:11" ht="17.25" customHeight="1" x14ac:dyDescent="0.25">
      <c r="A9" s="48"/>
      <c r="B9" s="6"/>
      <c r="C9" s="6"/>
      <c r="D9" s="6"/>
      <c r="E9" s="6"/>
      <c r="F9" s="39"/>
      <c r="G9" s="6"/>
      <c r="H9" s="6"/>
      <c r="I9" s="39"/>
      <c r="J9" s="6"/>
      <c r="K9" s="6"/>
    </row>
    <row r="10" spans="1:11" ht="69.75" customHeight="1" x14ac:dyDescent="0.25">
      <c r="A10" s="49" t="s">
        <v>21</v>
      </c>
      <c r="B10" s="6"/>
      <c r="C10" s="202" t="s">
        <v>184</v>
      </c>
      <c r="D10" s="202"/>
      <c r="E10" s="202"/>
      <c r="F10" s="6"/>
      <c r="G10" s="202" t="s">
        <v>131</v>
      </c>
      <c r="H10" s="202"/>
      <c r="I10" s="10"/>
      <c r="J10" s="202" t="s">
        <v>185</v>
      </c>
      <c r="K10" s="202"/>
    </row>
    <row r="11" spans="1:11" x14ac:dyDescent="0.25">
      <c r="A11" s="50"/>
      <c r="B11" s="10"/>
      <c r="C11" s="10"/>
      <c r="D11" s="10"/>
      <c r="E11" s="10"/>
      <c r="F11" s="10"/>
      <c r="G11" s="10"/>
      <c r="H11" s="10"/>
      <c r="I11" s="10"/>
      <c r="J11" s="4"/>
    </row>
    <row r="12" spans="1:11" ht="39.75" customHeight="1" x14ac:dyDescent="0.25">
      <c r="A12" s="51" t="s">
        <v>13</v>
      </c>
      <c r="B12" s="4"/>
      <c r="C12" s="199" t="s">
        <v>90</v>
      </c>
      <c r="D12" s="200"/>
      <c r="E12" s="200"/>
      <c r="F12" s="200"/>
      <c r="G12" s="200"/>
      <c r="H12" s="200"/>
      <c r="I12" s="200"/>
      <c r="J12" s="200"/>
      <c r="K12" s="201"/>
    </row>
    <row r="13" spans="1:11" x14ac:dyDescent="0.25">
      <c r="A13" s="52"/>
      <c r="B13" s="10"/>
      <c r="C13" s="10"/>
      <c r="D13" s="10"/>
      <c r="E13" s="10"/>
      <c r="F13" s="10"/>
      <c r="G13" s="10"/>
      <c r="H13" s="10"/>
      <c r="I13" s="10"/>
      <c r="J13" s="4"/>
    </row>
    <row r="14" spans="1:11" ht="69" customHeight="1" x14ac:dyDescent="0.25">
      <c r="A14" s="49" t="s">
        <v>14</v>
      </c>
      <c r="B14" s="11"/>
      <c r="C14" s="202" t="s">
        <v>132</v>
      </c>
      <c r="D14" s="202"/>
      <c r="E14" s="202"/>
      <c r="F14" s="6"/>
      <c r="G14" s="202" t="s">
        <v>92</v>
      </c>
      <c r="H14" s="202"/>
      <c r="I14" s="10"/>
      <c r="J14" s="202" t="s">
        <v>186</v>
      </c>
      <c r="K14" s="202"/>
    </row>
    <row r="15" spans="1:11" x14ac:dyDescent="0.25">
      <c r="A15" s="205"/>
      <c r="B15" s="206"/>
      <c r="C15" s="206"/>
      <c r="D15" s="206"/>
      <c r="E15" s="206"/>
      <c r="F15" s="206"/>
      <c r="G15" s="206"/>
      <c r="H15" s="206"/>
      <c r="I15" s="206"/>
      <c r="J15" s="4"/>
    </row>
    <row r="16" spans="1:11" ht="140.25" customHeight="1" x14ac:dyDescent="0.25">
      <c r="A16" s="203" t="s">
        <v>15</v>
      </c>
      <c r="B16" s="4"/>
      <c r="C16" s="15" t="str">
        <f>MML!B10</f>
        <v>Realizar un estudio de mercado buscando identificar oportunidades para el desarrollo de nuevos productos alimenticios que contengan quinua.</v>
      </c>
      <c r="D16" s="15" t="str">
        <f>MML!B11</f>
        <v>Buscar y establecer una alianza entre las instituciones locales que trabajan con proyectos alimenticios  y las empresas productoras de quinua  con el fin de incluir los productos en los  programas de alimentación.</v>
      </c>
      <c r="E16" s="32" t="str">
        <f>MML!B12</f>
        <v>Diseñar una estrategia de inclusión con  niños que permita presentarles los productos de quinua.</v>
      </c>
      <c r="F16" s="6"/>
      <c r="G16" s="15" t="s">
        <v>136</v>
      </c>
      <c r="H16" s="40" t="s">
        <v>104</v>
      </c>
      <c r="I16" s="6"/>
      <c r="J16" s="40" t="s">
        <v>81</v>
      </c>
      <c r="K16" s="41" t="s">
        <v>34</v>
      </c>
    </row>
    <row r="17" spans="1:10" s="8" customFormat="1" ht="14.25" customHeight="1" x14ac:dyDescent="0.25">
      <c r="A17" s="203"/>
      <c r="B17" s="4"/>
      <c r="C17" s="6"/>
      <c r="D17" s="31"/>
      <c r="E17" s="6"/>
      <c r="F17" s="6"/>
      <c r="G17" s="6"/>
      <c r="H17" s="6"/>
      <c r="I17" s="6"/>
      <c r="J17" s="6"/>
    </row>
    <row r="18" spans="1:10" ht="115.5" customHeight="1" x14ac:dyDescent="0.25">
      <c r="A18" s="203"/>
      <c r="C18" s="15" t="str">
        <f>MML!B13</f>
        <v>Identificar, explorar y acceder a nuevos canales de venta y sus beneficios comerciales.</v>
      </c>
      <c r="D18" s="15" t="s">
        <v>135</v>
      </c>
      <c r="E18" s="32" t="str">
        <f>MML!B15</f>
        <v>Realizar una visita a  una experiencia de clúster  de industrias alimenticias que se encuentre activa en el país.</v>
      </c>
      <c r="G18" s="40" t="s">
        <v>116</v>
      </c>
      <c r="H18" s="15" t="s">
        <v>122</v>
      </c>
    </row>
    <row r="19" spans="1:10" s="8" customFormat="1" ht="15.75" customHeight="1" x14ac:dyDescent="0.25">
      <c r="A19" s="203"/>
      <c r="C19" s="6"/>
      <c r="D19" s="6"/>
      <c r="E19" s="6"/>
      <c r="G19" s="6"/>
    </row>
    <row r="20" spans="1:10" ht="107.25" customHeight="1" x14ac:dyDescent="0.25">
      <c r="A20" s="203"/>
      <c r="C20" s="15" t="str">
        <f>MML!B16</f>
        <v>Realizar charlas informativas en planteles educativos,  organizaciones locales para dar a conocer  el trabajo desarrollado con la quinua en el cauca.</v>
      </c>
      <c r="D20" s="32" t="str">
        <f>MML!B17</f>
        <v>Realizar una capacitación con panel de expertos en temas de clúster.</v>
      </c>
      <c r="E20" s="6"/>
      <c r="G20" s="15" t="s">
        <v>35</v>
      </c>
      <c r="H20" s="40" t="s">
        <v>103</v>
      </c>
    </row>
  </sheetData>
  <mergeCells count="11">
    <mergeCell ref="A1:K1"/>
    <mergeCell ref="A16:A20"/>
    <mergeCell ref="J14:K14"/>
    <mergeCell ref="C12:K12"/>
    <mergeCell ref="A4:A8"/>
    <mergeCell ref="A15:I15"/>
    <mergeCell ref="C14:E14"/>
    <mergeCell ref="G14:H14"/>
    <mergeCell ref="C10:E10"/>
    <mergeCell ref="G10:H10"/>
    <mergeCell ref="J10:K10"/>
  </mergeCells>
  <pageMargins left="0.47244094488188981" right="0.47244094488188981" top="0.59055118110236227" bottom="0.47244094488188981" header="0.31496062992125984" footer="0.31496062992125984"/>
  <pageSetup scale="4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8"/>
  <sheetViews>
    <sheetView zoomScale="69" zoomScaleNormal="69" workbookViewId="0">
      <selection activeCell="B24" sqref="B24"/>
    </sheetView>
  </sheetViews>
  <sheetFormatPr baseColWidth="10" defaultRowHeight="15" x14ac:dyDescent="0.25"/>
  <cols>
    <col min="1" max="1" width="4.85546875" style="44" bestFit="1" customWidth="1"/>
    <col min="2" max="6" width="34.5703125" customWidth="1"/>
  </cols>
  <sheetData>
    <row r="1" spans="1:8" ht="23.25" x14ac:dyDescent="0.25">
      <c r="B1" s="207" t="s">
        <v>16</v>
      </c>
      <c r="C1" s="207"/>
      <c r="D1" s="207"/>
      <c r="E1" s="207"/>
      <c r="F1" s="207"/>
    </row>
    <row r="2" spans="1:8" ht="15.75" x14ac:dyDescent="0.25">
      <c r="B2" s="29" t="s">
        <v>17</v>
      </c>
      <c r="C2" s="28"/>
      <c r="D2" s="28"/>
      <c r="E2" s="28"/>
      <c r="F2" s="28"/>
    </row>
    <row r="3" spans="1:8" ht="29.25" customHeight="1" x14ac:dyDescent="0.25">
      <c r="B3" s="210" t="s">
        <v>66</v>
      </c>
      <c r="C3" s="210"/>
      <c r="D3" s="210"/>
      <c r="E3" s="210"/>
      <c r="F3" s="210"/>
    </row>
    <row r="4" spans="1:8" x14ac:dyDescent="0.25">
      <c r="B4" s="28"/>
      <c r="C4" s="28"/>
      <c r="D4" s="28"/>
      <c r="E4" s="28"/>
      <c r="F4" s="28"/>
    </row>
    <row r="5" spans="1:8" x14ac:dyDescent="0.25">
      <c r="B5" s="211" t="s">
        <v>13</v>
      </c>
      <c r="C5" s="211"/>
      <c r="D5" s="211"/>
      <c r="E5" s="211"/>
      <c r="F5" s="211"/>
    </row>
    <row r="6" spans="1:8" ht="29.25" customHeight="1" x14ac:dyDescent="0.25">
      <c r="B6" s="212" t="s">
        <v>72</v>
      </c>
      <c r="C6" s="213"/>
      <c r="D6" s="213"/>
      <c r="E6" s="213"/>
      <c r="F6" s="214"/>
    </row>
    <row r="7" spans="1:8" x14ac:dyDescent="0.25">
      <c r="B7" s="215"/>
      <c r="C7" s="216"/>
      <c r="D7" s="216"/>
      <c r="E7" s="216"/>
      <c r="F7" s="216"/>
    </row>
    <row r="8" spans="1:8" x14ac:dyDescent="0.25">
      <c r="B8" s="219" t="s">
        <v>133</v>
      </c>
      <c r="C8" s="220"/>
      <c r="D8" s="220"/>
      <c r="E8" s="220"/>
      <c r="F8" s="221"/>
    </row>
    <row r="9" spans="1:8" x14ac:dyDescent="0.25">
      <c r="B9" s="20" t="s">
        <v>15</v>
      </c>
      <c r="C9" s="21" t="s">
        <v>18</v>
      </c>
      <c r="D9" s="21" t="s">
        <v>100</v>
      </c>
      <c r="E9" s="21" t="s">
        <v>19</v>
      </c>
      <c r="F9" s="21" t="s">
        <v>20</v>
      </c>
    </row>
    <row r="10" spans="1:8" ht="105" customHeight="1" x14ac:dyDescent="0.25">
      <c r="A10" s="44" t="s">
        <v>48</v>
      </c>
      <c r="B10" s="22" t="s">
        <v>134</v>
      </c>
      <c r="C10" s="23" t="s">
        <v>67</v>
      </c>
      <c r="D10" s="24" t="s">
        <v>68</v>
      </c>
      <c r="E10" s="24" t="s">
        <v>69</v>
      </c>
      <c r="F10" s="24" t="s">
        <v>108</v>
      </c>
      <c r="G10" s="33"/>
    </row>
    <row r="11" spans="1:8" ht="111" customHeight="1" x14ac:dyDescent="0.25">
      <c r="A11" s="44" t="s">
        <v>49</v>
      </c>
      <c r="B11" s="22" t="s">
        <v>102</v>
      </c>
      <c r="C11" s="25" t="s">
        <v>95</v>
      </c>
      <c r="D11" s="22" t="s">
        <v>101</v>
      </c>
      <c r="E11" s="22" t="s">
        <v>70</v>
      </c>
      <c r="F11" s="22" t="s">
        <v>117</v>
      </c>
      <c r="G11" s="34"/>
      <c r="H11" s="8"/>
    </row>
    <row r="12" spans="1:8" ht="96.75" customHeight="1" x14ac:dyDescent="0.25">
      <c r="A12" s="44" t="s">
        <v>106</v>
      </c>
      <c r="B12" s="22" t="s">
        <v>109</v>
      </c>
      <c r="C12" s="23" t="s">
        <v>110</v>
      </c>
      <c r="D12" s="24" t="s">
        <v>38</v>
      </c>
      <c r="E12" s="24" t="s">
        <v>37</v>
      </c>
      <c r="F12" s="24" t="s">
        <v>111</v>
      </c>
    </row>
    <row r="13" spans="1:8" ht="104.25" customHeight="1" x14ac:dyDescent="0.25">
      <c r="A13" s="44" t="s">
        <v>50</v>
      </c>
      <c r="B13" s="22" t="s">
        <v>130</v>
      </c>
      <c r="C13" s="23" t="s">
        <v>24</v>
      </c>
      <c r="D13" s="24" t="s">
        <v>23</v>
      </c>
      <c r="E13" s="24" t="s">
        <v>71</v>
      </c>
      <c r="F13" s="24" t="s">
        <v>118</v>
      </c>
      <c r="G13" s="35" t="s">
        <v>12</v>
      </c>
      <c r="H13" s="8"/>
    </row>
    <row r="14" spans="1:8" ht="70.5" customHeight="1" x14ac:dyDescent="0.25">
      <c r="A14" s="44" t="s">
        <v>51</v>
      </c>
      <c r="B14" s="22" t="s">
        <v>135</v>
      </c>
      <c r="C14" s="23" t="s">
        <v>22</v>
      </c>
      <c r="D14" s="24" t="s">
        <v>112</v>
      </c>
      <c r="E14" s="24" t="s">
        <v>71</v>
      </c>
      <c r="F14" s="24" t="s">
        <v>127</v>
      </c>
    </row>
    <row r="15" spans="1:8" ht="74.25" customHeight="1" x14ac:dyDescent="0.25">
      <c r="A15" s="44" t="s">
        <v>52</v>
      </c>
      <c r="B15" s="30" t="s">
        <v>119</v>
      </c>
      <c r="C15" s="25" t="s">
        <v>73</v>
      </c>
      <c r="D15" s="25" t="s">
        <v>97</v>
      </c>
      <c r="E15" s="25" t="s">
        <v>28</v>
      </c>
      <c r="F15" s="25" t="s">
        <v>74</v>
      </c>
      <c r="G15" s="36"/>
      <c r="H15" s="8"/>
    </row>
    <row r="16" spans="1:8" ht="101.25" customHeight="1" x14ac:dyDescent="0.25">
      <c r="A16" s="44" t="s">
        <v>53</v>
      </c>
      <c r="B16" s="22" t="s">
        <v>96</v>
      </c>
      <c r="C16" s="22" t="s">
        <v>98</v>
      </c>
      <c r="D16" s="26" t="s">
        <v>99</v>
      </c>
      <c r="E16" s="26" t="s">
        <v>28</v>
      </c>
      <c r="F16" s="26" t="s">
        <v>113</v>
      </c>
    </row>
    <row r="17" spans="1:8" ht="98.25" customHeight="1" x14ac:dyDescent="0.25">
      <c r="A17" s="44" t="s">
        <v>54</v>
      </c>
      <c r="B17" s="22" t="s">
        <v>75</v>
      </c>
      <c r="C17" s="22" t="s">
        <v>82</v>
      </c>
      <c r="D17" s="38" t="s">
        <v>114</v>
      </c>
      <c r="E17" s="26" t="s">
        <v>28</v>
      </c>
      <c r="F17" s="22" t="s">
        <v>126</v>
      </c>
    </row>
    <row r="18" spans="1:8" ht="43.5" customHeight="1" x14ac:dyDescent="0.25">
      <c r="B18" s="217" t="s">
        <v>27</v>
      </c>
      <c r="C18" s="218"/>
      <c r="D18" s="218"/>
      <c r="E18" s="218"/>
      <c r="F18" s="218"/>
    </row>
    <row r="19" spans="1:8" x14ac:dyDescent="0.25">
      <c r="B19" s="20" t="s">
        <v>15</v>
      </c>
      <c r="C19" s="20" t="s">
        <v>18</v>
      </c>
      <c r="D19" s="20" t="s">
        <v>40</v>
      </c>
      <c r="E19" s="20" t="s">
        <v>19</v>
      </c>
      <c r="F19" s="20" t="s">
        <v>20</v>
      </c>
    </row>
    <row r="20" spans="1:8" ht="75" customHeight="1" x14ac:dyDescent="0.25">
      <c r="A20" s="44" t="s">
        <v>55</v>
      </c>
      <c r="B20" s="22" t="s">
        <v>105</v>
      </c>
      <c r="C20" s="22" t="s">
        <v>115</v>
      </c>
      <c r="D20" s="22" t="s">
        <v>29</v>
      </c>
      <c r="E20" s="24" t="s">
        <v>31</v>
      </c>
      <c r="F20" s="26" t="s">
        <v>63</v>
      </c>
    </row>
    <row r="21" spans="1:8" ht="75" customHeight="1" x14ac:dyDescent="0.25">
      <c r="A21" s="44" t="s">
        <v>56</v>
      </c>
      <c r="B21" s="22" t="s">
        <v>104</v>
      </c>
      <c r="C21" s="22" t="s">
        <v>76</v>
      </c>
      <c r="D21" s="22" t="s">
        <v>77</v>
      </c>
      <c r="E21" s="27" t="s">
        <v>28</v>
      </c>
      <c r="F21" s="26" t="s">
        <v>120</v>
      </c>
    </row>
    <row r="22" spans="1:8" ht="99.75" customHeight="1" x14ac:dyDescent="0.25">
      <c r="A22" s="44" t="s">
        <v>57</v>
      </c>
      <c r="B22" s="22" t="s">
        <v>116</v>
      </c>
      <c r="C22" s="22" t="s">
        <v>26</v>
      </c>
      <c r="D22" s="22" t="s">
        <v>30</v>
      </c>
      <c r="E22" s="26" t="s">
        <v>32</v>
      </c>
      <c r="F22" s="26" t="s">
        <v>121</v>
      </c>
    </row>
    <row r="23" spans="1:8" ht="86.25" customHeight="1" x14ac:dyDescent="0.25">
      <c r="A23" s="44" t="s">
        <v>58</v>
      </c>
      <c r="B23" s="22" t="s">
        <v>122</v>
      </c>
      <c r="C23" s="22" t="s">
        <v>39</v>
      </c>
      <c r="D23" s="22" t="s">
        <v>78</v>
      </c>
      <c r="E23" s="26" t="s">
        <v>37</v>
      </c>
      <c r="F23" s="26" t="s">
        <v>123</v>
      </c>
      <c r="H23" s="37"/>
    </row>
    <row r="24" spans="1:8" ht="80.25" customHeight="1" x14ac:dyDescent="0.25">
      <c r="A24" s="44" t="s">
        <v>59</v>
      </c>
      <c r="B24" s="22" t="s">
        <v>245</v>
      </c>
      <c r="C24" s="22" t="s">
        <v>41</v>
      </c>
      <c r="D24" s="22" t="s">
        <v>42</v>
      </c>
      <c r="E24" s="26" t="s">
        <v>36</v>
      </c>
      <c r="F24" s="26" t="s">
        <v>43</v>
      </c>
    </row>
    <row r="25" spans="1:8" ht="82.5" customHeight="1" x14ac:dyDescent="0.25">
      <c r="A25" s="44" t="s">
        <v>60</v>
      </c>
      <c r="B25" s="22" t="s">
        <v>103</v>
      </c>
      <c r="C25" s="23" t="s">
        <v>79</v>
      </c>
      <c r="D25" s="24" t="s">
        <v>44</v>
      </c>
      <c r="E25" s="27" t="s">
        <v>25</v>
      </c>
      <c r="F25" s="24" t="s">
        <v>124</v>
      </c>
    </row>
    <row r="26" spans="1:8" ht="24.75" customHeight="1" x14ac:dyDescent="0.25">
      <c r="B26" s="222" t="s">
        <v>80</v>
      </c>
      <c r="C26" s="222"/>
      <c r="D26" s="222"/>
      <c r="E26" s="222"/>
      <c r="F26" s="222"/>
    </row>
    <row r="27" spans="1:8" x14ac:dyDescent="0.25">
      <c r="B27" s="20" t="s">
        <v>15</v>
      </c>
      <c r="C27" s="20" t="s">
        <v>18</v>
      </c>
      <c r="D27" s="20" t="s">
        <v>100</v>
      </c>
      <c r="E27" s="20" t="s">
        <v>19</v>
      </c>
      <c r="F27" s="20" t="s">
        <v>20</v>
      </c>
    </row>
    <row r="28" spans="1:8" ht="119.25" customHeight="1" x14ac:dyDescent="0.25">
      <c r="A28" s="44" t="s">
        <v>61</v>
      </c>
      <c r="B28" s="22" t="s">
        <v>81</v>
      </c>
      <c r="C28" s="22" t="s">
        <v>129</v>
      </c>
      <c r="D28" s="22" t="s">
        <v>125</v>
      </c>
      <c r="E28" s="22" t="s">
        <v>33</v>
      </c>
      <c r="F28" s="22" t="s">
        <v>128</v>
      </c>
    </row>
    <row r="29" spans="1:8" ht="73.5" customHeight="1" x14ac:dyDescent="0.25">
      <c r="A29" s="44" t="s">
        <v>62</v>
      </c>
      <c r="B29" s="24" t="s">
        <v>34</v>
      </c>
      <c r="C29" s="22" t="s">
        <v>45</v>
      </c>
      <c r="D29" s="22" t="s">
        <v>46</v>
      </c>
      <c r="E29" s="22" t="s">
        <v>28</v>
      </c>
      <c r="F29" s="22" t="s">
        <v>47</v>
      </c>
    </row>
    <row r="30" spans="1:8" ht="14.25" customHeight="1" x14ac:dyDescent="0.25">
      <c r="A30" s="53"/>
      <c r="B30" s="14"/>
      <c r="C30" s="16"/>
      <c r="D30" s="14"/>
      <c r="E30" s="17"/>
      <c r="F30" s="14"/>
    </row>
    <row r="31" spans="1:8" ht="15.75" customHeight="1" x14ac:dyDescent="0.25">
      <c r="A31" s="53"/>
      <c r="B31" s="14"/>
      <c r="C31" s="14"/>
      <c r="D31" s="14"/>
      <c r="E31" s="16"/>
      <c r="F31" s="14"/>
    </row>
    <row r="32" spans="1:8" x14ac:dyDescent="0.25">
      <c r="A32" s="53"/>
      <c r="B32" s="14"/>
      <c r="C32" s="17"/>
      <c r="D32" s="17"/>
      <c r="E32" s="17"/>
      <c r="F32" s="17"/>
    </row>
    <row r="33" spans="1:6" x14ac:dyDescent="0.25">
      <c r="A33" s="53"/>
      <c r="B33" s="208"/>
      <c r="C33" s="208"/>
      <c r="D33" s="208"/>
      <c r="E33" s="208"/>
      <c r="F33" s="208"/>
    </row>
    <row r="34" spans="1:6" x14ac:dyDescent="0.25">
      <c r="A34" s="53"/>
      <c r="B34" s="8"/>
      <c r="C34" s="8"/>
      <c r="D34" s="8"/>
      <c r="E34" s="8"/>
      <c r="F34" s="8"/>
    </row>
    <row r="35" spans="1:6" x14ac:dyDescent="0.25">
      <c r="A35" s="54"/>
      <c r="B35" s="18"/>
      <c r="C35" s="209"/>
      <c r="D35" s="209"/>
      <c r="E35" s="209"/>
      <c r="F35" s="209"/>
    </row>
    <row r="36" spans="1:6" x14ac:dyDescent="0.25">
      <c r="A36" s="54"/>
      <c r="B36" s="19"/>
      <c r="C36" s="19"/>
      <c r="D36" s="19"/>
      <c r="E36" s="19"/>
      <c r="F36" s="19"/>
    </row>
    <row r="37" spans="1:6" x14ac:dyDescent="0.25">
      <c r="A37" s="54"/>
      <c r="B37" s="14"/>
      <c r="C37" s="14"/>
      <c r="D37" s="14"/>
      <c r="E37" s="14"/>
      <c r="F37" s="14"/>
    </row>
    <row r="38" spans="1:6" x14ac:dyDescent="0.25">
      <c r="A38" s="54"/>
      <c r="B38" s="3"/>
      <c r="C38" s="3"/>
      <c r="D38" s="3"/>
      <c r="E38" s="3"/>
      <c r="F38" s="3"/>
    </row>
  </sheetData>
  <mergeCells count="10">
    <mergeCell ref="B1:F1"/>
    <mergeCell ref="B33:F33"/>
    <mergeCell ref="C35:F35"/>
    <mergeCell ref="B3:F3"/>
    <mergeCell ref="B5:F5"/>
    <mergeCell ref="B6:F6"/>
    <mergeCell ref="B7:F7"/>
    <mergeCell ref="B18:F18"/>
    <mergeCell ref="B8:F8"/>
    <mergeCell ref="B26:F26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D35"/>
  <sheetViews>
    <sheetView topLeftCell="A13" workbookViewId="0">
      <selection activeCell="O38" sqref="O38"/>
    </sheetView>
  </sheetViews>
  <sheetFormatPr baseColWidth="10" defaultRowHeight="14.25" x14ac:dyDescent="0.25"/>
  <cols>
    <col min="1" max="1" width="3.28515625" style="55" bestFit="1" customWidth="1"/>
    <col min="2" max="3" width="46.140625" style="55" customWidth="1"/>
    <col min="4" max="12" width="3.7109375" style="55" customWidth="1"/>
    <col min="13" max="15" width="4.7109375" style="55" customWidth="1"/>
    <col min="16" max="16" width="7.28515625" style="56" customWidth="1"/>
    <col min="17" max="17" width="2.140625" style="55" customWidth="1"/>
    <col min="18" max="22" width="11.42578125" style="55"/>
    <col min="23" max="23" width="12.85546875" style="55" bestFit="1" customWidth="1"/>
    <col min="24" max="16384" width="11.42578125" style="55"/>
  </cols>
  <sheetData>
    <row r="2" spans="1:30" ht="15.75" hidden="1" x14ac:dyDescent="0.25">
      <c r="B2" s="223" t="s">
        <v>137</v>
      </c>
      <c r="C2" s="223"/>
      <c r="D2" s="223"/>
      <c r="E2" s="223"/>
      <c r="F2" s="223"/>
      <c r="G2" s="223"/>
      <c r="H2" s="223"/>
      <c r="I2" s="223"/>
      <c r="J2" s="223"/>
      <c r="K2" s="223"/>
      <c r="L2" s="223"/>
      <c r="M2" s="223"/>
      <c r="N2" s="223"/>
      <c r="O2" s="223"/>
    </row>
    <row r="3" spans="1:30" x14ac:dyDescent="0.25">
      <c r="A3" s="162"/>
      <c r="B3" s="162"/>
      <c r="C3" s="162"/>
      <c r="D3" s="224" t="s">
        <v>138</v>
      </c>
      <c r="E3" s="224"/>
      <c r="F3" s="224"/>
      <c r="G3" s="224"/>
      <c r="H3" s="224"/>
      <c r="I3" s="224"/>
      <c r="J3" s="224"/>
      <c r="K3" s="224"/>
      <c r="L3" s="224"/>
      <c r="M3" s="224"/>
      <c r="N3" s="224"/>
      <c r="O3" s="224"/>
      <c r="P3" s="163"/>
    </row>
    <row r="4" spans="1:30" ht="28.5" x14ac:dyDescent="0.25">
      <c r="A4" s="162"/>
      <c r="B4" s="164" t="s">
        <v>15</v>
      </c>
      <c r="C4" s="164" t="s">
        <v>139</v>
      </c>
      <c r="D4" s="165" t="s">
        <v>140</v>
      </c>
      <c r="E4" s="165" t="s">
        <v>141</v>
      </c>
      <c r="F4" s="165" t="s">
        <v>142</v>
      </c>
      <c r="G4" s="165" t="s">
        <v>143</v>
      </c>
      <c r="H4" s="165" t="s">
        <v>144</v>
      </c>
      <c r="I4" s="165" t="s">
        <v>145</v>
      </c>
      <c r="J4" s="165" t="s">
        <v>146</v>
      </c>
      <c r="K4" s="165" t="s">
        <v>147</v>
      </c>
      <c r="L4" s="165" t="s">
        <v>148</v>
      </c>
      <c r="M4" s="165" t="s">
        <v>149</v>
      </c>
      <c r="N4" s="165" t="s">
        <v>150</v>
      </c>
      <c r="O4" s="165" t="s">
        <v>151</v>
      </c>
      <c r="P4" s="166" t="s">
        <v>152</v>
      </c>
      <c r="R4" s="67" t="s">
        <v>140</v>
      </c>
      <c r="S4" s="67" t="s">
        <v>141</v>
      </c>
      <c r="T4" s="67" t="s">
        <v>142</v>
      </c>
      <c r="U4" s="67" t="s">
        <v>143</v>
      </c>
      <c r="V4" s="67" t="s">
        <v>144</v>
      </c>
      <c r="W4" s="67" t="s">
        <v>145</v>
      </c>
      <c r="X4" s="67" t="s">
        <v>146</v>
      </c>
      <c r="Y4" s="67" t="s">
        <v>147</v>
      </c>
      <c r="Z4" s="67" t="s">
        <v>148</v>
      </c>
      <c r="AA4" s="67" t="s">
        <v>149</v>
      </c>
      <c r="AB4" s="67" t="s">
        <v>150</v>
      </c>
      <c r="AC4" s="67" t="s">
        <v>151</v>
      </c>
      <c r="AD4" s="68" t="s">
        <v>152</v>
      </c>
    </row>
    <row r="5" spans="1:30" ht="42.75" x14ac:dyDescent="0.25">
      <c r="A5" s="167" t="str">
        <f>MML!A10</f>
        <v>A1</v>
      </c>
      <c r="B5" s="168" t="str">
        <f>MML!B10</f>
        <v>Realizar un estudio de mercado buscando identificar oportunidades para el desarrollo de nuevos productos alimenticios que contengan quinua.</v>
      </c>
      <c r="C5" s="169" t="str">
        <f>Personal!B8</f>
        <v>Profesional en administracion de empresas o afines (con perfil comercial) n°1</v>
      </c>
      <c r="D5" s="170">
        <v>1</v>
      </c>
      <c r="E5" s="170">
        <v>1</v>
      </c>
      <c r="F5" s="170">
        <v>1</v>
      </c>
      <c r="G5" s="171"/>
      <c r="H5" s="171"/>
      <c r="I5" s="171"/>
      <c r="J5" s="171"/>
      <c r="K5" s="171"/>
      <c r="L5" s="171"/>
      <c r="M5" s="171"/>
      <c r="N5" s="171"/>
      <c r="O5" s="171"/>
      <c r="P5" s="172">
        <f>SUM(D5:O5)</f>
        <v>3</v>
      </c>
      <c r="R5" s="57">
        <v>2500000</v>
      </c>
      <c r="S5" s="57">
        <v>2500000</v>
      </c>
      <c r="T5" s="57"/>
      <c r="U5" s="58"/>
      <c r="V5" s="58"/>
      <c r="W5" s="58"/>
      <c r="X5" s="58"/>
      <c r="Y5" s="58"/>
      <c r="Z5" s="58"/>
      <c r="AA5" s="58"/>
      <c r="AB5" s="58"/>
      <c r="AC5" s="58"/>
      <c r="AD5" s="65">
        <f>SUM(R5:AC5)</f>
        <v>5000000</v>
      </c>
    </row>
    <row r="6" spans="1:30" ht="57" x14ac:dyDescent="0.25">
      <c r="A6" s="167" t="str">
        <f>MML!A11</f>
        <v>A2</v>
      </c>
      <c r="B6" s="168" t="str">
        <f>MML!B11</f>
        <v>Buscar y establecer una alianza entre las instituciones locales que trabajan con proyectos alimenticios  y las empresas productoras de quinua  con el fin de incluir los productos en los  programas de alimentación.</v>
      </c>
      <c r="C6" s="169" t="str">
        <f>Personal!B8</f>
        <v>Profesional en administracion de empresas o afines (con perfil comercial) n°1</v>
      </c>
      <c r="D6" s="171"/>
      <c r="E6" s="171"/>
      <c r="F6" s="170">
        <v>1</v>
      </c>
      <c r="G6" s="170">
        <v>1</v>
      </c>
      <c r="H6" s="170">
        <v>1</v>
      </c>
      <c r="I6" s="170">
        <v>1</v>
      </c>
      <c r="J6" s="170">
        <v>1</v>
      </c>
      <c r="K6" s="170">
        <v>1</v>
      </c>
      <c r="L6" s="170">
        <v>1</v>
      </c>
      <c r="M6" s="170">
        <v>1</v>
      </c>
      <c r="N6" s="170">
        <v>1</v>
      </c>
      <c r="O6" s="171"/>
      <c r="P6" s="172">
        <f t="shared" ref="P6:P20" si="0">SUM(D6:O6)</f>
        <v>9</v>
      </c>
      <c r="R6" s="58"/>
      <c r="S6" s="58"/>
      <c r="T6" s="57"/>
      <c r="U6" s="57"/>
      <c r="V6" s="57"/>
      <c r="W6" s="57">
        <f>2500000/2</f>
        <v>1250000</v>
      </c>
      <c r="X6" s="57">
        <f>W6</f>
        <v>1250000</v>
      </c>
      <c r="Y6" s="57">
        <f t="shared" ref="Y6:AB6" si="1">X6</f>
        <v>1250000</v>
      </c>
      <c r="Z6" s="57">
        <f t="shared" si="1"/>
        <v>1250000</v>
      </c>
      <c r="AA6" s="57">
        <f t="shared" si="1"/>
        <v>1250000</v>
      </c>
      <c r="AB6" s="57">
        <f t="shared" si="1"/>
        <v>1250000</v>
      </c>
      <c r="AC6" s="58"/>
      <c r="AD6" s="65">
        <f t="shared" ref="AD6:AD20" si="2">SUM(R6:AC6)</f>
        <v>7500000</v>
      </c>
    </row>
    <row r="7" spans="1:30" ht="28.5" x14ac:dyDescent="0.25">
      <c r="A7" s="167" t="str">
        <f>MML!A12</f>
        <v>A3</v>
      </c>
      <c r="B7" s="168" t="str">
        <f>MML!B12</f>
        <v>Diseñar una estrategia de inclusión con  niños que permita presentarles los productos de quinua.</v>
      </c>
      <c r="C7" s="173" t="str">
        <f>Personal!B8</f>
        <v>Profesional en administracion de empresas o afines (con perfil comercial) n°1</v>
      </c>
      <c r="D7" s="171"/>
      <c r="E7" s="171"/>
      <c r="F7" s="170">
        <v>1</v>
      </c>
      <c r="G7" s="170">
        <v>1</v>
      </c>
      <c r="H7" s="170">
        <v>1</v>
      </c>
      <c r="I7" s="171"/>
      <c r="J7" s="171"/>
      <c r="K7" s="171"/>
      <c r="L7" s="171"/>
      <c r="M7" s="171"/>
      <c r="N7" s="171"/>
      <c r="O7" s="171"/>
      <c r="P7" s="172">
        <f t="shared" si="0"/>
        <v>3</v>
      </c>
      <c r="R7" s="58"/>
      <c r="S7" s="58"/>
      <c r="T7" s="57"/>
      <c r="U7" s="57">
        <v>2500000</v>
      </c>
      <c r="V7" s="57">
        <v>2500000</v>
      </c>
      <c r="W7" s="58"/>
      <c r="X7" s="58"/>
      <c r="Y7" s="58"/>
      <c r="Z7" s="58"/>
      <c r="AA7" s="58"/>
      <c r="AB7" s="58"/>
      <c r="AC7" s="58"/>
      <c r="AD7" s="65">
        <f t="shared" si="2"/>
        <v>5000000</v>
      </c>
    </row>
    <row r="8" spans="1:30" ht="28.5" x14ac:dyDescent="0.25">
      <c r="A8" s="167" t="str">
        <f>MML!A13</f>
        <v>A4</v>
      </c>
      <c r="B8" s="168" t="str">
        <f>MML!B13</f>
        <v>Identificar, explorar y acceder a nuevos canales de venta y sus beneficios comerciales.</v>
      </c>
      <c r="C8" s="174" t="str">
        <f>Personal!B8</f>
        <v>Profesional en administracion de empresas o afines (con perfil comercial) n°1</v>
      </c>
      <c r="D8" s="171"/>
      <c r="E8" s="171"/>
      <c r="F8" s="171"/>
      <c r="G8" s="171"/>
      <c r="H8" s="171"/>
      <c r="I8" s="170">
        <v>1</v>
      </c>
      <c r="J8" s="170">
        <v>1</v>
      </c>
      <c r="K8" s="170">
        <v>1</v>
      </c>
      <c r="L8" s="170">
        <v>1</v>
      </c>
      <c r="M8" s="170">
        <v>1</v>
      </c>
      <c r="N8" s="170">
        <v>1</v>
      </c>
      <c r="O8" s="170">
        <v>1</v>
      </c>
      <c r="P8" s="172">
        <f t="shared" si="0"/>
        <v>7</v>
      </c>
      <c r="R8" s="58"/>
      <c r="S8" s="58"/>
      <c r="T8" s="58"/>
      <c r="U8" s="58"/>
      <c r="V8" s="58"/>
      <c r="W8" s="57">
        <f>W6</f>
        <v>1250000</v>
      </c>
      <c r="X8" s="57">
        <f t="shared" ref="X8:AB8" si="3">X6</f>
        <v>1250000</v>
      </c>
      <c r="Y8" s="57">
        <f t="shared" si="3"/>
        <v>1250000</v>
      </c>
      <c r="Z8" s="57">
        <f t="shared" si="3"/>
        <v>1250000</v>
      </c>
      <c r="AA8" s="57">
        <f t="shared" si="3"/>
        <v>1250000</v>
      </c>
      <c r="AB8" s="57">
        <f t="shared" si="3"/>
        <v>1250000</v>
      </c>
      <c r="AC8" s="57"/>
      <c r="AD8" s="65">
        <f t="shared" si="2"/>
        <v>7500000</v>
      </c>
    </row>
    <row r="9" spans="1:30" ht="42.75" x14ac:dyDescent="0.25">
      <c r="A9" s="167" t="str">
        <f>MML!A14</f>
        <v>A5</v>
      </c>
      <c r="B9" s="168" t="str">
        <f>MML!B14</f>
        <v>Realizar una rueda de negocios entre empresarios y productores para coordinar ventas y  establecer posibles alianzas.</v>
      </c>
      <c r="C9" s="175" t="str">
        <f>Personal!B9</f>
        <v>Profesional en administracion de empresas o afines (con perfil comercial) n°2</v>
      </c>
      <c r="D9" s="171"/>
      <c r="E9" s="171"/>
      <c r="F9" s="171"/>
      <c r="G9" s="171"/>
      <c r="H9" s="171"/>
      <c r="I9" s="171"/>
      <c r="J9" s="170">
        <v>1</v>
      </c>
      <c r="K9" s="170">
        <v>1</v>
      </c>
      <c r="L9" s="170">
        <v>1</v>
      </c>
      <c r="M9" s="170">
        <v>1</v>
      </c>
      <c r="N9" s="170">
        <v>1</v>
      </c>
      <c r="O9" s="170">
        <v>1</v>
      </c>
      <c r="P9" s="172">
        <f t="shared" si="0"/>
        <v>6</v>
      </c>
      <c r="R9" s="58"/>
      <c r="S9" s="58"/>
      <c r="T9" s="58"/>
      <c r="U9" s="58"/>
      <c r="V9" s="58"/>
      <c r="W9" s="58"/>
      <c r="X9" s="57"/>
      <c r="Y9" s="57"/>
      <c r="Z9" s="57"/>
      <c r="AA9" s="57"/>
      <c r="AB9" s="57"/>
      <c r="AC9" s="57">
        <v>2500000</v>
      </c>
      <c r="AD9" s="65">
        <f t="shared" si="2"/>
        <v>2500000</v>
      </c>
    </row>
    <row r="10" spans="1:30" ht="42.75" x14ac:dyDescent="0.25">
      <c r="A10" s="167" t="str">
        <f>MML!A15</f>
        <v>A6</v>
      </c>
      <c r="B10" s="168" t="str">
        <f>MML!B15</f>
        <v>Realizar una visita a  una experiencia de clúster  de industrias alimenticias que se encuentre activa en el país.</v>
      </c>
      <c r="C10" s="175" t="str">
        <f>Personal!B9</f>
        <v>Profesional en administracion de empresas o afines (con perfil comercial) n°2</v>
      </c>
      <c r="D10" s="171"/>
      <c r="E10" s="171"/>
      <c r="F10" s="170">
        <v>1</v>
      </c>
      <c r="G10" s="170">
        <v>1</v>
      </c>
      <c r="H10" s="170">
        <v>1</v>
      </c>
      <c r="I10" s="170">
        <v>1</v>
      </c>
      <c r="J10" s="170">
        <v>1</v>
      </c>
      <c r="K10" s="170">
        <v>1</v>
      </c>
      <c r="L10" s="170">
        <v>1</v>
      </c>
      <c r="M10" s="170">
        <v>1</v>
      </c>
      <c r="N10" s="171"/>
      <c r="O10" s="171"/>
      <c r="P10" s="172">
        <f t="shared" si="0"/>
        <v>8</v>
      </c>
      <c r="R10" s="58"/>
      <c r="S10" s="58"/>
      <c r="T10" s="57">
        <v>2500000</v>
      </c>
      <c r="U10" s="57"/>
      <c r="V10" s="57"/>
      <c r="W10" s="57"/>
      <c r="X10" s="57"/>
      <c r="Y10" s="57"/>
      <c r="Z10" s="57"/>
      <c r="AA10" s="57"/>
      <c r="AB10" s="58"/>
      <c r="AC10" s="58"/>
      <c r="AD10" s="65">
        <f t="shared" si="2"/>
        <v>2500000</v>
      </c>
    </row>
    <row r="11" spans="1:30" ht="42.75" x14ac:dyDescent="0.25">
      <c r="A11" s="167" t="str">
        <f>MML!A16</f>
        <v>A7</v>
      </c>
      <c r="B11" s="168" t="str">
        <f>MML!B16</f>
        <v>Realizar charlas informativas en planteles educativos,  organizaciones locales para dar a conocer  el trabajo desarrollado con la quinua en el cauca.</v>
      </c>
      <c r="C11" s="174" t="str">
        <f>Personal!B8</f>
        <v>Profesional en administracion de empresas o afines (con perfil comercial) n°1</v>
      </c>
      <c r="D11" s="171"/>
      <c r="E11" s="171"/>
      <c r="F11" s="170">
        <v>1</v>
      </c>
      <c r="G11" s="171"/>
      <c r="H11" s="171"/>
      <c r="I11" s="170">
        <v>1</v>
      </c>
      <c r="J11" s="171"/>
      <c r="K11" s="171"/>
      <c r="L11" s="170">
        <v>1</v>
      </c>
      <c r="M11" s="171"/>
      <c r="N11" s="171"/>
      <c r="O11" s="170">
        <v>1</v>
      </c>
      <c r="P11" s="172">
        <f t="shared" si="0"/>
        <v>4</v>
      </c>
      <c r="R11" s="58"/>
      <c r="S11" s="58"/>
      <c r="T11" s="57">
        <v>2500000</v>
      </c>
      <c r="U11" s="58"/>
      <c r="V11" s="58"/>
      <c r="W11" s="57"/>
      <c r="X11" s="58"/>
      <c r="Y11" s="58"/>
      <c r="Z11" s="57"/>
      <c r="AA11" s="58"/>
      <c r="AB11" s="58"/>
      <c r="AC11" s="57">
        <v>2500000</v>
      </c>
      <c r="AD11" s="65">
        <f t="shared" si="2"/>
        <v>5000000</v>
      </c>
    </row>
    <row r="12" spans="1:30" ht="28.5" x14ac:dyDescent="0.25">
      <c r="A12" s="167" t="str">
        <f>MML!A17</f>
        <v>A8</v>
      </c>
      <c r="B12" s="176" t="str">
        <f>MML!B17</f>
        <v>Realizar una capacitación con panel de expertos en temas de clúster.</v>
      </c>
      <c r="C12" s="177" t="s">
        <v>264</v>
      </c>
      <c r="D12" s="171"/>
      <c r="E12" s="171"/>
      <c r="F12" s="170">
        <v>1</v>
      </c>
      <c r="G12" s="171"/>
      <c r="H12" s="171"/>
      <c r="I12" s="170">
        <v>1</v>
      </c>
      <c r="J12" s="171"/>
      <c r="K12" s="171"/>
      <c r="L12" s="170">
        <v>1</v>
      </c>
      <c r="M12" s="171"/>
      <c r="N12" s="171"/>
      <c r="O12" s="170">
        <v>1</v>
      </c>
      <c r="P12" s="172">
        <f t="shared" si="0"/>
        <v>4</v>
      </c>
      <c r="R12" s="58"/>
      <c r="S12" s="58"/>
      <c r="T12" s="110">
        <v>1500000</v>
      </c>
      <c r="U12" s="58"/>
      <c r="V12" s="58"/>
      <c r="W12" s="111">
        <v>1500000</v>
      </c>
      <c r="X12" s="58"/>
      <c r="Y12" s="58"/>
      <c r="Z12" s="110">
        <v>1500000</v>
      </c>
      <c r="AA12" s="58"/>
      <c r="AB12" s="58"/>
      <c r="AC12" s="110">
        <v>1500000</v>
      </c>
      <c r="AD12" s="65">
        <f t="shared" si="2"/>
        <v>6000000</v>
      </c>
    </row>
    <row r="13" spans="1:30" ht="42.75" x14ac:dyDescent="0.25">
      <c r="A13" s="167" t="str">
        <f>MML!A20</f>
        <v>B1</v>
      </c>
      <c r="B13" s="178" t="str">
        <f>MML!B20</f>
        <v>Diseñar un mensaje publicitario que conduzca a los compradores a inclinarse por conocer y adquirir los productos de quinua</v>
      </c>
      <c r="C13" s="177" t="s">
        <v>264</v>
      </c>
      <c r="D13" s="170">
        <v>1</v>
      </c>
      <c r="E13" s="170">
        <v>1</v>
      </c>
      <c r="F13" s="170">
        <v>1</v>
      </c>
      <c r="G13" s="171"/>
      <c r="H13" s="171"/>
      <c r="I13" s="171"/>
      <c r="J13" s="171"/>
      <c r="K13" s="171"/>
      <c r="L13" s="171"/>
      <c r="M13" s="171"/>
      <c r="N13" s="171"/>
      <c r="O13" s="171"/>
      <c r="P13" s="172">
        <f t="shared" si="0"/>
        <v>3</v>
      </c>
      <c r="R13" s="57"/>
      <c r="S13" s="57"/>
      <c r="T13" s="57"/>
      <c r="U13" s="58"/>
      <c r="V13" s="58"/>
      <c r="W13" s="58"/>
      <c r="X13" s="58"/>
      <c r="Y13" s="58"/>
      <c r="Z13" s="58"/>
      <c r="AA13" s="58"/>
      <c r="AB13" s="58"/>
      <c r="AC13" s="58"/>
      <c r="AD13" s="65">
        <f t="shared" si="2"/>
        <v>0</v>
      </c>
    </row>
    <row r="14" spans="1:30" ht="28.5" x14ac:dyDescent="0.25">
      <c r="A14" s="167" t="str">
        <f>MML!A21</f>
        <v>B2</v>
      </c>
      <c r="B14" s="179" t="str">
        <f>MML!B21</f>
        <v>Organizar y/o participar en actividades de promoción de productos de quinua  en los puntos de venta.</v>
      </c>
      <c r="C14" s="180" t="str">
        <f>Personal!B9</f>
        <v>Profesional en administracion de empresas o afines (con perfil comercial) n°2</v>
      </c>
      <c r="D14" s="170">
        <v>1</v>
      </c>
      <c r="E14" s="170">
        <v>1</v>
      </c>
      <c r="F14" s="170">
        <v>1</v>
      </c>
      <c r="G14" s="170">
        <v>1</v>
      </c>
      <c r="H14" s="170">
        <v>1</v>
      </c>
      <c r="I14" s="170">
        <v>1</v>
      </c>
      <c r="J14" s="170">
        <v>1</v>
      </c>
      <c r="K14" s="170">
        <v>1</v>
      </c>
      <c r="L14" s="170">
        <v>1</v>
      </c>
      <c r="M14" s="170">
        <v>1</v>
      </c>
      <c r="N14" s="170">
        <v>1</v>
      </c>
      <c r="O14" s="170">
        <v>1</v>
      </c>
      <c r="P14" s="172">
        <f t="shared" si="0"/>
        <v>12</v>
      </c>
      <c r="R14" s="57"/>
      <c r="S14" s="57">
        <v>2500000</v>
      </c>
      <c r="T14" s="57"/>
      <c r="U14" s="57"/>
      <c r="V14" s="57"/>
      <c r="W14" s="57">
        <f>2500000/2</f>
        <v>1250000</v>
      </c>
      <c r="X14" s="57">
        <f>W14</f>
        <v>1250000</v>
      </c>
      <c r="Y14" s="57">
        <f t="shared" ref="Y14:AB14" si="4">X14</f>
        <v>1250000</v>
      </c>
      <c r="Z14" s="57">
        <f t="shared" si="4"/>
        <v>1250000</v>
      </c>
      <c r="AA14" s="57">
        <f t="shared" si="4"/>
        <v>1250000</v>
      </c>
      <c r="AB14" s="57">
        <f t="shared" si="4"/>
        <v>1250000</v>
      </c>
      <c r="AC14" s="57"/>
      <c r="AD14" s="65">
        <f t="shared" si="2"/>
        <v>10000000</v>
      </c>
    </row>
    <row r="15" spans="1:30" ht="42.75" x14ac:dyDescent="0.25">
      <c r="A15" s="167" t="str">
        <f>MML!A22</f>
        <v>B3</v>
      </c>
      <c r="B15" s="179" t="str">
        <f>MML!B22</f>
        <v>Establecer conjuntamente con las empresas productoras la destinación de recursos financieros para mejorar temas comerciales (promoción publicitaria).</v>
      </c>
      <c r="C15" s="180" t="str">
        <f>Personal!B9</f>
        <v>Profesional en administracion de empresas o afines (con perfil comercial) n°2</v>
      </c>
      <c r="D15" s="171"/>
      <c r="E15" s="171"/>
      <c r="F15" s="171"/>
      <c r="G15" s="170">
        <v>1</v>
      </c>
      <c r="H15" s="170">
        <v>1</v>
      </c>
      <c r="I15" s="170">
        <v>1</v>
      </c>
      <c r="J15" s="171"/>
      <c r="K15" s="171"/>
      <c r="L15" s="171"/>
      <c r="M15" s="171"/>
      <c r="N15" s="171"/>
      <c r="O15" s="171"/>
      <c r="P15" s="172">
        <f t="shared" si="0"/>
        <v>3</v>
      </c>
      <c r="R15" s="58"/>
      <c r="S15" s="58"/>
      <c r="T15" s="58"/>
      <c r="U15" s="57">
        <v>2500000</v>
      </c>
      <c r="V15" s="57"/>
      <c r="W15" s="57"/>
      <c r="X15" s="58"/>
      <c r="Y15" s="58"/>
      <c r="Z15" s="58"/>
      <c r="AA15" s="58"/>
      <c r="AB15" s="58"/>
      <c r="AC15" s="58"/>
      <c r="AD15" s="65">
        <f t="shared" si="2"/>
        <v>2500000</v>
      </c>
    </row>
    <row r="16" spans="1:30" ht="28.5" x14ac:dyDescent="0.25">
      <c r="A16" s="167" t="str">
        <f>MML!A23</f>
        <v>B4</v>
      </c>
      <c r="B16" s="179" t="str">
        <f>MML!B23</f>
        <v>Continuar impulsando la  campaña promocional "Quinua del Cauca, semilla del futuro"</v>
      </c>
      <c r="C16" s="180" t="str">
        <f>Personal!B9</f>
        <v>Profesional en administracion de empresas o afines (con perfil comercial) n°2</v>
      </c>
      <c r="D16" s="170">
        <v>1</v>
      </c>
      <c r="E16" s="170">
        <v>1</v>
      </c>
      <c r="F16" s="170">
        <v>1</v>
      </c>
      <c r="G16" s="170">
        <v>1</v>
      </c>
      <c r="H16" s="170">
        <v>1</v>
      </c>
      <c r="I16" s="170">
        <v>1</v>
      </c>
      <c r="J16" s="170">
        <v>1</v>
      </c>
      <c r="K16" s="170">
        <v>1</v>
      </c>
      <c r="L16" s="170">
        <v>1</v>
      </c>
      <c r="M16" s="170">
        <v>1</v>
      </c>
      <c r="N16" s="170">
        <v>1</v>
      </c>
      <c r="O16" s="170">
        <v>1</v>
      </c>
      <c r="P16" s="172">
        <f t="shared" si="0"/>
        <v>12</v>
      </c>
      <c r="R16" s="57"/>
      <c r="S16" s="57"/>
      <c r="T16" s="57"/>
      <c r="U16" s="57"/>
      <c r="V16" s="57"/>
      <c r="W16" s="57">
        <f>W14</f>
        <v>1250000</v>
      </c>
      <c r="X16" s="57">
        <f t="shared" ref="X16:AB16" si="5">X14</f>
        <v>1250000</v>
      </c>
      <c r="Y16" s="57">
        <f t="shared" si="5"/>
        <v>1250000</v>
      </c>
      <c r="Z16" s="57">
        <f t="shared" si="5"/>
        <v>1250000</v>
      </c>
      <c r="AA16" s="57">
        <f t="shared" si="5"/>
        <v>1250000</v>
      </c>
      <c r="AB16" s="57">
        <f t="shared" si="5"/>
        <v>1250000</v>
      </c>
      <c r="AC16" s="57"/>
      <c r="AD16" s="65">
        <f t="shared" si="2"/>
        <v>7500000</v>
      </c>
    </row>
    <row r="17" spans="1:30" s="56" customFormat="1" ht="42.75" x14ac:dyDescent="0.25">
      <c r="A17" s="167" t="str">
        <f>MML!A24</f>
        <v>B5</v>
      </c>
      <c r="B17" s="179" t="str">
        <f>MML!B24</f>
        <v>Ubicar exhibidores promocionando los productos de la quinua en entidades aliadas a agroinnova  del departamento del Cauca.</v>
      </c>
      <c r="C17" s="180" t="str">
        <f>Personal!B9</f>
        <v>Profesional en administracion de empresas o afines (con perfil comercial) n°2</v>
      </c>
      <c r="D17" s="171"/>
      <c r="E17" s="171"/>
      <c r="F17" s="170">
        <v>1</v>
      </c>
      <c r="G17" s="170">
        <v>1</v>
      </c>
      <c r="H17" s="170">
        <v>1</v>
      </c>
      <c r="I17" s="170">
        <v>1</v>
      </c>
      <c r="J17" s="170">
        <v>1</v>
      </c>
      <c r="K17" s="170">
        <v>1</v>
      </c>
      <c r="L17" s="171"/>
      <c r="M17" s="171"/>
      <c r="N17" s="171"/>
      <c r="O17" s="171"/>
      <c r="P17" s="172">
        <f t="shared" si="0"/>
        <v>6</v>
      </c>
      <c r="R17" s="58"/>
      <c r="S17" s="58"/>
      <c r="T17" s="57"/>
      <c r="U17" s="57"/>
      <c r="V17" s="57">
        <v>2500000</v>
      </c>
      <c r="W17" s="57"/>
      <c r="X17" s="57"/>
      <c r="Y17" s="57"/>
      <c r="Z17" s="58"/>
      <c r="AA17" s="58"/>
      <c r="AB17" s="58"/>
      <c r="AC17" s="58"/>
      <c r="AD17" s="65">
        <f t="shared" si="2"/>
        <v>2500000</v>
      </c>
    </row>
    <row r="18" spans="1:30" s="56" customFormat="1" ht="42.75" x14ac:dyDescent="0.25">
      <c r="A18" s="167" t="str">
        <f>MML!A25</f>
        <v>B6</v>
      </c>
      <c r="B18" s="178" t="str">
        <f>MML!B25</f>
        <v>Diseñar e imprimir folletos informativos incluyendo la oferta de productos, su forma de preparación,  y los  aportes nutricionales  de su consumo.</v>
      </c>
      <c r="C18" s="177" t="s">
        <v>264</v>
      </c>
      <c r="D18" s="170">
        <v>1</v>
      </c>
      <c r="E18" s="170">
        <v>1</v>
      </c>
      <c r="F18" s="170">
        <v>1</v>
      </c>
      <c r="G18" s="170">
        <v>1</v>
      </c>
      <c r="H18" s="171"/>
      <c r="I18" s="171"/>
      <c r="J18" s="171"/>
      <c r="K18" s="171"/>
      <c r="L18" s="171"/>
      <c r="M18" s="171"/>
      <c r="N18" s="171"/>
      <c r="O18" s="171"/>
      <c r="P18" s="172">
        <f t="shared" si="0"/>
        <v>4</v>
      </c>
      <c r="R18" s="110">
        <v>980000</v>
      </c>
      <c r="S18" s="110">
        <v>980000</v>
      </c>
      <c r="T18" s="110">
        <v>980000</v>
      </c>
      <c r="U18" s="110">
        <v>980000</v>
      </c>
      <c r="V18" s="58"/>
      <c r="W18" s="58"/>
      <c r="X18" s="58"/>
      <c r="Y18" s="58"/>
      <c r="Z18" s="58"/>
      <c r="AA18" s="58"/>
      <c r="AB18" s="58"/>
      <c r="AC18" s="58"/>
      <c r="AD18" s="65">
        <f t="shared" si="2"/>
        <v>3920000</v>
      </c>
    </row>
    <row r="19" spans="1:30" s="56" customFormat="1" ht="42.75" x14ac:dyDescent="0.25">
      <c r="A19" s="167" t="str">
        <f>MML!A28</f>
        <v>C1</v>
      </c>
      <c r="B19" s="178" t="str">
        <f>MML!B28</f>
        <v>Capacitación de los productores en temas de agro insumos permitidos, prohibidos y de las normas de certificación justa, limpia u orgánica.</v>
      </c>
      <c r="C19" s="177" t="s">
        <v>264</v>
      </c>
      <c r="D19" s="171"/>
      <c r="E19" s="171"/>
      <c r="F19" s="171"/>
      <c r="G19" s="170">
        <v>1</v>
      </c>
      <c r="H19" s="171"/>
      <c r="I19" s="171"/>
      <c r="J19" s="171"/>
      <c r="K19" s="170">
        <v>1</v>
      </c>
      <c r="L19" s="171"/>
      <c r="M19" s="171"/>
      <c r="N19" s="171"/>
      <c r="O19" s="170">
        <v>1</v>
      </c>
      <c r="P19" s="172">
        <f t="shared" si="0"/>
        <v>3</v>
      </c>
      <c r="R19" s="58"/>
      <c r="S19" s="58"/>
      <c r="T19" s="58"/>
      <c r="U19" s="110">
        <v>1100000</v>
      </c>
      <c r="V19" s="58"/>
      <c r="W19" s="58"/>
      <c r="X19" s="58"/>
      <c r="Y19" s="110">
        <v>1100000</v>
      </c>
      <c r="Z19" s="58"/>
      <c r="AA19" s="58"/>
      <c r="AB19" s="58"/>
      <c r="AC19" s="110">
        <v>1100000</v>
      </c>
      <c r="AD19" s="65">
        <f t="shared" si="2"/>
        <v>3300000</v>
      </c>
    </row>
    <row r="20" spans="1:30" s="56" customFormat="1" ht="28.5" x14ac:dyDescent="0.25">
      <c r="A20" s="167" t="str">
        <f>MML!A29</f>
        <v>C2</v>
      </c>
      <c r="B20" s="179" t="str">
        <f>MML!B29</f>
        <v>Realización de encuentros entre productores y transformadores de la quinua a nivel regional</v>
      </c>
      <c r="C20" s="180" t="str">
        <f>Personal!B9</f>
        <v>Profesional en administracion de empresas o afines (con perfil comercial) n°2</v>
      </c>
      <c r="D20" s="170">
        <v>1</v>
      </c>
      <c r="E20" s="170">
        <v>1</v>
      </c>
      <c r="F20" s="171"/>
      <c r="G20" s="171"/>
      <c r="H20" s="170">
        <v>1</v>
      </c>
      <c r="I20" s="170">
        <v>1</v>
      </c>
      <c r="J20" s="171"/>
      <c r="K20" s="171"/>
      <c r="L20" s="170">
        <v>1</v>
      </c>
      <c r="M20" s="170">
        <v>1</v>
      </c>
      <c r="N20" s="171"/>
      <c r="O20" s="171"/>
      <c r="P20" s="172">
        <f t="shared" si="0"/>
        <v>6</v>
      </c>
      <c r="R20" s="57">
        <v>2500000</v>
      </c>
      <c r="S20" s="57"/>
      <c r="T20" s="58"/>
      <c r="U20" s="58"/>
      <c r="V20" s="57"/>
      <c r="W20" s="57"/>
      <c r="X20" s="58"/>
      <c r="Y20" s="58"/>
      <c r="Z20" s="57"/>
      <c r="AA20" s="57"/>
      <c r="AB20" s="58"/>
      <c r="AC20" s="58"/>
      <c r="AD20" s="65">
        <f t="shared" si="2"/>
        <v>2500000</v>
      </c>
    </row>
    <row r="21" spans="1:30" s="56" customFormat="1" x14ac:dyDescent="0.25">
      <c r="A21" s="59"/>
      <c r="B21" s="59"/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</row>
    <row r="22" spans="1:30" x14ac:dyDescent="0.25">
      <c r="B22" s="89" t="s">
        <v>235</v>
      </c>
      <c r="Q22" s="107"/>
    </row>
    <row r="24" spans="1:30" x14ac:dyDescent="0.25">
      <c r="B24" s="90" t="s">
        <v>236</v>
      </c>
      <c r="C24" s="91" t="s">
        <v>250</v>
      </c>
      <c r="D24" s="65" t="s">
        <v>243</v>
      </c>
      <c r="E24" s="55" t="s">
        <v>155</v>
      </c>
    </row>
    <row r="25" spans="1:30" x14ac:dyDescent="0.25">
      <c r="B25" s="65" t="s">
        <v>237</v>
      </c>
      <c r="C25" s="58" t="s">
        <v>238</v>
      </c>
      <c r="D25" s="65">
        <v>1</v>
      </c>
      <c r="E25" s="55" t="s">
        <v>48</v>
      </c>
      <c r="G25" s="55" t="s">
        <v>50</v>
      </c>
      <c r="H25" s="55" t="s">
        <v>55</v>
      </c>
    </row>
    <row r="26" spans="1:30" x14ac:dyDescent="0.25">
      <c r="B26" s="65" t="s">
        <v>237</v>
      </c>
      <c r="C26" s="58" t="s">
        <v>162</v>
      </c>
      <c r="D26" s="65">
        <v>3</v>
      </c>
      <c r="E26" s="55" t="s">
        <v>48</v>
      </c>
    </row>
    <row r="27" spans="1:30" x14ac:dyDescent="0.25">
      <c r="B27" s="65" t="s">
        <v>240</v>
      </c>
      <c r="C27" s="58" t="s">
        <v>239</v>
      </c>
      <c r="D27" s="65">
        <v>3</v>
      </c>
      <c r="E27" s="55" t="s">
        <v>106</v>
      </c>
    </row>
    <row r="28" spans="1:30" x14ac:dyDescent="0.25">
      <c r="B28" s="65" t="s">
        <v>240</v>
      </c>
      <c r="C28" s="58" t="s">
        <v>241</v>
      </c>
      <c r="D28" s="65"/>
      <c r="E28" s="55" t="s">
        <v>51</v>
      </c>
      <c r="F28" s="55" t="s">
        <v>55</v>
      </c>
      <c r="G28" s="55" t="s">
        <v>60</v>
      </c>
    </row>
    <row r="29" spans="1:30" x14ac:dyDescent="0.25">
      <c r="B29" s="65" t="s">
        <v>247</v>
      </c>
      <c r="C29" s="58" t="s">
        <v>242</v>
      </c>
      <c r="D29" s="65">
        <v>3</v>
      </c>
      <c r="E29" s="55" t="s">
        <v>54</v>
      </c>
    </row>
    <row r="30" spans="1:30" x14ac:dyDescent="0.25">
      <c r="B30" s="65" t="s">
        <v>237</v>
      </c>
      <c r="C30" s="58" t="s">
        <v>244</v>
      </c>
      <c r="D30" s="65">
        <v>5</v>
      </c>
      <c r="E30" s="55" t="s">
        <v>56</v>
      </c>
    </row>
    <row r="31" spans="1:30" x14ac:dyDescent="0.25">
      <c r="B31" s="65" t="s">
        <v>240</v>
      </c>
      <c r="C31" s="58" t="s">
        <v>246</v>
      </c>
      <c r="D31" s="65">
        <v>3</v>
      </c>
      <c r="E31" s="55" t="s">
        <v>59</v>
      </c>
    </row>
    <row r="32" spans="1:30" x14ac:dyDescent="0.25">
      <c r="B32" s="65" t="s">
        <v>247</v>
      </c>
      <c r="C32" s="58" t="s">
        <v>249</v>
      </c>
      <c r="D32" s="65">
        <v>2</v>
      </c>
      <c r="E32" s="55" t="s">
        <v>61</v>
      </c>
    </row>
    <row r="33" spans="2:4" x14ac:dyDescent="0.25">
      <c r="B33" s="194"/>
      <c r="C33" s="194"/>
      <c r="D33" s="195"/>
    </row>
    <row r="34" spans="2:4" x14ac:dyDescent="0.25">
      <c r="B34" s="194"/>
      <c r="C34" s="194"/>
      <c r="D34" s="195"/>
    </row>
    <row r="35" spans="2:4" x14ac:dyDescent="0.25">
      <c r="B35" s="194"/>
      <c r="C35" s="194"/>
      <c r="D35" s="195"/>
    </row>
  </sheetData>
  <autoFilter ref="A4:P20"/>
  <mergeCells count="2">
    <mergeCell ref="B2:O2"/>
    <mergeCell ref="D3:O3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A65"/>
  <sheetViews>
    <sheetView zoomScale="82" zoomScaleNormal="82" workbookViewId="0">
      <selection activeCell="C55" sqref="C55:I62"/>
    </sheetView>
  </sheetViews>
  <sheetFormatPr baseColWidth="10" defaultRowHeight="66" customHeight="1" x14ac:dyDescent="0.25"/>
  <cols>
    <col min="1" max="1" width="1.5703125" style="55" customWidth="1"/>
    <col min="2" max="2" width="23" style="66" customWidth="1"/>
    <col min="3" max="3" width="25.7109375" style="55" customWidth="1"/>
    <col min="4" max="4" width="26.85546875" style="60" customWidth="1"/>
    <col min="5" max="5" width="20.5703125" style="85" customWidth="1"/>
    <col min="6" max="6" width="14.140625" style="56" customWidth="1"/>
    <col min="7" max="7" width="11.42578125" style="60"/>
    <col min="8" max="8" width="14.42578125" style="55" bestFit="1" customWidth="1"/>
    <col min="9" max="9" width="15.42578125" style="55" bestFit="1" customWidth="1"/>
    <col min="10" max="10" width="19.28515625" style="55" bestFit="1" customWidth="1"/>
    <col min="11" max="11" width="17.85546875" style="55" customWidth="1"/>
    <col min="12" max="12" width="18.28515625" style="55" customWidth="1"/>
    <col min="13" max="13" width="2" style="55" customWidth="1"/>
    <col min="14" max="25" width="12.42578125" style="55" customWidth="1"/>
    <col min="26" max="26" width="15.28515625" style="55" customWidth="1"/>
    <col min="27" max="27" width="13.42578125" style="55" bestFit="1" customWidth="1"/>
    <col min="28" max="16384" width="11.42578125" style="55"/>
  </cols>
  <sheetData>
    <row r="1" spans="2:27" ht="14.25" x14ac:dyDescent="0.25"/>
    <row r="2" spans="2:27" ht="15" thickBot="1" x14ac:dyDescent="0.3">
      <c r="B2" s="55"/>
      <c r="D2" s="55"/>
      <c r="E2" s="55"/>
      <c r="F2" s="55"/>
      <c r="G2" s="55"/>
    </row>
    <row r="3" spans="2:27" ht="19.5" thickBot="1" x14ac:dyDescent="0.3">
      <c r="B3" s="233" t="s">
        <v>153</v>
      </c>
      <c r="C3" s="235" t="str">
        <f>MML!B6</f>
        <v>Dar  a conocer  en el Cauca  la quinua como alimento con características nutricionales y sus diferentes formas de consumo.</v>
      </c>
      <c r="D3" s="236"/>
      <c r="E3" s="236"/>
      <c r="F3" s="236"/>
      <c r="G3" s="236"/>
      <c r="H3" s="236"/>
      <c r="I3" s="237"/>
      <c r="J3" s="254" t="s">
        <v>270</v>
      </c>
      <c r="K3" s="255"/>
      <c r="L3" s="256"/>
      <c r="M3" s="16"/>
      <c r="N3" s="16"/>
      <c r="O3" s="16"/>
    </row>
    <row r="4" spans="2:27" ht="15" thickBot="1" x14ac:dyDescent="0.3">
      <c r="B4" s="234"/>
      <c r="C4" s="238"/>
      <c r="D4" s="239"/>
      <c r="E4" s="239"/>
      <c r="F4" s="239"/>
      <c r="G4" s="239"/>
      <c r="H4" s="239"/>
      <c r="I4" s="240"/>
      <c r="J4" s="252" t="s">
        <v>274</v>
      </c>
      <c r="K4" s="231" t="s">
        <v>271</v>
      </c>
      <c r="L4" s="232"/>
      <c r="M4" s="16"/>
      <c r="N4" s="16"/>
      <c r="O4" s="16"/>
    </row>
    <row r="5" spans="2:27" ht="29.25" thickBot="1" x14ac:dyDescent="0.3">
      <c r="B5" s="156" t="s">
        <v>154</v>
      </c>
      <c r="C5" s="157" t="s">
        <v>155</v>
      </c>
      <c r="D5" s="158" t="s">
        <v>156</v>
      </c>
      <c r="E5" s="158" t="s">
        <v>234</v>
      </c>
      <c r="F5" s="158" t="s">
        <v>157</v>
      </c>
      <c r="G5" s="157" t="s">
        <v>251</v>
      </c>
      <c r="H5" s="157" t="s">
        <v>158</v>
      </c>
      <c r="I5" s="159" t="s">
        <v>159</v>
      </c>
      <c r="J5" s="253"/>
      <c r="K5" s="126" t="s">
        <v>272</v>
      </c>
      <c r="L5" s="128" t="s">
        <v>273</v>
      </c>
      <c r="M5" s="61"/>
      <c r="N5" s="83" t="s">
        <v>222</v>
      </c>
      <c r="O5" s="83" t="s">
        <v>223</v>
      </c>
      <c r="P5" s="83" t="s">
        <v>224</v>
      </c>
      <c r="Q5" s="83" t="s">
        <v>225</v>
      </c>
      <c r="R5" s="83" t="s">
        <v>226</v>
      </c>
      <c r="S5" s="83" t="s">
        <v>227</v>
      </c>
      <c r="T5" s="83" t="s">
        <v>228</v>
      </c>
      <c r="U5" s="83" t="s">
        <v>229</v>
      </c>
      <c r="V5" s="83" t="s">
        <v>230</v>
      </c>
      <c r="W5" s="83" t="s">
        <v>231</v>
      </c>
      <c r="X5" s="83" t="s">
        <v>232</v>
      </c>
      <c r="Y5" s="83" t="s">
        <v>233</v>
      </c>
      <c r="Z5" s="122" t="s">
        <v>266</v>
      </c>
    </row>
    <row r="6" spans="2:27" ht="42.75" x14ac:dyDescent="0.25">
      <c r="B6" s="244" t="str">
        <f>MML!B8</f>
        <v>OBJETIVO 1:Fortalecer la imagen comercial de productos de quinua en el mercado local.</v>
      </c>
      <c r="C6" s="249" t="str">
        <f>MML!B10</f>
        <v>Realizar un estudio de mercado buscando identificar oportunidades para el desarrollo de nuevos productos alimenticios que contengan quinua.</v>
      </c>
      <c r="D6" s="152" t="str">
        <f>Cronograma!C5</f>
        <v>Profesional en administracion de empresas o afines (con perfil comercial) n°1</v>
      </c>
      <c r="E6" s="152" t="str">
        <f>Rubros!B3</f>
        <v>R01 - Honorarios profesionales</v>
      </c>
      <c r="F6" s="151" t="s">
        <v>161</v>
      </c>
      <c r="G6" s="153">
        <v>2</v>
      </c>
      <c r="H6" s="154">
        <v>2500000</v>
      </c>
      <c r="I6" s="155">
        <f>G6*H6</f>
        <v>5000000</v>
      </c>
      <c r="J6" s="129"/>
      <c r="K6" s="119">
        <f>I6</f>
        <v>5000000</v>
      </c>
      <c r="L6" s="130"/>
      <c r="M6" s="61"/>
      <c r="N6" s="108">
        <f>Cronograma!R5</f>
        <v>2500000</v>
      </c>
      <c r="O6" s="108">
        <f>Cronograma!S5</f>
        <v>2500000</v>
      </c>
      <c r="P6" s="108">
        <f>Cronograma!T5</f>
        <v>0</v>
      </c>
      <c r="Q6" s="114"/>
      <c r="R6" s="114"/>
      <c r="S6" s="114"/>
      <c r="T6" s="114"/>
      <c r="U6" s="114"/>
      <c r="V6" s="114"/>
      <c r="W6" s="114"/>
      <c r="X6" s="114"/>
      <c r="Y6" s="114"/>
      <c r="Z6" s="124">
        <f>SUM(N6:Y6)</f>
        <v>5000000</v>
      </c>
      <c r="AA6" s="118"/>
    </row>
    <row r="7" spans="2:27" ht="28.5" x14ac:dyDescent="0.25">
      <c r="B7" s="244"/>
      <c r="C7" s="249"/>
      <c r="D7" s="86" t="s">
        <v>162</v>
      </c>
      <c r="E7" s="86" t="str">
        <f>Rubros!B4</f>
        <v>R02 - Mano de obra no calificada</v>
      </c>
      <c r="F7" s="62" t="s">
        <v>163</v>
      </c>
      <c r="G7" s="63">
        <v>3</v>
      </c>
      <c r="H7" s="125">
        <v>300000</v>
      </c>
      <c r="I7" s="140">
        <f>G7*H7</f>
        <v>900000</v>
      </c>
      <c r="J7" s="129">
        <f>I7</f>
        <v>900000</v>
      </c>
      <c r="K7" s="119"/>
      <c r="L7" s="130"/>
      <c r="M7" s="61"/>
      <c r="N7" s="109">
        <v>300000</v>
      </c>
      <c r="O7" s="109">
        <v>300000</v>
      </c>
      <c r="P7" s="109">
        <v>300000</v>
      </c>
      <c r="Q7" s="58"/>
      <c r="R7" s="58"/>
      <c r="S7" s="58"/>
      <c r="T7" s="58"/>
      <c r="U7" s="58"/>
      <c r="V7" s="58"/>
      <c r="W7" s="58"/>
      <c r="X7" s="58"/>
      <c r="Y7" s="58"/>
      <c r="Z7" s="124">
        <f t="shared" ref="Z7:Z60" si="0">SUM(N7:Y7)</f>
        <v>900000</v>
      </c>
      <c r="AA7" s="118"/>
    </row>
    <row r="8" spans="2:27" ht="28.5" x14ac:dyDescent="0.25">
      <c r="B8" s="244"/>
      <c r="C8" s="249"/>
      <c r="D8" s="160" t="s">
        <v>165</v>
      </c>
      <c r="E8" s="86" t="str">
        <f>Rubros!B7</f>
        <v>R05 - Material didactico y/o papeleria</v>
      </c>
      <c r="F8" s="63" t="s">
        <v>166</v>
      </c>
      <c r="G8" s="63">
        <v>1</v>
      </c>
      <c r="H8" s="125">
        <v>150000</v>
      </c>
      <c r="I8" s="140">
        <f>G8*H8</f>
        <v>150000</v>
      </c>
      <c r="J8" s="129"/>
      <c r="K8" s="119">
        <f>I8</f>
        <v>150000</v>
      </c>
      <c r="L8" s="130"/>
      <c r="M8" s="61"/>
      <c r="N8" s="109">
        <f>I8/3</f>
        <v>50000</v>
      </c>
      <c r="O8" s="109">
        <f t="shared" ref="O8:P10" si="1">N8</f>
        <v>50000</v>
      </c>
      <c r="P8" s="109">
        <f t="shared" si="1"/>
        <v>50000</v>
      </c>
      <c r="Q8" s="92"/>
      <c r="R8" s="92"/>
      <c r="S8" s="92"/>
      <c r="T8" s="92"/>
      <c r="U8" s="92"/>
      <c r="V8" s="92"/>
      <c r="W8" s="92"/>
      <c r="X8" s="92"/>
      <c r="Y8" s="92"/>
      <c r="Z8" s="124">
        <f t="shared" si="0"/>
        <v>150000</v>
      </c>
      <c r="AA8" s="118"/>
    </row>
    <row r="9" spans="2:27" ht="28.5" x14ac:dyDescent="0.25">
      <c r="B9" s="244"/>
      <c r="C9" s="249"/>
      <c r="D9" s="86" t="s">
        <v>168</v>
      </c>
      <c r="E9" s="86" t="str">
        <f>Rubros!B6</f>
        <v>R04 - Gastos de Transporte</v>
      </c>
      <c r="F9" s="63" t="s">
        <v>166</v>
      </c>
      <c r="G9" s="63">
        <v>1</v>
      </c>
      <c r="H9" s="125">
        <v>300000</v>
      </c>
      <c r="I9" s="140">
        <f t="shared" ref="I9:I37" si="2">G9*H9</f>
        <v>300000</v>
      </c>
      <c r="J9" s="129">
        <f>I9</f>
        <v>300000</v>
      </c>
      <c r="K9" s="121"/>
      <c r="L9" s="130"/>
      <c r="M9" s="61"/>
      <c r="N9" s="109">
        <f>I9/3</f>
        <v>100000</v>
      </c>
      <c r="O9" s="109">
        <f t="shared" si="1"/>
        <v>100000</v>
      </c>
      <c r="P9" s="109">
        <f t="shared" si="1"/>
        <v>100000</v>
      </c>
      <c r="Q9" s="92"/>
      <c r="R9" s="92"/>
      <c r="S9" s="92"/>
      <c r="T9" s="92"/>
      <c r="U9" s="92"/>
      <c r="V9" s="92"/>
      <c r="W9" s="92"/>
      <c r="X9" s="92"/>
      <c r="Y9" s="92"/>
      <c r="Z9" s="124">
        <f t="shared" si="0"/>
        <v>300000</v>
      </c>
      <c r="AA9" s="118"/>
    </row>
    <row r="10" spans="2:27" ht="14.25" x14ac:dyDescent="0.25">
      <c r="B10" s="244"/>
      <c r="C10" s="249"/>
      <c r="D10" s="86" t="s">
        <v>169</v>
      </c>
      <c r="E10" s="86" t="str">
        <f>Rubros!B11</f>
        <v>R07 - Otros gastos</v>
      </c>
      <c r="F10" s="63" t="s">
        <v>161</v>
      </c>
      <c r="G10" s="63">
        <v>1</v>
      </c>
      <c r="H10" s="125">
        <v>300000</v>
      </c>
      <c r="I10" s="140">
        <f>G10*H10</f>
        <v>300000</v>
      </c>
      <c r="J10" s="129"/>
      <c r="K10" s="120"/>
      <c r="L10" s="131">
        <f>I10</f>
        <v>300000</v>
      </c>
      <c r="M10" s="61"/>
      <c r="N10" s="109">
        <f>I10/3</f>
        <v>100000</v>
      </c>
      <c r="O10" s="109">
        <f t="shared" si="1"/>
        <v>100000</v>
      </c>
      <c r="P10" s="109">
        <f t="shared" si="1"/>
        <v>100000</v>
      </c>
      <c r="Q10" s="92"/>
      <c r="R10" s="92"/>
      <c r="S10" s="92"/>
      <c r="T10" s="92"/>
      <c r="U10" s="92"/>
      <c r="V10" s="92"/>
      <c r="W10" s="92"/>
      <c r="X10" s="92"/>
      <c r="Y10" s="92"/>
      <c r="Z10" s="124">
        <f t="shared" si="0"/>
        <v>300000</v>
      </c>
      <c r="AA10" s="118"/>
    </row>
    <row r="11" spans="2:27" ht="42.75" x14ac:dyDescent="0.25">
      <c r="B11" s="244"/>
      <c r="C11" s="250" t="str">
        <f>MML!B11</f>
        <v>Buscar y establecer una alianza entre las instituciones locales que trabajan con proyectos alimenticios  y las empresas productoras de quinua  con el fin de incluir los productos en los  programas de alimentación.</v>
      </c>
      <c r="D11" s="86" t="str">
        <f>Cronograma!C6</f>
        <v>Profesional en administracion de empresas o afines (con perfil comercial) n°1</v>
      </c>
      <c r="E11" s="86" t="str">
        <f>Rubros!B3</f>
        <v>R01 - Honorarios profesionales</v>
      </c>
      <c r="F11" s="62" t="s">
        <v>161</v>
      </c>
      <c r="G11" s="63">
        <v>1</v>
      </c>
      <c r="H11" s="138">
        <v>1250000</v>
      </c>
      <c r="I11" s="140">
        <f>1250000*6</f>
        <v>7500000</v>
      </c>
      <c r="J11" s="129"/>
      <c r="K11" s="119">
        <f>I11</f>
        <v>7500000</v>
      </c>
      <c r="L11" s="130"/>
      <c r="N11" s="115"/>
      <c r="O11" s="115"/>
      <c r="P11" s="109">
        <f>Cronograma!T6</f>
        <v>0</v>
      </c>
      <c r="Q11" s="109">
        <f>Cronograma!U6</f>
        <v>0</v>
      </c>
      <c r="R11" s="109">
        <f>Cronograma!V6</f>
        <v>0</v>
      </c>
      <c r="S11" s="109">
        <f>Cronograma!W6</f>
        <v>1250000</v>
      </c>
      <c r="T11" s="109">
        <f>Cronograma!X6</f>
        <v>1250000</v>
      </c>
      <c r="U11" s="109">
        <f>Cronograma!Y6</f>
        <v>1250000</v>
      </c>
      <c r="V11" s="109">
        <f>Cronograma!Z6</f>
        <v>1250000</v>
      </c>
      <c r="W11" s="109">
        <f>Cronograma!AA6</f>
        <v>1250000</v>
      </c>
      <c r="X11" s="109">
        <f>Cronograma!AB6</f>
        <v>1250000</v>
      </c>
      <c r="Y11" s="64"/>
      <c r="Z11" s="124">
        <f t="shared" si="0"/>
        <v>7500000</v>
      </c>
      <c r="AA11" s="118"/>
    </row>
    <row r="12" spans="2:27" ht="28.5" x14ac:dyDescent="0.25">
      <c r="B12" s="244"/>
      <c r="C12" s="251"/>
      <c r="D12" s="86" t="s">
        <v>167</v>
      </c>
      <c r="E12" s="86" t="str">
        <f>Rubros!B6</f>
        <v>R04 - Gastos de Transporte</v>
      </c>
      <c r="F12" s="62" t="s">
        <v>161</v>
      </c>
      <c r="G12" s="63">
        <v>9</v>
      </c>
      <c r="H12" s="138">
        <v>50000</v>
      </c>
      <c r="I12" s="140">
        <f t="shared" si="2"/>
        <v>450000</v>
      </c>
      <c r="J12" s="129">
        <f>I12</f>
        <v>450000</v>
      </c>
      <c r="K12" s="119"/>
      <c r="L12" s="130"/>
      <c r="N12" s="92"/>
      <c r="O12" s="92"/>
      <c r="P12" s="109">
        <v>50000</v>
      </c>
      <c r="Q12" s="109">
        <v>50000</v>
      </c>
      <c r="R12" s="109">
        <v>50000</v>
      </c>
      <c r="S12" s="109">
        <v>50000</v>
      </c>
      <c r="T12" s="109">
        <v>50000</v>
      </c>
      <c r="U12" s="109">
        <v>50000</v>
      </c>
      <c r="V12" s="109">
        <v>50000</v>
      </c>
      <c r="W12" s="109">
        <v>50000</v>
      </c>
      <c r="X12" s="109">
        <v>50000</v>
      </c>
      <c r="Y12" s="92"/>
      <c r="Z12" s="124">
        <f t="shared" si="0"/>
        <v>450000</v>
      </c>
      <c r="AA12" s="118"/>
    </row>
    <row r="13" spans="2:27" ht="28.5" x14ac:dyDescent="0.25">
      <c r="B13" s="244"/>
      <c r="C13" s="117"/>
      <c r="D13" s="86" t="s">
        <v>169</v>
      </c>
      <c r="E13" s="86" t="str">
        <f>Rubros!B14</f>
        <v>COEF 01: Inv. Capital Semilla</v>
      </c>
      <c r="F13" s="63" t="s">
        <v>161</v>
      </c>
      <c r="G13" s="63">
        <v>9</v>
      </c>
      <c r="H13" s="125">
        <v>300000</v>
      </c>
      <c r="I13" s="140">
        <f>G13*H13</f>
        <v>2700000</v>
      </c>
      <c r="J13" s="129"/>
      <c r="K13" s="120"/>
      <c r="L13" s="131">
        <f>I13</f>
        <v>2700000</v>
      </c>
      <c r="N13" s="92"/>
      <c r="O13" s="92"/>
      <c r="P13" s="109">
        <f>I13/G13</f>
        <v>300000</v>
      </c>
      <c r="Q13" s="109">
        <f>P13</f>
        <v>300000</v>
      </c>
      <c r="R13" s="109">
        <f t="shared" ref="R13:X13" si="3">Q13</f>
        <v>300000</v>
      </c>
      <c r="S13" s="109">
        <f t="shared" si="3"/>
        <v>300000</v>
      </c>
      <c r="T13" s="109">
        <f t="shared" si="3"/>
        <v>300000</v>
      </c>
      <c r="U13" s="109">
        <f t="shared" si="3"/>
        <v>300000</v>
      </c>
      <c r="V13" s="109">
        <f t="shared" si="3"/>
        <v>300000</v>
      </c>
      <c r="W13" s="109">
        <f t="shared" si="3"/>
        <v>300000</v>
      </c>
      <c r="X13" s="109">
        <f t="shared" si="3"/>
        <v>300000</v>
      </c>
      <c r="Y13" s="92"/>
      <c r="Z13" s="124">
        <f t="shared" si="0"/>
        <v>2700000</v>
      </c>
      <c r="AA13" s="118"/>
    </row>
    <row r="14" spans="2:27" ht="42.75" x14ac:dyDescent="0.25">
      <c r="B14" s="244"/>
      <c r="C14" s="241" t="str">
        <f>MML!B12</f>
        <v>Diseñar una estrategia de inclusión con  niños que permita presentarles los productos de quinua.</v>
      </c>
      <c r="D14" s="86" t="str">
        <f>Cronograma!C7</f>
        <v>Profesional en administracion de empresas o afines (con perfil comercial) n°1</v>
      </c>
      <c r="E14" s="86" t="str">
        <f>Rubros!B3</f>
        <v>R01 - Honorarios profesionales</v>
      </c>
      <c r="F14" s="62" t="s">
        <v>161</v>
      </c>
      <c r="G14" s="63">
        <v>2</v>
      </c>
      <c r="H14" s="125">
        <v>2500000</v>
      </c>
      <c r="I14" s="140">
        <f t="shared" si="2"/>
        <v>5000000</v>
      </c>
      <c r="J14" s="129"/>
      <c r="K14" s="119">
        <f>I14</f>
        <v>5000000</v>
      </c>
      <c r="L14" s="130"/>
      <c r="N14" s="115"/>
      <c r="O14" s="115"/>
      <c r="P14" s="109">
        <f>Cronograma!T7</f>
        <v>0</v>
      </c>
      <c r="Q14" s="109">
        <f>Cronograma!U7</f>
        <v>2500000</v>
      </c>
      <c r="R14" s="109">
        <f>Cronograma!V7</f>
        <v>2500000</v>
      </c>
      <c r="S14" s="64"/>
      <c r="T14" s="64"/>
      <c r="U14" s="64"/>
      <c r="V14" s="64"/>
      <c r="W14" s="64"/>
      <c r="X14" s="64"/>
      <c r="Y14" s="115"/>
      <c r="Z14" s="124">
        <f t="shared" si="0"/>
        <v>5000000</v>
      </c>
      <c r="AA14" s="118"/>
    </row>
    <row r="15" spans="2:27" ht="28.5" x14ac:dyDescent="0.25">
      <c r="B15" s="244"/>
      <c r="C15" s="249"/>
      <c r="D15" s="86" t="s">
        <v>170</v>
      </c>
      <c r="E15" s="86" t="str">
        <f>Rubros!B6</f>
        <v>R04 - Gastos de Transporte</v>
      </c>
      <c r="F15" s="62" t="s">
        <v>166</v>
      </c>
      <c r="G15" s="63">
        <v>1</v>
      </c>
      <c r="H15" s="125">
        <v>150000</v>
      </c>
      <c r="I15" s="140">
        <f t="shared" si="2"/>
        <v>150000</v>
      </c>
      <c r="J15" s="129">
        <f>I15</f>
        <v>150000</v>
      </c>
      <c r="K15" s="120"/>
      <c r="L15" s="130"/>
      <c r="N15" s="92"/>
      <c r="O15" s="92"/>
      <c r="P15" s="109">
        <v>50000</v>
      </c>
      <c r="Q15" s="109">
        <v>50000</v>
      </c>
      <c r="R15" s="109">
        <v>50000</v>
      </c>
      <c r="S15" s="92"/>
      <c r="T15" s="92"/>
      <c r="U15" s="92"/>
      <c r="V15" s="92"/>
      <c r="W15" s="92"/>
      <c r="X15" s="92"/>
      <c r="Y15" s="92"/>
      <c r="Z15" s="124">
        <f t="shared" si="0"/>
        <v>150000</v>
      </c>
      <c r="AA15" s="118"/>
    </row>
    <row r="16" spans="2:27" ht="28.5" x14ac:dyDescent="0.25">
      <c r="B16" s="244"/>
      <c r="C16" s="242"/>
      <c r="D16" s="160" t="s">
        <v>171</v>
      </c>
      <c r="E16" s="86" t="str">
        <f>Rubros!B7</f>
        <v>R05 - Material didactico y/o papeleria</v>
      </c>
      <c r="F16" s="62" t="s">
        <v>166</v>
      </c>
      <c r="G16" s="63">
        <v>1</v>
      </c>
      <c r="H16" s="125">
        <v>150000</v>
      </c>
      <c r="I16" s="140">
        <f>G16*H16</f>
        <v>150000</v>
      </c>
      <c r="J16" s="129"/>
      <c r="K16" s="119">
        <f>I16</f>
        <v>150000</v>
      </c>
      <c r="L16" s="130"/>
      <c r="N16" s="92"/>
      <c r="O16" s="92"/>
      <c r="P16" s="109">
        <v>50000</v>
      </c>
      <c r="Q16" s="109">
        <v>50000</v>
      </c>
      <c r="R16" s="109">
        <v>50000</v>
      </c>
      <c r="S16" s="92"/>
      <c r="T16" s="92"/>
      <c r="U16" s="92"/>
      <c r="V16" s="92"/>
      <c r="W16" s="92"/>
      <c r="X16" s="92"/>
      <c r="Y16" s="92"/>
      <c r="Z16" s="124">
        <f t="shared" si="0"/>
        <v>150000</v>
      </c>
      <c r="AA16" s="118"/>
    </row>
    <row r="17" spans="2:27" ht="42.75" x14ac:dyDescent="0.25">
      <c r="B17" s="244"/>
      <c r="C17" s="241" t="str">
        <f>MML!B13</f>
        <v>Identificar, explorar y acceder a nuevos canales de venta y sus beneficios comerciales.</v>
      </c>
      <c r="D17" s="86" t="str">
        <f>Cronograma!C8</f>
        <v>Profesional en administracion de empresas o afines (con perfil comercial) n°1</v>
      </c>
      <c r="E17" s="86" t="str">
        <f>Rubros!B3</f>
        <v>R01 - Honorarios profesionales</v>
      </c>
      <c r="F17" s="62" t="s">
        <v>161</v>
      </c>
      <c r="G17" s="63">
        <v>6</v>
      </c>
      <c r="H17" s="125">
        <v>1250000</v>
      </c>
      <c r="I17" s="140">
        <f t="shared" si="2"/>
        <v>7500000</v>
      </c>
      <c r="J17" s="129"/>
      <c r="K17" s="119">
        <f>I17</f>
        <v>7500000</v>
      </c>
      <c r="L17" s="130"/>
      <c r="N17" s="64"/>
      <c r="O17" s="64"/>
      <c r="P17" s="64"/>
      <c r="Q17" s="64"/>
      <c r="R17" s="64"/>
      <c r="S17" s="109">
        <f>Cronograma!W8</f>
        <v>1250000</v>
      </c>
      <c r="T17" s="109">
        <f>Cronograma!X8</f>
        <v>1250000</v>
      </c>
      <c r="U17" s="109">
        <f>Cronograma!Y8</f>
        <v>1250000</v>
      </c>
      <c r="V17" s="109">
        <f>Cronograma!Z8</f>
        <v>1250000</v>
      </c>
      <c r="W17" s="109">
        <f>Cronograma!AA8</f>
        <v>1250000</v>
      </c>
      <c r="X17" s="109">
        <f>Cronograma!AB8</f>
        <v>1250000</v>
      </c>
      <c r="Y17" s="109">
        <f>Cronograma!AC8</f>
        <v>0</v>
      </c>
      <c r="Z17" s="124">
        <f t="shared" si="0"/>
        <v>7500000</v>
      </c>
      <c r="AA17" s="118"/>
    </row>
    <row r="18" spans="2:27" ht="28.5" x14ac:dyDescent="0.25">
      <c r="B18" s="244"/>
      <c r="C18" s="249"/>
      <c r="D18" s="160" t="s">
        <v>171</v>
      </c>
      <c r="E18" s="86" t="str">
        <f>Rubros!B7</f>
        <v>R05 - Material didactico y/o papeleria</v>
      </c>
      <c r="F18" s="62" t="s">
        <v>166</v>
      </c>
      <c r="G18" s="127">
        <v>1</v>
      </c>
      <c r="H18" s="125">
        <v>350000</v>
      </c>
      <c r="I18" s="140">
        <f>G18*H18</f>
        <v>350000</v>
      </c>
      <c r="J18" s="129"/>
      <c r="K18" s="119">
        <f>I18</f>
        <v>350000</v>
      </c>
      <c r="L18" s="130"/>
      <c r="N18" s="92"/>
      <c r="O18" s="92"/>
      <c r="P18" s="92"/>
      <c r="Q18" s="92"/>
      <c r="R18" s="92"/>
      <c r="S18" s="109">
        <f>I18/7</f>
        <v>50000</v>
      </c>
      <c r="T18" s="109">
        <v>50000</v>
      </c>
      <c r="U18" s="109">
        <v>50000</v>
      </c>
      <c r="V18" s="109">
        <v>50000</v>
      </c>
      <c r="W18" s="109">
        <v>50000</v>
      </c>
      <c r="X18" s="109">
        <v>50000</v>
      </c>
      <c r="Y18" s="109">
        <v>50000</v>
      </c>
      <c r="Z18" s="124">
        <f t="shared" si="0"/>
        <v>350000</v>
      </c>
      <c r="AA18" s="118"/>
    </row>
    <row r="19" spans="2:27" ht="28.5" x14ac:dyDescent="0.25">
      <c r="B19" s="244"/>
      <c r="C19" s="249"/>
      <c r="D19" s="86" t="s">
        <v>172</v>
      </c>
      <c r="E19" s="86" t="str">
        <f>Rubros!B10</f>
        <v>R06- Equipo y software</v>
      </c>
      <c r="F19" s="62" t="s">
        <v>166</v>
      </c>
      <c r="G19" s="63">
        <v>1</v>
      </c>
      <c r="H19" s="125">
        <v>2800000</v>
      </c>
      <c r="I19" s="140">
        <f t="shared" si="2"/>
        <v>2800000</v>
      </c>
      <c r="J19" s="129">
        <f>I19</f>
        <v>2800000</v>
      </c>
      <c r="K19" s="120"/>
      <c r="L19" s="130"/>
      <c r="N19" s="92"/>
      <c r="O19" s="92"/>
      <c r="P19" s="92"/>
      <c r="Q19" s="92"/>
      <c r="R19" s="92"/>
      <c r="S19" s="109">
        <f>I19/7</f>
        <v>400000</v>
      </c>
      <c r="T19" s="109">
        <v>400000</v>
      </c>
      <c r="U19" s="109">
        <v>400000</v>
      </c>
      <c r="V19" s="109">
        <v>400000</v>
      </c>
      <c r="W19" s="109">
        <v>400000</v>
      </c>
      <c r="X19" s="109">
        <v>400000</v>
      </c>
      <c r="Y19" s="109">
        <v>400000</v>
      </c>
      <c r="Z19" s="124">
        <f t="shared" si="0"/>
        <v>2800000</v>
      </c>
      <c r="AA19" s="118"/>
    </row>
    <row r="20" spans="2:27" ht="28.5" x14ac:dyDescent="0.25">
      <c r="B20" s="244"/>
      <c r="C20" s="242"/>
      <c r="D20" s="86" t="s">
        <v>170</v>
      </c>
      <c r="E20" s="86" t="str">
        <f>Rubros!B6</f>
        <v>R04 - Gastos de Transporte</v>
      </c>
      <c r="F20" s="63" t="s">
        <v>166</v>
      </c>
      <c r="G20" s="63">
        <v>1</v>
      </c>
      <c r="H20" s="125">
        <v>350000</v>
      </c>
      <c r="I20" s="140">
        <f t="shared" si="2"/>
        <v>350000</v>
      </c>
      <c r="J20" s="129">
        <f>I20</f>
        <v>350000</v>
      </c>
      <c r="K20" s="120"/>
      <c r="L20" s="130"/>
      <c r="N20" s="92"/>
      <c r="O20" s="92"/>
      <c r="P20" s="92"/>
      <c r="Q20" s="92"/>
      <c r="R20" s="92"/>
      <c r="S20" s="109">
        <f>I20/7</f>
        <v>50000</v>
      </c>
      <c r="T20" s="109">
        <v>50000</v>
      </c>
      <c r="U20" s="109">
        <v>50000</v>
      </c>
      <c r="V20" s="109">
        <v>50000</v>
      </c>
      <c r="W20" s="109">
        <v>50000</v>
      </c>
      <c r="X20" s="109">
        <v>50000</v>
      </c>
      <c r="Y20" s="109">
        <v>50000</v>
      </c>
      <c r="Z20" s="124">
        <f t="shared" si="0"/>
        <v>350000</v>
      </c>
      <c r="AA20" s="118"/>
    </row>
    <row r="21" spans="2:27" ht="42.75" x14ac:dyDescent="0.25">
      <c r="B21" s="244"/>
      <c r="C21" s="241" t="str">
        <f>MML!B14</f>
        <v>Realizar una rueda de negocios entre empresarios y productores para coordinar ventas y  establecer posibles alianzas.</v>
      </c>
      <c r="D21" s="86" t="str">
        <f>Cronograma!C9</f>
        <v>Profesional en administracion de empresas o afines (con perfil comercial) n°2</v>
      </c>
      <c r="E21" s="86" t="str">
        <f>Rubros!B3</f>
        <v>R01 - Honorarios profesionales</v>
      </c>
      <c r="F21" s="62" t="s">
        <v>161</v>
      </c>
      <c r="G21" s="63">
        <v>1</v>
      </c>
      <c r="H21" s="125">
        <v>2500000</v>
      </c>
      <c r="I21" s="140">
        <f t="shared" si="2"/>
        <v>2500000</v>
      </c>
      <c r="J21" s="129"/>
      <c r="K21" s="119">
        <f>I21</f>
        <v>2500000</v>
      </c>
      <c r="L21" s="130"/>
      <c r="N21" s="64"/>
      <c r="O21" s="64"/>
      <c r="P21" s="64"/>
      <c r="Q21" s="64"/>
      <c r="R21" s="64"/>
      <c r="S21" s="64"/>
      <c r="T21" s="109">
        <f>Cronograma!X9</f>
        <v>0</v>
      </c>
      <c r="U21" s="109">
        <f>Cronograma!Y9</f>
        <v>0</v>
      </c>
      <c r="V21" s="109">
        <f>Cronograma!Z9</f>
        <v>0</v>
      </c>
      <c r="W21" s="109">
        <f>Cronograma!AA9</f>
        <v>0</v>
      </c>
      <c r="X21" s="109">
        <f>Cronograma!AB9</f>
        <v>0</v>
      </c>
      <c r="Y21" s="109">
        <f>Cronograma!AC9</f>
        <v>2500000</v>
      </c>
      <c r="Z21" s="124">
        <f t="shared" si="0"/>
        <v>2500000</v>
      </c>
      <c r="AA21" s="118"/>
    </row>
    <row r="22" spans="2:27" ht="28.5" x14ac:dyDescent="0.25">
      <c r="B22" s="244"/>
      <c r="C22" s="249"/>
      <c r="D22" s="86" t="s">
        <v>167</v>
      </c>
      <c r="E22" s="86" t="str">
        <f>Rubros!B6</f>
        <v>R04 - Gastos de Transporte</v>
      </c>
      <c r="F22" s="62" t="s">
        <v>166</v>
      </c>
      <c r="G22" s="63">
        <v>1</v>
      </c>
      <c r="H22" s="125">
        <v>500000</v>
      </c>
      <c r="I22" s="140">
        <f>G22*H22</f>
        <v>500000</v>
      </c>
      <c r="J22" s="129">
        <f>I22</f>
        <v>500000</v>
      </c>
      <c r="K22" s="120"/>
      <c r="L22" s="130"/>
      <c r="N22" s="92"/>
      <c r="O22" s="92"/>
      <c r="P22" s="92"/>
      <c r="Q22" s="92"/>
      <c r="R22" s="92"/>
      <c r="S22" s="92"/>
      <c r="T22" s="109"/>
      <c r="U22" s="109"/>
      <c r="V22" s="109"/>
      <c r="W22" s="109"/>
      <c r="X22" s="109"/>
      <c r="Y22" s="109">
        <f>I22</f>
        <v>500000</v>
      </c>
      <c r="Z22" s="124">
        <f t="shared" si="0"/>
        <v>500000</v>
      </c>
      <c r="AA22" s="118"/>
    </row>
    <row r="23" spans="2:27" ht="28.5" x14ac:dyDescent="0.25">
      <c r="B23" s="244"/>
      <c r="C23" s="249"/>
      <c r="D23" s="86" t="s">
        <v>173</v>
      </c>
      <c r="E23" s="86" t="str">
        <f>Rubros!B7</f>
        <v>R05 - Material didactico y/o papeleria</v>
      </c>
      <c r="F23" s="62" t="s">
        <v>166</v>
      </c>
      <c r="G23" s="63">
        <v>1</v>
      </c>
      <c r="H23" s="125">
        <v>200000</v>
      </c>
      <c r="I23" s="140">
        <f>G23*H23</f>
        <v>200000</v>
      </c>
      <c r="J23" s="129">
        <f>I23</f>
        <v>200000</v>
      </c>
      <c r="K23" s="120"/>
      <c r="L23" s="130"/>
      <c r="N23" s="92"/>
      <c r="O23" s="92"/>
      <c r="P23" s="92"/>
      <c r="Q23" s="92"/>
      <c r="R23" s="92"/>
      <c r="S23" s="92"/>
      <c r="T23" s="109"/>
      <c r="U23" s="109"/>
      <c r="V23" s="109"/>
      <c r="W23" s="109"/>
      <c r="X23" s="109"/>
      <c r="Y23" s="109">
        <f>I23</f>
        <v>200000</v>
      </c>
      <c r="Z23" s="124">
        <f t="shared" si="0"/>
        <v>200000</v>
      </c>
      <c r="AA23" s="118"/>
    </row>
    <row r="24" spans="2:27" ht="28.5" x14ac:dyDescent="0.25">
      <c r="B24" s="244"/>
      <c r="C24" s="249"/>
      <c r="D24" s="86" t="s">
        <v>171</v>
      </c>
      <c r="E24" s="86" t="str">
        <f>Rubros!B7</f>
        <v>R05 - Material didactico y/o papeleria</v>
      </c>
      <c r="F24" s="62" t="s">
        <v>166</v>
      </c>
      <c r="G24" s="63">
        <v>1</v>
      </c>
      <c r="H24" s="125">
        <v>100000</v>
      </c>
      <c r="I24" s="140">
        <f>G24*H24</f>
        <v>100000</v>
      </c>
      <c r="J24" s="129"/>
      <c r="K24" s="119">
        <f>I24</f>
        <v>100000</v>
      </c>
      <c r="L24" s="130"/>
      <c r="N24" s="92"/>
      <c r="O24" s="92"/>
      <c r="P24" s="92"/>
      <c r="Q24" s="92"/>
      <c r="R24" s="92"/>
      <c r="S24" s="92"/>
      <c r="T24" s="109"/>
      <c r="U24" s="109"/>
      <c r="V24" s="109"/>
      <c r="W24" s="109"/>
      <c r="X24" s="109"/>
      <c r="Y24" s="109">
        <f>I24</f>
        <v>100000</v>
      </c>
      <c r="Z24" s="124">
        <f t="shared" si="0"/>
        <v>100000</v>
      </c>
      <c r="AA24" s="118"/>
    </row>
    <row r="25" spans="2:27" ht="28.5" x14ac:dyDescent="0.25">
      <c r="B25" s="244"/>
      <c r="C25" s="242"/>
      <c r="D25" s="160" t="s">
        <v>174</v>
      </c>
      <c r="E25" s="86" t="str">
        <f>Rubros!B27</f>
        <v>Auditorios y equipos de capacitación (mes)</v>
      </c>
      <c r="F25" s="62" t="s">
        <v>265</v>
      </c>
      <c r="G25" s="63">
        <v>3</v>
      </c>
      <c r="H25" s="125">
        <v>120000</v>
      </c>
      <c r="I25" s="140">
        <f t="shared" si="2"/>
        <v>360000</v>
      </c>
      <c r="J25" s="129"/>
      <c r="K25" s="120"/>
      <c r="L25" s="131">
        <f>I25</f>
        <v>360000</v>
      </c>
      <c r="N25" s="92"/>
      <c r="O25" s="92"/>
      <c r="P25" s="92"/>
      <c r="Q25" s="92"/>
      <c r="R25" s="92"/>
      <c r="S25" s="92"/>
      <c r="T25" s="109"/>
      <c r="U25" s="109"/>
      <c r="V25" s="109"/>
      <c r="W25" s="109"/>
      <c r="X25" s="109"/>
      <c r="Y25" s="109">
        <f>I25</f>
        <v>360000</v>
      </c>
      <c r="Z25" s="124">
        <f t="shared" si="0"/>
        <v>360000</v>
      </c>
      <c r="AA25" s="118"/>
    </row>
    <row r="26" spans="2:27" ht="42.75" x14ac:dyDescent="0.25">
      <c r="B26" s="244"/>
      <c r="C26" s="258" t="str">
        <f>MML!B15</f>
        <v>Realizar una visita a  una experiencia de clúster  de industrias alimenticias que se encuentre activa en el país.</v>
      </c>
      <c r="D26" s="86" t="str">
        <f>Cronograma!C10</f>
        <v>Profesional en administracion de empresas o afines (con perfil comercial) n°2</v>
      </c>
      <c r="E26" s="86" t="str">
        <f>Rubros!B3</f>
        <v>R01 - Honorarios profesionales</v>
      </c>
      <c r="F26" s="62" t="str">
        <f>Rubros!B3</f>
        <v>R01 - Honorarios profesionales</v>
      </c>
      <c r="G26" s="63">
        <v>1</v>
      </c>
      <c r="H26" s="125">
        <v>2500000</v>
      </c>
      <c r="I26" s="140">
        <f t="shared" si="2"/>
        <v>2500000</v>
      </c>
      <c r="J26" s="129"/>
      <c r="K26" s="119">
        <f>I26</f>
        <v>2500000</v>
      </c>
      <c r="L26" s="130"/>
      <c r="N26" s="115"/>
      <c r="O26" s="109">
        <f>Cronograma!S10</f>
        <v>0</v>
      </c>
      <c r="P26" s="109">
        <f>Cronograma!T10</f>
        <v>2500000</v>
      </c>
      <c r="Q26" s="109">
        <f>Cronograma!U10</f>
        <v>0</v>
      </c>
      <c r="R26" s="109">
        <f>Cronograma!V10</f>
        <v>0</v>
      </c>
      <c r="S26" s="109">
        <f>Cronograma!W10</f>
        <v>0</v>
      </c>
      <c r="T26" s="109">
        <f>Cronograma!X10</f>
        <v>0</v>
      </c>
      <c r="U26" s="109">
        <f>Cronograma!Y10</f>
        <v>0</v>
      </c>
      <c r="V26" s="109">
        <f>Cronograma!Z10</f>
        <v>0</v>
      </c>
      <c r="W26" s="109">
        <f>Cronograma!AA10</f>
        <v>0</v>
      </c>
      <c r="X26" s="115"/>
      <c r="Y26" s="115"/>
      <c r="Z26" s="124">
        <f t="shared" si="0"/>
        <v>2500000</v>
      </c>
      <c r="AA26" s="118"/>
    </row>
    <row r="27" spans="2:27" ht="28.5" x14ac:dyDescent="0.25">
      <c r="B27" s="244"/>
      <c r="C27" s="258"/>
      <c r="D27" s="86" t="s">
        <v>170</v>
      </c>
      <c r="E27" s="86" t="str">
        <f>Rubros!B6</f>
        <v>R04 - Gastos de Transporte</v>
      </c>
      <c r="F27" s="62" t="s">
        <v>166</v>
      </c>
      <c r="G27" s="63">
        <v>1</v>
      </c>
      <c r="H27" s="125">
        <v>2500000</v>
      </c>
      <c r="I27" s="140">
        <f>H27</f>
        <v>2500000</v>
      </c>
      <c r="J27" s="132">
        <f>I27</f>
        <v>2500000</v>
      </c>
      <c r="K27" s="120"/>
      <c r="L27" s="130"/>
      <c r="N27" s="92"/>
      <c r="O27" s="109">
        <f>I27/8</f>
        <v>312500</v>
      </c>
      <c r="P27" s="109">
        <f>O27</f>
        <v>312500</v>
      </c>
      <c r="Q27" s="109">
        <f t="shared" ref="Q27:V27" si="4">P27</f>
        <v>312500</v>
      </c>
      <c r="R27" s="109">
        <f t="shared" si="4"/>
        <v>312500</v>
      </c>
      <c r="S27" s="109">
        <f t="shared" si="4"/>
        <v>312500</v>
      </c>
      <c r="T27" s="109">
        <f t="shared" si="4"/>
        <v>312500</v>
      </c>
      <c r="U27" s="109">
        <f t="shared" si="4"/>
        <v>312500</v>
      </c>
      <c r="V27" s="109">
        <f t="shared" si="4"/>
        <v>312500</v>
      </c>
      <c r="W27" s="109"/>
      <c r="X27" s="92"/>
      <c r="Y27" s="92"/>
      <c r="Z27" s="124">
        <f t="shared" si="0"/>
        <v>2500000</v>
      </c>
      <c r="AA27" s="118"/>
    </row>
    <row r="28" spans="2:27" ht="42.75" x14ac:dyDescent="0.25">
      <c r="B28" s="244"/>
      <c r="C28" s="241" t="str">
        <f>MML!B16</f>
        <v>Realizar charlas informativas en planteles educativos,  organizaciones locales para dar a conocer  el trabajo desarrollado con la quinua en el cauca.</v>
      </c>
      <c r="D28" s="86" t="str">
        <f>Cronograma!C11</f>
        <v>Profesional en administracion de empresas o afines (con perfil comercial) n°1</v>
      </c>
      <c r="E28" s="86" t="str">
        <f>Rubros!B3</f>
        <v>R01 - Honorarios profesionales</v>
      </c>
      <c r="F28" s="62" t="str">
        <f>Rubros!B3</f>
        <v>R01 - Honorarios profesionales</v>
      </c>
      <c r="G28" s="63">
        <v>2</v>
      </c>
      <c r="H28" s="125">
        <v>2500000</v>
      </c>
      <c r="I28" s="140">
        <f>H28*G28</f>
        <v>5000000</v>
      </c>
      <c r="J28" s="129"/>
      <c r="K28" s="119">
        <f>I28</f>
        <v>5000000</v>
      </c>
      <c r="L28" s="130"/>
      <c r="N28" s="115"/>
      <c r="O28" s="64"/>
      <c r="P28" s="109">
        <f>Cronograma!T11</f>
        <v>2500000</v>
      </c>
      <c r="Q28" s="64"/>
      <c r="R28" s="64"/>
      <c r="S28" s="109">
        <f>Cronograma!W11</f>
        <v>0</v>
      </c>
      <c r="T28" s="64"/>
      <c r="U28" s="64"/>
      <c r="V28" s="109">
        <f>Cronograma!Z11</f>
        <v>0</v>
      </c>
      <c r="W28" s="64"/>
      <c r="X28" s="64"/>
      <c r="Y28" s="109">
        <f>Cronograma!AC11</f>
        <v>2500000</v>
      </c>
      <c r="Z28" s="124">
        <f t="shared" si="0"/>
        <v>5000000</v>
      </c>
      <c r="AA28" s="118"/>
    </row>
    <row r="29" spans="2:27" ht="28.5" x14ac:dyDescent="0.25">
      <c r="B29" s="244"/>
      <c r="C29" s="242"/>
      <c r="D29" s="86" t="s">
        <v>170</v>
      </c>
      <c r="E29" s="86" t="str">
        <f>Rubros!B6</f>
        <v>R04 - Gastos de Transporte</v>
      </c>
      <c r="F29" s="62" t="s">
        <v>166</v>
      </c>
      <c r="G29" s="63">
        <v>1</v>
      </c>
      <c r="H29" s="125">
        <v>1200000</v>
      </c>
      <c r="I29" s="140">
        <f t="shared" si="2"/>
        <v>1200000</v>
      </c>
      <c r="J29" s="129">
        <f>I29</f>
        <v>1200000</v>
      </c>
      <c r="K29" s="120"/>
      <c r="L29" s="130"/>
      <c r="N29" s="92"/>
      <c r="O29" s="92"/>
      <c r="P29" s="109">
        <f>I29/4</f>
        <v>300000</v>
      </c>
      <c r="Q29" s="92"/>
      <c r="R29" s="92"/>
      <c r="S29" s="109">
        <v>300000</v>
      </c>
      <c r="T29" s="92"/>
      <c r="U29" s="92"/>
      <c r="V29" s="109">
        <v>300000</v>
      </c>
      <c r="W29" s="92"/>
      <c r="X29" s="92"/>
      <c r="Y29" s="109">
        <v>300000</v>
      </c>
      <c r="Z29" s="124">
        <f t="shared" si="0"/>
        <v>1200000</v>
      </c>
      <c r="AA29" s="118"/>
    </row>
    <row r="30" spans="2:27" ht="28.5" x14ac:dyDescent="0.25">
      <c r="B30" s="244"/>
      <c r="C30" s="241" t="str">
        <f>MML!B17</f>
        <v>Realizar una capacitación con panel de expertos en temas de clúster.</v>
      </c>
      <c r="D30" s="160" t="str">
        <f>Cronograma!C12</f>
        <v>Externo</v>
      </c>
      <c r="E30" s="86" t="str">
        <f>Rubros!B3</f>
        <v>R01 - Honorarios profesionales</v>
      </c>
      <c r="F30" s="62" t="s">
        <v>166</v>
      </c>
      <c r="G30" s="63">
        <v>4</v>
      </c>
      <c r="H30" s="125">
        <v>1500000</v>
      </c>
      <c r="I30" s="140">
        <f>G30*H30</f>
        <v>6000000</v>
      </c>
      <c r="J30" s="129"/>
      <c r="K30" s="119">
        <f>I30</f>
        <v>6000000</v>
      </c>
      <c r="L30" s="130"/>
      <c r="N30" s="64"/>
      <c r="O30" s="64"/>
      <c r="P30" s="109">
        <f>Cronograma!T12</f>
        <v>1500000</v>
      </c>
      <c r="Q30" s="116">
        <f>Cronograma!U12</f>
        <v>0</v>
      </c>
      <c r="R30" s="116">
        <f>Cronograma!V12</f>
        <v>0</v>
      </c>
      <c r="S30" s="109">
        <f>Cronograma!W12</f>
        <v>1500000</v>
      </c>
      <c r="T30" s="64"/>
      <c r="U30" s="64"/>
      <c r="V30" s="109">
        <f>Cronograma!Z12</f>
        <v>1500000</v>
      </c>
      <c r="W30" s="64"/>
      <c r="X30" s="64"/>
      <c r="Y30" s="109">
        <f>Cronograma!AC12</f>
        <v>1500000</v>
      </c>
      <c r="Z30" s="124">
        <f t="shared" si="0"/>
        <v>6000000</v>
      </c>
      <c r="AA30" s="118"/>
    </row>
    <row r="31" spans="2:27" ht="28.5" x14ac:dyDescent="0.25">
      <c r="B31" s="248"/>
      <c r="C31" s="242"/>
      <c r="D31" s="86" t="s">
        <v>174</v>
      </c>
      <c r="E31" s="86" t="str">
        <f>Rubros!B27</f>
        <v>Auditorios y equipos de capacitación (mes)</v>
      </c>
      <c r="F31" s="62" t="str">
        <f>F25</f>
        <v>$/hora</v>
      </c>
      <c r="G31" s="63">
        <v>4</v>
      </c>
      <c r="H31" s="125">
        <f>H25</f>
        <v>120000</v>
      </c>
      <c r="I31" s="140">
        <f t="shared" si="2"/>
        <v>480000</v>
      </c>
      <c r="J31" s="129"/>
      <c r="K31" s="120"/>
      <c r="L31" s="131">
        <f>I31</f>
        <v>480000</v>
      </c>
      <c r="N31" s="92"/>
      <c r="O31" s="92"/>
      <c r="P31" s="109">
        <f>H31</f>
        <v>120000</v>
      </c>
      <c r="Q31" s="92"/>
      <c r="R31" s="92"/>
      <c r="S31" s="109">
        <f>H31</f>
        <v>120000</v>
      </c>
      <c r="T31" s="92"/>
      <c r="U31" s="92"/>
      <c r="V31" s="109">
        <f>H31</f>
        <v>120000</v>
      </c>
      <c r="W31" s="92"/>
      <c r="X31" s="92"/>
      <c r="Y31" s="109">
        <f>H31</f>
        <v>120000</v>
      </c>
      <c r="Z31" s="124">
        <f t="shared" si="0"/>
        <v>480000</v>
      </c>
      <c r="AA31" s="118"/>
    </row>
    <row r="32" spans="2:27" ht="28.5" x14ac:dyDescent="0.25">
      <c r="B32" s="243" t="str">
        <f>MML!B18</f>
        <v xml:space="preserve">OBJETIVO 2: Adelantar una campaña promocional  para presentar los productos, diseñando e implementando una estrategia  efectiva para llegar a nuevos clientes </v>
      </c>
      <c r="C32" s="245" t="str">
        <f>MML!B20</f>
        <v>Diseñar un mensaje publicitario que conduzca a los compradores a inclinarse por conocer y adquirir los productos de quinua</v>
      </c>
      <c r="D32" s="86" t="str">
        <f>Cronograma!C13</f>
        <v>Externo</v>
      </c>
      <c r="E32" s="86" t="str">
        <f>Rubros!B3</f>
        <v>R01 - Honorarios profesionales</v>
      </c>
      <c r="F32" s="63" t="s">
        <v>166</v>
      </c>
      <c r="G32" s="63">
        <v>1</v>
      </c>
      <c r="H32" s="125"/>
      <c r="I32" s="140">
        <f t="shared" si="2"/>
        <v>0</v>
      </c>
      <c r="J32" s="129">
        <f t="shared" ref="J32:J40" si="5">I32</f>
        <v>0</v>
      </c>
      <c r="K32" s="119"/>
      <c r="L32" s="130"/>
      <c r="N32" s="109">
        <f>Cronograma!R13</f>
        <v>0</v>
      </c>
      <c r="O32" s="109">
        <f>Cronograma!S13</f>
        <v>0</v>
      </c>
      <c r="P32" s="109">
        <f>Cronograma!T13</f>
        <v>0</v>
      </c>
      <c r="Q32" s="92"/>
      <c r="R32" s="92"/>
      <c r="S32" s="92"/>
      <c r="T32" s="92"/>
      <c r="U32" s="92"/>
      <c r="V32" s="92"/>
      <c r="W32" s="92"/>
      <c r="X32" s="92"/>
      <c r="Y32" s="92"/>
      <c r="Z32" s="124">
        <f t="shared" si="0"/>
        <v>0</v>
      </c>
      <c r="AA32" s="118"/>
    </row>
    <row r="33" spans="2:27" ht="42.75" x14ac:dyDescent="0.25">
      <c r="B33" s="244"/>
      <c r="C33" s="246"/>
      <c r="D33" s="86" t="s">
        <v>175</v>
      </c>
      <c r="E33" s="86" t="str">
        <f>Rubros!B7</f>
        <v>R05 - Material didactico y/o papeleria</v>
      </c>
      <c r="F33" s="62" t="s">
        <v>176</v>
      </c>
      <c r="G33" s="63">
        <v>1</v>
      </c>
      <c r="H33" s="125">
        <v>2500000</v>
      </c>
      <c r="I33" s="140">
        <f t="shared" si="2"/>
        <v>2500000</v>
      </c>
      <c r="J33" s="129">
        <f t="shared" si="5"/>
        <v>2500000</v>
      </c>
      <c r="K33" s="120"/>
      <c r="L33" s="130"/>
      <c r="N33" s="109"/>
      <c r="O33" s="109"/>
      <c r="P33" s="109">
        <f>H33</f>
        <v>2500000</v>
      </c>
      <c r="Q33" s="92"/>
      <c r="R33" s="92"/>
      <c r="S33" s="92"/>
      <c r="T33" s="92"/>
      <c r="U33" s="92"/>
      <c r="V33" s="92"/>
      <c r="W33" s="92"/>
      <c r="X33" s="92"/>
      <c r="Y33" s="92"/>
      <c r="Z33" s="124">
        <f t="shared" si="0"/>
        <v>2500000</v>
      </c>
      <c r="AA33" s="118"/>
    </row>
    <row r="34" spans="2:27" ht="28.5" x14ac:dyDescent="0.25">
      <c r="B34" s="244"/>
      <c r="C34" s="246"/>
      <c r="D34" s="86" t="s">
        <v>177</v>
      </c>
      <c r="E34" s="86" t="str">
        <f>Rubros!B7</f>
        <v>R05 - Material didactico y/o papeleria</v>
      </c>
      <c r="F34" s="62" t="s">
        <v>176</v>
      </c>
      <c r="G34" s="63">
        <v>1</v>
      </c>
      <c r="H34" s="125">
        <f>3000000*12</f>
        <v>36000000</v>
      </c>
      <c r="I34" s="140">
        <f t="shared" si="2"/>
        <v>36000000</v>
      </c>
      <c r="J34" s="129">
        <f t="shared" si="5"/>
        <v>36000000</v>
      </c>
      <c r="K34" s="119"/>
      <c r="L34" s="130"/>
      <c r="N34" s="109">
        <f>K34/12</f>
        <v>0</v>
      </c>
      <c r="O34" s="109">
        <f>N34</f>
        <v>0</v>
      </c>
      <c r="P34" s="109">
        <f t="shared" ref="P34:X34" si="6">O34</f>
        <v>0</v>
      </c>
      <c r="Q34" s="109">
        <f t="shared" si="6"/>
        <v>0</v>
      </c>
      <c r="R34" s="109">
        <f t="shared" si="6"/>
        <v>0</v>
      </c>
      <c r="S34" s="109">
        <f t="shared" si="6"/>
        <v>0</v>
      </c>
      <c r="T34" s="109">
        <f t="shared" si="6"/>
        <v>0</v>
      </c>
      <c r="U34" s="109">
        <f t="shared" si="6"/>
        <v>0</v>
      </c>
      <c r="V34" s="109">
        <f t="shared" si="6"/>
        <v>0</v>
      </c>
      <c r="W34" s="109">
        <f t="shared" si="6"/>
        <v>0</v>
      </c>
      <c r="X34" s="109">
        <f t="shared" si="6"/>
        <v>0</v>
      </c>
      <c r="Y34" s="109">
        <f>I34</f>
        <v>36000000</v>
      </c>
      <c r="Z34" s="124">
        <f t="shared" si="0"/>
        <v>36000000</v>
      </c>
      <c r="AA34" s="118"/>
    </row>
    <row r="35" spans="2:27" ht="28.5" x14ac:dyDescent="0.25">
      <c r="B35" s="244"/>
      <c r="C35" s="246"/>
      <c r="D35" s="86" t="s">
        <v>178</v>
      </c>
      <c r="E35" s="86" t="str">
        <f>Rubros!B7</f>
        <v>R05 - Material didactico y/o papeleria</v>
      </c>
      <c r="F35" s="62" t="s">
        <v>176</v>
      </c>
      <c r="G35" s="63">
        <v>12</v>
      </c>
      <c r="H35" s="125">
        <v>87000</v>
      </c>
      <c r="I35" s="140">
        <f t="shared" si="2"/>
        <v>1044000</v>
      </c>
      <c r="J35" s="129">
        <f t="shared" si="5"/>
        <v>1044000</v>
      </c>
      <c r="K35" s="120"/>
      <c r="L35" s="130"/>
      <c r="N35" s="109">
        <f>I35/12</f>
        <v>87000</v>
      </c>
      <c r="O35" s="109">
        <f>N35</f>
        <v>87000</v>
      </c>
      <c r="P35" s="109">
        <f t="shared" ref="P35:Y36" si="7">O35</f>
        <v>87000</v>
      </c>
      <c r="Q35" s="109">
        <f t="shared" si="7"/>
        <v>87000</v>
      </c>
      <c r="R35" s="109">
        <f t="shared" si="7"/>
        <v>87000</v>
      </c>
      <c r="S35" s="109">
        <f t="shared" si="7"/>
        <v>87000</v>
      </c>
      <c r="T35" s="109">
        <f t="shared" si="7"/>
        <v>87000</v>
      </c>
      <c r="U35" s="109">
        <f t="shared" si="7"/>
        <v>87000</v>
      </c>
      <c r="V35" s="109">
        <f t="shared" si="7"/>
        <v>87000</v>
      </c>
      <c r="W35" s="109">
        <f t="shared" si="7"/>
        <v>87000</v>
      </c>
      <c r="X35" s="109">
        <f t="shared" si="7"/>
        <v>87000</v>
      </c>
      <c r="Y35" s="109">
        <f t="shared" si="7"/>
        <v>87000</v>
      </c>
      <c r="Z35" s="124">
        <f t="shared" si="0"/>
        <v>1044000</v>
      </c>
      <c r="AA35" s="118"/>
    </row>
    <row r="36" spans="2:27" ht="28.5" x14ac:dyDescent="0.25">
      <c r="B36" s="244"/>
      <c r="C36" s="246"/>
      <c r="D36" s="86" t="s">
        <v>179</v>
      </c>
      <c r="E36" s="86" t="str">
        <f>Rubros!B7</f>
        <v>R05 - Material didactico y/o papeleria</v>
      </c>
      <c r="F36" s="62" t="s">
        <v>161</v>
      </c>
      <c r="G36" s="63">
        <v>6</v>
      </c>
      <c r="H36" s="125">
        <v>620000</v>
      </c>
      <c r="I36" s="140">
        <f t="shared" si="2"/>
        <v>3720000</v>
      </c>
      <c r="J36" s="129">
        <f t="shared" si="5"/>
        <v>3720000</v>
      </c>
      <c r="K36" s="120"/>
      <c r="L36" s="130"/>
      <c r="N36" s="109">
        <f>I36/6</f>
        <v>620000</v>
      </c>
      <c r="O36" s="109">
        <f>N36</f>
        <v>620000</v>
      </c>
      <c r="P36" s="109">
        <f t="shared" si="7"/>
        <v>620000</v>
      </c>
      <c r="Q36" s="109">
        <f t="shared" si="7"/>
        <v>620000</v>
      </c>
      <c r="R36" s="109">
        <f t="shared" si="7"/>
        <v>620000</v>
      </c>
      <c r="S36" s="109">
        <f t="shared" si="7"/>
        <v>620000</v>
      </c>
      <c r="T36" s="92"/>
      <c r="U36" s="92"/>
      <c r="V36" s="92"/>
      <c r="W36" s="92"/>
      <c r="X36" s="92"/>
      <c r="Y36" s="92"/>
      <c r="Z36" s="124">
        <f t="shared" si="0"/>
        <v>3720000</v>
      </c>
      <c r="AA36" s="118"/>
    </row>
    <row r="37" spans="2:27" ht="28.5" x14ac:dyDescent="0.25">
      <c r="B37" s="244"/>
      <c r="C37" s="247"/>
      <c r="D37" s="160" t="s">
        <v>180</v>
      </c>
      <c r="E37" s="86" t="str">
        <f>Rubros!B7</f>
        <v>R05 - Material didactico y/o papeleria</v>
      </c>
      <c r="F37" s="62" t="str">
        <f>F36</f>
        <v>$/mes</v>
      </c>
      <c r="G37" s="63">
        <v>1</v>
      </c>
      <c r="H37" s="125">
        <v>450000</v>
      </c>
      <c r="I37" s="140">
        <f t="shared" si="2"/>
        <v>450000</v>
      </c>
      <c r="J37" s="129">
        <f t="shared" si="5"/>
        <v>450000</v>
      </c>
      <c r="K37" s="120"/>
      <c r="L37" s="133"/>
      <c r="N37" s="109">
        <f>I37</f>
        <v>450000</v>
      </c>
      <c r="O37" s="92"/>
      <c r="P37" s="92"/>
      <c r="Q37" s="92"/>
      <c r="R37" s="92"/>
      <c r="S37" s="92"/>
      <c r="T37" s="92"/>
      <c r="U37" s="92"/>
      <c r="V37" s="92"/>
      <c r="W37" s="92"/>
      <c r="X37" s="92"/>
      <c r="Y37" s="92"/>
      <c r="Z37" s="124">
        <f t="shared" si="0"/>
        <v>450000</v>
      </c>
      <c r="AA37" s="118"/>
    </row>
    <row r="38" spans="2:27" ht="42.75" x14ac:dyDescent="0.25">
      <c r="B38" s="244"/>
      <c r="C38" s="245" t="str">
        <f>MML!B21</f>
        <v>Organizar y/o participar en actividades de promoción de productos de quinua  en los puntos de venta.</v>
      </c>
      <c r="D38" s="86" t="str">
        <f>Cronograma!C14</f>
        <v>Profesional en administracion de empresas o afines (con perfil comercial) n°2</v>
      </c>
      <c r="E38" s="86" t="str">
        <f>Rubros!B3</f>
        <v>R01 - Honorarios profesionales</v>
      </c>
      <c r="F38" s="62" t="s">
        <v>161</v>
      </c>
      <c r="G38" s="63">
        <v>7</v>
      </c>
      <c r="H38" s="125">
        <f>10000000/7</f>
        <v>1428571.4285714286</v>
      </c>
      <c r="I38" s="140">
        <f>G38*H38</f>
        <v>10000000</v>
      </c>
      <c r="J38" s="129">
        <f t="shared" si="5"/>
        <v>10000000</v>
      </c>
      <c r="K38" s="120"/>
      <c r="L38" s="130"/>
      <c r="N38" s="109">
        <f>Cronograma!R14</f>
        <v>0</v>
      </c>
      <c r="O38" s="109">
        <f>Cronograma!S14</f>
        <v>2500000</v>
      </c>
      <c r="P38" s="109">
        <f>Cronograma!T14</f>
        <v>0</v>
      </c>
      <c r="Q38" s="109">
        <f>Cronograma!U14</f>
        <v>0</v>
      </c>
      <c r="R38" s="109">
        <f>Cronograma!V14</f>
        <v>0</v>
      </c>
      <c r="S38" s="109">
        <f>Cronograma!W14</f>
        <v>1250000</v>
      </c>
      <c r="T38" s="109">
        <f>Cronograma!X14</f>
        <v>1250000</v>
      </c>
      <c r="U38" s="109">
        <f>Cronograma!Y14</f>
        <v>1250000</v>
      </c>
      <c r="V38" s="109">
        <f>Cronograma!Z14</f>
        <v>1250000</v>
      </c>
      <c r="W38" s="109">
        <f>Cronograma!AA14</f>
        <v>1250000</v>
      </c>
      <c r="X38" s="109">
        <f>Cronograma!AB14</f>
        <v>1250000</v>
      </c>
      <c r="Y38" s="109">
        <f>Cronograma!AC14</f>
        <v>0</v>
      </c>
      <c r="Z38" s="124">
        <f t="shared" si="0"/>
        <v>10000000</v>
      </c>
      <c r="AA38" s="118"/>
    </row>
    <row r="39" spans="2:27" ht="28.5" x14ac:dyDescent="0.25">
      <c r="B39" s="244"/>
      <c r="C39" s="246"/>
      <c r="D39" s="86" t="s">
        <v>244</v>
      </c>
      <c r="E39" s="86" t="str">
        <f>Rubros!B5</f>
        <v>R03 - Honorarios no profesionales</v>
      </c>
      <c r="F39" s="62" t="s">
        <v>161</v>
      </c>
      <c r="G39" s="63">
        <v>11</v>
      </c>
      <c r="H39" s="125">
        <v>680000</v>
      </c>
      <c r="I39" s="140">
        <f>G39*H39</f>
        <v>7480000</v>
      </c>
      <c r="J39" s="129">
        <f t="shared" si="5"/>
        <v>7480000</v>
      </c>
      <c r="K39" s="119"/>
      <c r="L39" s="130"/>
      <c r="N39" s="109"/>
      <c r="O39" s="109">
        <f>I39/G39</f>
        <v>680000</v>
      </c>
      <c r="P39" s="109">
        <f t="shared" ref="P39:Y40" si="8">O39</f>
        <v>680000</v>
      </c>
      <c r="Q39" s="109">
        <f t="shared" si="8"/>
        <v>680000</v>
      </c>
      <c r="R39" s="109">
        <f t="shared" si="8"/>
        <v>680000</v>
      </c>
      <c r="S39" s="109">
        <f t="shared" si="8"/>
        <v>680000</v>
      </c>
      <c r="T39" s="109">
        <f t="shared" si="8"/>
        <v>680000</v>
      </c>
      <c r="U39" s="109">
        <f t="shared" si="8"/>
        <v>680000</v>
      </c>
      <c r="V39" s="109">
        <f t="shared" si="8"/>
        <v>680000</v>
      </c>
      <c r="W39" s="109">
        <f t="shared" si="8"/>
        <v>680000</v>
      </c>
      <c r="X39" s="109">
        <f t="shared" si="8"/>
        <v>680000</v>
      </c>
      <c r="Y39" s="109">
        <f t="shared" si="8"/>
        <v>680000</v>
      </c>
      <c r="Z39" s="124">
        <f t="shared" si="0"/>
        <v>7480000</v>
      </c>
      <c r="AA39" s="118"/>
    </row>
    <row r="40" spans="2:27" ht="28.5" x14ac:dyDescent="0.25">
      <c r="B40" s="244"/>
      <c r="C40" s="246"/>
      <c r="D40" s="160" t="s">
        <v>167</v>
      </c>
      <c r="E40" s="86" t="str">
        <f>Rubros!B6</f>
        <v>R04 - Gastos de Transporte</v>
      </c>
      <c r="F40" s="62" t="s">
        <v>166</v>
      </c>
      <c r="G40" s="63">
        <v>12</v>
      </c>
      <c r="H40" s="125">
        <v>50000</v>
      </c>
      <c r="I40" s="140">
        <f>G40*H40</f>
        <v>600000</v>
      </c>
      <c r="J40" s="129">
        <f t="shared" si="5"/>
        <v>600000</v>
      </c>
      <c r="K40" s="120"/>
      <c r="L40" s="130"/>
      <c r="N40" s="109">
        <f>I40/12</f>
        <v>50000</v>
      </c>
      <c r="O40" s="109">
        <f>N40</f>
        <v>50000</v>
      </c>
      <c r="P40" s="109">
        <f t="shared" si="8"/>
        <v>50000</v>
      </c>
      <c r="Q40" s="109">
        <f t="shared" si="8"/>
        <v>50000</v>
      </c>
      <c r="R40" s="109">
        <f t="shared" si="8"/>
        <v>50000</v>
      </c>
      <c r="S40" s="109">
        <f t="shared" si="8"/>
        <v>50000</v>
      </c>
      <c r="T40" s="109">
        <f t="shared" si="8"/>
        <v>50000</v>
      </c>
      <c r="U40" s="109">
        <f t="shared" si="8"/>
        <v>50000</v>
      </c>
      <c r="V40" s="109">
        <f t="shared" si="8"/>
        <v>50000</v>
      </c>
      <c r="W40" s="109">
        <f t="shared" si="8"/>
        <v>50000</v>
      </c>
      <c r="X40" s="109">
        <f t="shared" si="8"/>
        <v>50000</v>
      </c>
      <c r="Y40" s="109">
        <f t="shared" si="8"/>
        <v>50000</v>
      </c>
      <c r="Z40" s="124">
        <f t="shared" si="0"/>
        <v>600000</v>
      </c>
      <c r="AA40" s="118"/>
    </row>
    <row r="41" spans="2:27" ht="93.75" customHeight="1" x14ac:dyDescent="0.25">
      <c r="B41" s="244"/>
      <c r="C41" s="112" t="str">
        <f>MML!B22</f>
        <v>Establecer conjuntamente con las empresas productoras la destinación de recursos financieros para mejorar temas comerciales (promoción publicitaria).</v>
      </c>
      <c r="D41" s="86" t="str">
        <f>Cronograma!C15</f>
        <v>Profesional en administracion de empresas o afines (con perfil comercial) n°2</v>
      </c>
      <c r="E41" s="86" t="str">
        <f>Rubros!B3</f>
        <v>R01 - Honorarios profesionales</v>
      </c>
      <c r="F41" s="63" t="s">
        <v>161</v>
      </c>
      <c r="G41" s="63">
        <v>1</v>
      </c>
      <c r="H41" s="125">
        <v>2500000</v>
      </c>
      <c r="I41" s="140">
        <f>H41</f>
        <v>2500000</v>
      </c>
      <c r="J41" s="129"/>
      <c r="K41" s="119">
        <f>I41</f>
        <v>2500000</v>
      </c>
      <c r="L41" s="130"/>
      <c r="N41" s="64"/>
      <c r="O41" s="64"/>
      <c r="P41" s="64"/>
      <c r="Q41" s="109">
        <f>Cronograma!U15</f>
        <v>2500000</v>
      </c>
      <c r="R41" s="109">
        <f>Cronograma!V15</f>
        <v>0</v>
      </c>
      <c r="S41" s="109">
        <f>Cronograma!W15</f>
        <v>0</v>
      </c>
      <c r="T41" s="64"/>
      <c r="U41" s="64"/>
      <c r="V41" s="64"/>
      <c r="W41" s="64"/>
      <c r="X41" s="64"/>
      <c r="Y41" s="64"/>
      <c r="Z41" s="124">
        <f t="shared" si="0"/>
        <v>2500000</v>
      </c>
      <c r="AA41" s="118"/>
    </row>
    <row r="42" spans="2:27" ht="57" x14ac:dyDescent="0.25">
      <c r="B42" s="244"/>
      <c r="C42" s="113" t="str">
        <f>MML!B23</f>
        <v>Continuar impulsando la  campaña promocional "Quinua del Cauca, semilla del futuro"</v>
      </c>
      <c r="D42" s="86" t="str">
        <f>Cronograma!C15</f>
        <v>Profesional en administracion de empresas o afines (con perfil comercial) n°2</v>
      </c>
      <c r="E42" s="86" t="str">
        <f>Rubros!B3</f>
        <v>R01 - Honorarios profesionales</v>
      </c>
      <c r="F42" s="63" t="s">
        <v>161</v>
      </c>
      <c r="G42" s="63">
        <v>6</v>
      </c>
      <c r="H42" s="125">
        <v>1250000</v>
      </c>
      <c r="I42" s="140">
        <f>H42*G42</f>
        <v>7500000</v>
      </c>
      <c r="J42" s="132"/>
      <c r="K42" s="119">
        <f>I42</f>
        <v>7500000</v>
      </c>
      <c r="L42" s="130"/>
      <c r="N42" s="109">
        <f>Cronograma!R16</f>
        <v>0</v>
      </c>
      <c r="O42" s="109">
        <f>Cronograma!S16</f>
        <v>0</v>
      </c>
      <c r="P42" s="109">
        <f>Cronograma!T16</f>
        <v>0</v>
      </c>
      <c r="Q42" s="109">
        <f>Cronograma!U16</f>
        <v>0</v>
      </c>
      <c r="R42" s="109">
        <f>Cronograma!V16</f>
        <v>0</v>
      </c>
      <c r="S42" s="109">
        <f>Cronograma!W16</f>
        <v>1250000</v>
      </c>
      <c r="T42" s="109">
        <f>Cronograma!X16</f>
        <v>1250000</v>
      </c>
      <c r="U42" s="109">
        <f>Cronograma!Y16</f>
        <v>1250000</v>
      </c>
      <c r="V42" s="109">
        <f>Cronograma!Z16</f>
        <v>1250000</v>
      </c>
      <c r="W42" s="109">
        <f>Cronograma!AA16</f>
        <v>1250000</v>
      </c>
      <c r="X42" s="109">
        <f>Cronograma!AB16</f>
        <v>1250000</v>
      </c>
      <c r="Y42" s="109">
        <f>Cronograma!AC16</f>
        <v>0</v>
      </c>
      <c r="Z42" s="124">
        <f t="shared" si="0"/>
        <v>7500000</v>
      </c>
      <c r="AA42" s="118"/>
    </row>
    <row r="43" spans="2:27" ht="42.75" x14ac:dyDescent="0.25">
      <c r="B43" s="244"/>
      <c r="C43" s="246" t="str">
        <f>MML!B24</f>
        <v>Ubicar exhibidores promocionando los productos de la quinua en entidades aliadas a agroinnova  del departamento del Cauca.</v>
      </c>
      <c r="D43" s="86" t="str">
        <f>Cronograma!C16</f>
        <v>Profesional en administracion de empresas o afines (con perfil comercial) n°2</v>
      </c>
      <c r="E43" s="86" t="str">
        <f>Rubros!B3</f>
        <v>R01 - Honorarios profesionales</v>
      </c>
      <c r="F43" s="63" t="s">
        <v>161</v>
      </c>
      <c r="G43" s="63">
        <v>1</v>
      </c>
      <c r="H43" s="125">
        <v>2500000</v>
      </c>
      <c r="I43" s="140">
        <v>2500000</v>
      </c>
      <c r="J43" s="132"/>
      <c r="K43" s="119">
        <f>I43</f>
        <v>2500000</v>
      </c>
      <c r="L43" s="130"/>
      <c r="N43" s="64"/>
      <c r="O43" s="109">
        <f>Cronograma!S17</f>
        <v>0</v>
      </c>
      <c r="P43" s="109">
        <f>Cronograma!T17</f>
        <v>0</v>
      </c>
      <c r="Q43" s="109">
        <f>Cronograma!U17</f>
        <v>0</v>
      </c>
      <c r="R43" s="109">
        <f>Cronograma!V17</f>
        <v>2500000</v>
      </c>
      <c r="S43" s="109">
        <f>Cronograma!W17</f>
        <v>0</v>
      </c>
      <c r="T43" s="109">
        <f>Cronograma!X17</f>
        <v>0</v>
      </c>
      <c r="U43" s="109">
        <f>Cronograma!Y17</f>
        <v>0</v>
      </c>
      <c r="V43" s="64"/>
      <c r="W43" s="64"/>
      <c r="X43" s="64"/>
      <c r="Y43" s="64"/>
      <c r="Z43" s="124">
        <f t="shared" si="0"/>
        <v>2500000</v>
      </c>
      <c r="AA43" s="118"/>
    </row>
    <row r="44" spans="2:27" ht="28.5" x14ac:dyDescent="0.25">
      <c r="B44" s="244"/>
      <c r="C44" s="246"/>
      <c r="D44" s="160" t="s">
        <v>244</v>
      </c>
      <c r="E44" s="86" t="str">
        <f>Rubros!B5</f>
        <v>R03 - Honorarios no profesionales</v>
      </c>
      <c r="F44" s="63" t="str">
        <f>F39</f>
        <v>$/mes</v>
      </c>
      <c r="G44" s="63">
        <v>0</v>
      </c>
      <c r="H44" s="125">
        <v>0</v>
      </c>
      <c r="I44" s="140">
        <f>G44*H44</f>
        <v>0</v>
      </c>
      <c r="J44" s="129">
        <f>I44</f>
        <v>0</v>
      </c>
      <c r="K44" s="120"/>
      <c r="L44" s="130"/>
      <c r="N44" s="92"/>
      <c r="O44" s="109">
        <f>I44</f>
        <v>0</v>
      </c>
      <c r="P44" s="109">
        <f>O44</f>
        <v>0</v>
      </c>
      <c r="Q44" s="109">
        <f t="shared" ref="Q44:U44" si="9">P44</f>
        <v>0</v>
      </c>
      <c r="R44" s="109">
        <f t="shared" si="9"/>
        <v>0</v>
      </c>
      <c r="S44" s="109">
        <f t="shared" si="9"/>
        <v>0</v>
      </c>
      <c r="T44" s="109">
        <f t="shared" si="9"/>
        <v>0</v>
      </c>
      <c r="U44" s="109">
        <f t="shared" si="9"/>
        <v>0</v>
      </c>
      <c r="V44" s="92"/>
      <c r="W44" s="92"/>
      <c r="X44" s="92"/>
      <c r="Y44" s="92"/>
      <c r="Z44" s="124">
        <f t="shared" si="0"/>
        <v>0</v>
      </c>
      <c r="AA44" s="118"/>
    </row>
    <row r="45" spans="2:27" ht="28.5" x14ac:dyDescent="0.25">
      <c r="B45" s="244"/>
      <c r="C45" s="247"/>
      <c r="D45" s="160" t="s">
        <v>167</v>
      </c>
      <c r="E45" s="86" t="str">
        <f>Rubros!B6</f>
        <v>R04 - Gastos de Transporte</v>
      </c>
      <c r="F45" s="63" t="str">
        <f>F44</f>
        <v>$/mes</v>
      </c>
      <c r="G45" s="63">
        <v>1</v>
      </c>
      <c r="H45" s="139">
        <v>280000</v>
      </c>
      <c r="I45" s="140">
        <f>H45</f>
        <v>280000</v>
      </c>
      <c r="J45" s="129">
        <f>I45</f>
        <v>280000</v>
      </c>
      <c r="K45" s="120"/>
      <c r="L45" s="130"/>
      <c r="N45" s="92"/>
      <c r="O45" s="109">
        <f>I45/7</f>
        <v>40000</v>
      </c>
      <c r="P45" s="109">
        <f>O45</f>
        <v>40000</v>
      </c>
      <c r="Q45" s="109">
        <f t="shared" ref="Q45:U45" si="10">P45</f>
        <v>40000</v>
      </c>
      <c r="R45" s="109">
        <f t="shared" si="10"/>
        <v>40000</v>
      </c>
      <c r="S45" s="109">
        <f t="shared" si="10"/>
        <v>40000</v>
      </c>
      <c r="T45" s="109">
        <f t="shared" si="10"/>
        <v>40000</v>
      </c>
      <c r="U45" s="109">
        <f t="shared" si="10"/>
        <v>40000</v>
      </c>
      <c r="V45" s="92"/>
      <c r="W45" s="92"/>
      <c r="X45" s="92"/>
      <c r="Y45" s="92"/>
      <c r="Z45" s="124">
        <f t="shared" si="0"/>
        <v>280000</v>
      </c>
      <c r="AA45" s="118"/>
    </row>
    <row r="46" spans="2:27" ht="28.5" x14ac:dyDescent="0.25">
      <c r="B46" s="244"/>
      <c r="C46" s="245" t="str">
        <f>MML!B25</f>
        <v>Diseñar e imprimir folletos informativos incluyendo la oferta de productos, su forma de preparación,  y los  aportes nutricionales  de su consumo.</v>
      </c>
      <c r="D46" s="86" t="str">
        <f>Cronograma!C18</f>
        <v>Externo</v>
      </c>
      <c r="E46" s="86" t="str">
        <f>Rubros!B3</f>
        <v>R01 - Honorarios profesionales</v>
      </c>
      <c r="F46" s="63" t="str">
        <f>F45</f>
        <v>$/mes</v>
      </c>
      <c r="G46" s="63">
        <v>4</v>
      </c>
      <c r="H46" s="125">
        <f>Cronograma!R18</f>
        <v>980000</v>
      </c>
      <c r="I46" s="140">
        <f>H46*G46</f>
        <v>3920000</v>
      </c>
      <c r="J46" s="129">
        <f>I46</f>
        <v>3920000</v>
      </c>
      <c r="K46" s="119"/>
      <c r="L46" s="130"/>
      <c r="N46" s="109">
        <f>Cronograma!R18</f>
        <v>980000</v>
      </c>
      <c r="O46" s="109">
        <f>Cronograma!S18</f>
        <v>980000</v>
      </c>
      <c r="P46" s="109">
        <f>Cronograma!T18</f>
        <v>980000</v>
      </c>
      <c r="Q46" s="109">
        <f>Cronograma!U18</f>
        <v>980000</v>
      </c>
      <c r="R46" s="64"/>
      <c r="S46" s="64"/>
      <c r="T46" s="64"/>
      <c r="U46" s="64"/>
      <c r="V46" s="64"/>
      <c r="W46" s="64"/>
      <c r="X46" s="64"/>
      <c r="Y46" s="64"/>
      <c r="Z46" s="124">
        <f t="shared" si="0"/>
        <v>3920000</v>
      </c>
      <c r="AA46" s="118"/>
    </row>
    <row r="47" spans="2:27" ht="14.25" x14ac:dyDescent="0.25">
      <c r="B47" s="244"/>
      <c r="C47" s="246"/>
      <c r="D47" s="160" t="s">
        <v>171</v>
      </c>
      <c r="E47" s="86" t="s">
        <v>164</v>
      </c>
      <c r="F47" s="63" t="s">
        <v>166</v>
      </c>
      <c r="G47" s="63">
        <v>1</v>
      </c>
      <c r="H47" s="125">
        <v>350000</v>
      </c>
      <c r="I47" s="140">
        <f>H47*G47</f>
        <v>350000</v>
      </c>
      <c r="J47" s="129"/>
      <c r="K47" s="119">
        <f>I47</f>
        <v>350000</v>
      </c>
      <c r="L47" s="130"/>
      <c r="N47" s="109"/>
      <c r="O47" s="109"/>
      <c r="P47" s="109"/>
      <c r="Q47" s="109">
        <f>H47</f>
        <v>350000</v>
      </c>
      <c r="R47" s="92"/>
      <c r="S47" s="92"/>
      <c r="T47" s="92"/>
      <c r="U47" s="92"/>
      <c r="V47" s="92"/>
      <c r="W47" s="92"/>
      <c r="X47" s="92"/>
      <c r="Y47" s="92"/>
      <c r="Z47" s="124">
        <f t="shared" si="0"/>
        <v>350000</v>
      </c>
      <c r="AA47" s="118"/>
    </row>
    <row r="48" spans="2:27" ht="28.5" x14ac:dyDescent="0.25">
      <c r="B48" s="257" t="str">
        <f>MML!B26</f>
        <v>OBJETIVO 3: Identificar grupos o asociaciones proveedoras de quinua orgánica con baja incidencia de agroindustria.</v>
      </c>
      <c r="C48" s="228" t="str">
        <f>MML!B28</f>
        <v>Capacitación de los productores en temas de agro insumos permitidos, prohibidos y de las normas de certificación justa, limpia u orgánica.</v>
      </c>
      <c r="D48" s="160" t="str">
        <f>Cronograma!C19</f>
        <v>Externo</v>
      </c>
      <c r="E48" s="86" t="str">
        <f>Rubros!B3</f>
        <v>R01 - Honorarios profesionales</v>
      </c>
      <c r="F48" s="63" t="s">
        <v>166</v>
      </c>
      <c r="G48" s="63">
        <v>3</v>
      </c>
      <c r="H48" s="125">
        <v>1100000</v>
      </c>
      <c r="I48" s="140">
        <f>H48*G48</f>
        <v>3300000</v>
      </c>
      <c r="J48" s="129"/>
      <c r="K48" s="119">
        <f>I48</f>
        <v>3300000</v>
      </c>
      <c r="L48" s="130"/>
      <c r="N48" s="64"/>
      <c r="O48" s="64"/>
      <c r="P48" s="64"/>
      <c r="Q48" s="109">
        <f>Cronograma!U19</f>
        <v>1100000</v>
      </c>
      <c r="R48" s="64"/>
      <c r="S48" s="64"/>
      <c r="T48" s="64"/>
      <c r="U48" s="109">
        <f>Cronograma!Y19</f>
        <v>1100000</v>
      </c>
      <c r="V48" s="64"/>
      <c r="W48" s="64"/>
      <c r="X48" s="64"/>
      <c r="Y48" s="109">
        <f>Cronograma!AC19</f>
        <v>1100000</v>
      </c>
      <c r="Z48" s="124">
        <f t="shared" si="0"/>
        <v>3300000</v>
      </c>
      <c r="AA48" s="118"/>
    </row>
    <row r="49" spans="2:27" ht="28.5" x14ac:dyDescent="0.25">
      <c r="B49" s="257"/>
      <c r="C49" s="229"/>
      <c r="D49" s="86" t="s">
        <v>170</v>
      </c>
      <c r="E49" s="86" t="str">
        <f>Rubros!B6</f>
        <v>R04 - Gastos de Transporte</v>
      </c>
      <c r="F49" s="63" t="str">
        <f>F29</f>
        <v>Global</v>
      </c>
      <c r="G49" s="127">
        <v>1</v>
      </c>
      <c r="H49" s="125">
        <v>360000</v>
      </c>
      <c r="I49" s="140">
        <f>H49</f>
        <v>360000</v>
      </c>
      <c r="J49" s="129">
        <f>I49</f>
        <v>360000</v>
      </c>
      <c r="K49" s="120"/>
      <c r="L49" s="130"/>
      <c r="N49" s="92"/>
      <c r="O49" s="92"/>
      <c r="P49" s="92"/>
      <c r="Q49" s="109">
        <f>I49/3</f>
        <v>120000</v>
      </c>
      <c r="R49" s="92"/>
      <c r="S49" s="92"/>
      <c r="T49" s="92"/>
      <c r="U49" s="109">
        <f>Q49</f>
        <v>120000</v>
      </c>
      <c r="V49" s="92"/>
      <c r="W49" s="92"/>
      <c r="X49" s="92"/>
      <c r="Y49" s="109">
        <f>U49</f>
        <v>120000</v>
      </c>
      <c r="Z49" s="124">
        <f t="shared" si="0"/>
        <v>360000</v>
      </c>
      <c r="AA49" s="118"/>
    </row>
    <row r="50" spans="2:27" ht="28.5" x14ac:dyDescent="0.25">
      <c r="B50" s="257"/>
      <c r="C50" s="229"/>
      <c r="D50" s="160" t="s">
        <v>174</v>
      </c>
      <c r="E50" s="86" t="str">
        <f>Rubros!B27</f>
        <v>Auditorios y equipos de capacitación (mes)</v>
      </c>
      <c r="F50" s="63" t="str">
        <f>F31</f>
        <v>$/hora</v>
      </c>
      <c r="G50" s="63">
        <v>3</v>
      </c>
      <c r="H50" s="125">
        <f>H31</f>
        <v>120000</v>
      </c>
      <c r="I50" s="140">
        <f>H50*G50</f>
        <v>360000</v>
      </c>
      <c r="J50" s="129"/>
      <c r="K50" s="120"/>
      <c r="L50" s="131">
        <f>I50</f>
        <v>360000</v>
      </c>
      <c r="N50" s="92"/>
      <c r="O50" s="92"/>
      <c r="P50" s="92"/>
      <c r="Q50" s="109">
        <f>I50/3</f>
        <v>120000</v>
      </c>
      <c r="R50" s="92"/>
      <c r="S50" s="92"/>
      <c r="T50" s="92"/>
      <c r="U50" s="109">
        <f>Q50</f>
        <v>120000</v>
      </c>
      <c r="V50" s="92"/>
      <c r="W50" s="92"/>
      <c r="X50" s="92"/>
      <c r="Y50" s="109">
        <f>U50</f>
        <v>120000</v>
      </c>
      <c r="Z50" s="124">
        <f t="shared" si="0"/>
        <v>360000</v>
      </c>
      <c r="AA50" s="118"/>
    </row>
    <row r="51" spans="2:27" ht="42.75" x14ac:dyDescent="0.25">
      <c r="B51" s="257"/>
      <c r="C51" s="228" t="str">
        <f>MML!B29</f>
        <v>Realización de encuentros entre productores y transformadores de la quinua a nivel regional</v>
      </c>
      <c r="D51" s="86" t="str">
        <f>Cronograma!C20</f>
        <v>Profesional en administracion de empresas o afines (con perfil comercial) n°2</v>
      </c>
      <c r="E51" s="86" t="str">
        <f>Rubros!B3</f>
        <v>R01 - Honorarios profesionales</v>
      </c>
      <c r="F51" s="63" t="str">
        <f>F46</f>
        <v>$/mes</v>
      </c>
      <c r="G51" s="63">
        <v>1</v>
      </c>
      <c r="H51" s="125">
        <v>2500000</v>
      </c>
      <c r="I51" s="140">
        <f>H51*G51</f>
        <v>2500000</v>
      </c>
      <c r="J51" s="129"/>
      <c r="K51" s="119">
        <f>I51</f>
        <v>2500000</v>
      </c>
      <c r="L51" s="130"/>
      <c r="N51" s="109">
        <f>Cronograma!R20</f>
        <v>2500000</v>
      </c>
      <c r="O51" s="109">
        <f>Cronograma!S20</f>
        <v>0</v>
      </c>
      <c r="P51" s="115"/>
      <c r="Q51" s="115"/>
      <c r="R51" s="109">
        <f>Cronograma!V20</f>
        <v>0</v>
      </c>
      <c r="S51" s="109">
        <f>Cronograma!W20</f>
        <v>0</v>
      </c>
      <c r="T51" s="115"/>
      <c r="U51" s="115"/>
      <c r="V51" s="109">
        <f>Cronograma!Z20</f>
        <v>0</v>
      </c>
      <c r="W51" s="109">
        <f>Cronograma!AA20</f>
        <v>0</v>
      </c>
      <c r="X51" s="115"/>
      <c r="Y51" s="115"/>
      <c r="Z51" s="124">
        <f t="shared" si="0"/>
        <v>2500000</v>
      </c>
      <c r="AA51" s="118"/>
    </row>
    <row r="52" spans="2:27" ht="28.5" x14ac:dyDescent="0.25">
      <c r="B52" s="257"/>
      <c r="C52" s="229"/>
      <c r="D52" s="160" t="str">
        <f>D48</f>
        <v>Externo</v>
      </c>
      <c r="E52" s="86" t="str">
        <f>Rubros!B3</f>
        <v>R01 - Honorarios profesionales</v>
      </c>
      <c r="F52" s="137" t="str">
        <f>F48</f>
        <v>Global</v>
      </c>
      <c r="G52" s="63">
        <v>6</v>
      </c>
      <c r="H52" s="125">
        <v>1100000</v>
      </c>
      <c r="I52" s="140">
        <f>H52*G52</f>
        <v>6600000</v>
      </c>
      <c r="J52" s="129">
        <f>I52</f>
        <v>6600000</v>
      </c>
      <c r="K52" s="120" t="s">
        <v>12</v>
      </c>
      <c r="L52" s="130"/>
      <c r="N52" s="109">
        <f>I52/6</f>
        <v>1100000</v>
      </c>
      <c r="O52" s="109">
        <f t="shared" ref="O52:O57" si="11">N52</f>
        <v>1100000</v>
      </c>
      <c r="P52" s="92"/>
      <c r="Q52" s="92"/>
      <c r="R52" s="109">
        <f>O52</f>
        <v>1100000</v>
      </c>
      <c r="S52" s="109">
        <f>R52</f>
        <v>1100000</v>
      </c>
      <c r="T52" s="92"/>
      <c r="U52" s="92"/>
      <c r="V52" s="109">
        <f>S52</f>
        <v>1100000</v>
      </c>
      <c r="W52" s="109">
        <f>V52</f>
        <v>1100000</v>
      </c>
      <c r="X52" s="92"/>
      <c r="Y52" s="92"/>
      <c r="Z52" s="124">
        <f t="shared" si="0"/>
        <v>6600000</v>
      </c>
      <c r="AA52" s="118"/>
    </row>
    <row r="53" spans="2:27" ht="28.5" x14ac:dyDescent="0.25">
      <c r="B53" s="257"/>
      <c r="C53" s="229"/>
      <c r="D53" s="86" t="s">
        <v>173</v>
      </c>
      <c r="E53" s="86" t="str">
        <f>Rubros!B7</f>
        <v>R05 - Material didactico y/o papeleria</v>
      </c>
      <c r="F53" s="63" t="str">
        <f>F52</f>
        <v>Global</v>
      </c>
      <c r="G53" s="63">
        <v>6</v>
      </c>
      <c r="H53" s="125">
        <v>250000</v>
      </c>
      <c r="I53" s="140">
        <f>H53*G53</f>
        <v>1500000</v>
      </c>
      <c r="J53" s="129">
        <f>I53</f>
        <v>1500000</v>
      </c>
      <c r="K53" s="120"/>
      <c r="L53" s="130"/>
      <c r="N53" s="109">
        <f>I53/6</f>
        <v>250000</v>
      </c>
      <c r="O53" s="109">
        <f t="shared" si="11"/>
        <v>250000</v>
      </c>
      <c r="P53" s="92"/>
      <c r="Q53" s="92"/>
      <c r="R53" s="109">
        <f>O53</f>
        <v>250000</v>
      </c>
      <c r="S53" s="109">
        <f>R53</f>
        <v>250000</v>
      </c>
      <c r="T53" s="92"/>
      <c r="U53" s="92"/>
      <c r="V53" s="109">
        <f>S53</f>
        <v>250000</v>
      </c>
      <c r="W53" s="109">
        <f>V53</f>
        <v>250000</v>
      </c>
      <c r="X53" s="92"/>
      <c r="Y53" s="92"/>
      <c r="Z53" s="124">
        <f t="shared" si="0"/>
        <v>1500000</v>
      </c>
      <c r="AA53" s="118"/>
    </row>
    <row r="54" spans="2:27" ht="28.5" x14ac:dyDescent="0.25">
      <c r="B54" s="257"/>
      <c r="C54" s="230"/>
      <c r="D54" s="160" t="s">
        <v>174</v>
      </c>
      <c r="E54" s="86" t="str">
        <f>Rubros!B27</f>
        <v>Auditorios y equipos de capacitación (mes)</v>
      </c>
      <c r="F54" s="63" t="str">
        <f>F31</f>
        <v>$/hora</v>
      </c>
      <c r="G54" s="63">
        <v>6</v>
      </c>
      <c r="H54" s="125">
        <v>120000</v>
      </c>
      <c r="I54" s="140">
        <f>H54*G54</f>
        <v>720000</v>
      </c>
      <c r="J54" s="129"/>
      <c r="K54" s="120"/>
      <c r="L54" s="131">
        <f>I54</f>
        <v>720000</v>
      </c>
      <c r="N54" s="109">
        <f>I54/6</f>
        <v>120000</v>
      </c>
      <c r="O54" s="109">
        <f t="shared" si="11"/>
        <v>120000</v>
      </c>
      <c r="P54" s="92"/>
      <c r="Q54" s="92"/>
      <c r="R54" s="109">
        <f>O54</f>
        <v>120000</v>
      </c>
      <c r="S54" s="109">
        <f>R54</f>
        <v>120000</v>
      </c>
      <c r="T54" s="92"/>
      <c r="U54" s="92"/>
      <c r="V54" s="109">
        <f>S54</f>
        <v>120000</v>
      </c>
      <c r="W54" s="109">
        <f>V54</f>
        <v>120000</v>
      </c>
      <c r="X54" s="92"/>
      <c r="Y54" s="92"/>
      <c r="Z54" s="124">
        <f t="shared" si="0"/>
        <v>720000</v>
      </c>
      <c r="AA54" s="118"/>
    </row>
    <row r="55" spans="2:27" ht="14.25" x14ac:dyDescent="0.25">
      <c r="B55" s="228" t="s">
        <v>187</v>
      </c>
      <c r="C55" s="181" t="s">
        <v>188</v>
      </c>
      <c r="D55" s="86" t="s">
        <v>191</v>
      </c>
      <c r="E55" s="86" t="s">
        <v>160</v>
      </c>
      <c r="F55" s="63" t="s">
        <v>161</v>
      </c>
      <c r="G55" s="63">
        <v>12</v>
      </c>
      <c r="H55" s="125">
        <v>4200000</v>
      </c>
      <c r="I55" s="141">
        <f>G55*H55</f>
        <v>50400000</v>
      </c>
      <c r="J55" s="134">
        <f>I55</f>
        <v>50400000</v>
      </c>
      <c r="K55" s="119"/>
      <c r="L55" s="130"/>
      <c r="N55" s="109">
        <f>I55/12</f>
        <v>4200000</v>
      </c>
      <c r="O55" s="109">
        <f t="shared" si="11"/>
        <v>4200000</v>
      </c>
      <c r="P55" s="109">
        <f t="shared" ref="P55:Y55" si="12">O55</f>
        <v>4200000</v>
      </c>
      <c r="Q55" s="109">
        <f t="shared" si="12"/>
        <v>4200000</v>
      </c>
      <c r="R55" s="109">
        <f t="shared" si="12"/>
        <v>4200000</v>
      </c>
      <c r="S55" s="109">
        <f t="shared" si="12"/>
        <v>4200000</v>
      </c>
      <c r="T55" s="109">
        <f t="shared" si="12"/>
        <v>4200000</v>
      </c>
      <c r="U55" s="109">
        <f t="shared" si="12"/>
        <v>4200000</v>
      </c>
      <c r="V55" s="109">
        <f t="shared" si="12"/>
        <v>4200000</v>
      </c>
      <c r="W55" s="109">
        <f t="shared" si="12"/>
        <v>4200000</v>
      </c>
      <c r="X55" s="109">
        <f t="shared" si="12"/>
        <v>4200000</v>
      </c>
      <c r="Y55" s="109">
        <f t="shared" si="12"/>
        <v>4200000</v>
      </c>
      <c r="Z55" s="124">
        <f t="shared" si="0"/>
        <v>50400000</v>
      </c>
      <c r="AA55" s="118"/>
    </row>
    <row r="56" spans="2:27" ht="28.5" x14ac:dyDescent="0.25">
      <c r="B56" s="229"/>
      <c r="C56" s="181" t="s">
        <v>189</v>
      </c>
      <c r="D56" s="86" t="s">
        <v>192</v>
      </c>
      <c r="E56" s="86" t="s">
        <v>160</v>
      </c>
      <c r="F56" s="63" t="s">
        <v>161</v>
      </c>
      <c r="G56" s="63">
        <v>12</v>
      </c>
      <c r="H56" s="125">
        <v>2500000</v>
      </c>
      <c r="I56" s="141">
        <f t="shared" ref="I56:I57" si="13">G56*H56</f>
        <v>30000000</v>
      </c>
      <c r="J56" s="134">
        <f>I56</f>
        <v>30000000</v>
      </c>
      <c r="K56" s="120"/>
      <c r="L56" s="130"/>
      <c r="N56" s="109">
        <f>I56/12</f>
        <v>2500000</v>
      </c>
      <c r="O56" s="109">
        <f t="shared" si="11"/>
        <v>2500000</v>
      </c>
      <c r="P56" s="109">
        <f t="shared" ref="P56:Y56" si="14">O56</f>
        <v>2500000</v>
      </c>
      <c r="Q56" s="109">
        <f t="shared" si="14"/>
        <v>2500000</v>
      </c>
      <c r="R56" s="109">
        <f t="shared" si="14"/>
        <v>2500000</v>
      </c>
      <c r="S56" s="109">
        <f t="shared" si="14"/>
        <v>2500000</v>
      </c>
      <c r="T56" s="109">
        <f t="shared" si="14"/>
        <v>2500000</v>
      </c>
      <c r="U56" s="109">
        <f t="shared" si="14"/>
        <v>2500000</v>
      </c>
      <c r="V56" s="109">
        <f t="shared" si="14"/>
        <v>2500000</v>
      </c>
      <c r="W56" s="109">
        <f t="shared" si="14"/>
        <v>2500000</v>
      </c>
      <c r="X56" s="109">
        <f t="shared" si="14"/>
        <v>2500000</v>
      </c>
      <c r="Y56" s="109">
        <f t="shared" si="14"/>
        <v>2500000</v>
      </c>
      <c r="Z56" s="124">
        <f t="shared" si="0"/>
        <v>30000000</v>
      </c>
      <c r="AA56" s="118"/>
    </row>
    <row r="57" spans="2:27" ht="28.5" x14ac:dyDescent="0.25">
      <c r="B57" s="229"/>
      <c r="C57" s="181" t="s">
        <v>190</v>
      </c>
      <c r="D57" s="86" t="s">
        <v>193</v>
      </c>
      <c r="E57" s="86" t="s">
        <v>160</v>
      </c>
      <c r="F57" s="63" t="s">
        <v>161</v>
      </c>
      <c r="G57" s="63">
        <v>12</v>
      </c>
      <c r="H57" s="125">
        <v>1000000</v>
      </c>
      <c r="I57" s="141">
        <f t="shared" si="13"/>
        <v>12000000</v>
      </c>
      <c r="J57" s="134">
        <f>I57</f>
        <v>12000000</v>
      </c>
      <c r="K57" s="120"/>
      <c r="L57" s="130"/>
      <c r="N57" s="109">
        <f>I57/12</f>
        <v>1000000</v>
      </c>
      <c r="O57" s="109">
        <f t="shared" si="11"/>
        <v>1000000</v>
      </c>
      <c r="P57" s="109">
        <f t="shared" ref="P57:Y59" si="15">O57</f>
        <v>1000000</v>
      </c>
      <c r="Q57" s="109">
        <f t="shared" si="15"/>
        <v>1000000</v>
      </c>
      <c r="R57" s="109">
        <f t="shared" si="15"/>
        <v>1000000</v>
      </c>
      <c r="S57" s="109">
        <f t="shared" si="15"/>
        <v>1000000</v>
      </c>
      <c r="T57" s="109">
        <f t="shared" si="15"/>
        <v>1000000</v>
      </c>
      <c r="U57" s="109">
        <f t="shared" si="15"/>
        <v>1000000</v>
      </c>
      <c r="V57" s="109">
        <f t="shared" si="15"/>
        <v>1000000</v>
      </c>
      <c r="W57" s="109">
        <f t="shared" si="15"/>
        <v>1000000</v>
      </c>
      <c r="X57" s="109">
        <f t="shared" si="15"/>
        <v>1000000</v>
      </c>
      <c r="Y57" s="109">
        <f t="shared" si="15"/>
        <v>1000000</v>
      </c>
      <c r="Z57" s="124">
        <f t="shared" si="0"/>
        <v>12000000</v>
      </c>
      <c r="AA57" s="118"/>
    </row>
    <row r="58" spans="2:27" ht="14.25" x14ac:dyDescent="0.25">
      <c r="B58" s="229"/>
      <c r="C58" s="181" t="s">
        <v>267</v>
      </c>
      <c r="D58" s="86" t="s">
        <v>275</v>
      </c>
      <c r="E58" s="86" t="str">
        <f>Rubros!B11</f>
        <v>R07 - Otros gastos</v>
      </c>
      <c r="F58" s="63" t="s">
        <v>166</v>
      </c>
      <c r="G58" s="63">
        <v>1</v>
      </c>
      <c r="H58" s="125">
        <f>(I6+I11+I14+I17+I21+I26+I28+I30+I38+I32+I41+I42+I43+I46+I48+I51+I52+I55+I56+I57)*2.5%</f>
        <v>4305500</v>
      </c>
      <c r="I58" s="141">
        <f>G58*H58</f>
        <v>4305500</v>
      </c>
      <c r="J58" s="134"/>
      <c r="K58" s="119">
        <f>I58</f>
        <v>4305500</v>
      </c>
      <c r="L58" s="130"/>
      <c r="N58" s="109">
        <f>I58/12</f>
        <v>358791.66666666669</v>
      </c>
      <c r="O58" s="109">
        <f>N58</f>
        <v>358791.66666666669</v>
      </c>
      <c r="P58" s="109">
        <f t="shared" si="15"/>
        <v>358791.66666666669</v>
      </c>
      <c r="Q58" s="109">
        <f t="shared" si="15"/>
        <v>358791.66666666669</v>
      </c>
      <c r="R58" s="109">
        <f t="shared" si="15"/>
        <v>358791.66666666669</v>
      </c>
      <c r="S58" s="109">
        <f t="shared" si="15"/>
        <v>358791.66666666669</v>
      </c>
      <c r="T58" s="109">
        <f t="shared" si="15"/>
        <v>358791.66666666669</v>
      </c>
      <c r="U58" s="109">
        <f t="shared" si="15"/>
        <v>358791.66666666669</v>
      </c>
      <c r="V58" s="109">
        <f t="shared" si="15"/>
        <v>358791.66666666669</v>
      </c>
      <c r="W58" s="109">
        <f t="shared" si="15"/>
        <v>358791.66666666669</v>
      </c>
      <c r="X58" s="109">
        <f t="shared" si="15"/>
        <v>358791.66666666669</v>
      </c>
      <c r="Y58" s="109">
        <f t="shared" si="15"/>
        <v>358791.66666666669</v>
      </c>
      <c r="Z58" s="124">
        <f t="shared" si="0"/>
        <v>4305499.9999999991</v>
      </c>
      <c r="AA58" s="118"/>
    </row>
    <row r="59" spans="2:27" ht="28.5" x14ac:dyDescent="0.25">
      <c r="B59" s="229"/>
      <c r="C59" s="181" t="s">
        <v>269</v>
      </c>
      <c r="D59" s="86" t="s">
        <v>275</v>
      </c>
      <c r="E59" s="86" t="str">
        <f>E58</f>
        <v>R07 - Otros gastos</v>
      </c>
      <c r="F59" s="63" t="str">
        <f>F58</f>
        <v>Global</v>
      </c>
      <c r="G59" s="63">
        <v>1</v>
      </c>
      <c r="H59" s="125">
        <v>500000</v>
      </c>
      <c r="I59" s="141">
        <f>G59*H59</f>
        <v>500000</v>
      </c>
      <c r="J59" s="134"/>
      <c r="K59" s="119">
        <f t="shared" ref="K59:K60" si="16">I59</f>
        <v>500000</v>
      </c>
      <c r="L59" s="130"/>
      <c r="N59" s="109">
        <f>I59/12</f>
        <v>41666.666666666664</v>
      </c>
      <c r="O59" s="109">
        <f>N59</f>
        <v>41666.666666666664</v>
      </c>
      <c r="P59" s="109">
        <f t="shared" si="15"/>
        <v>41666.666666666664</v>
      </c>
      <c r="Q59" s="109">
        <f t="shared" si="15"/>
        <v>41666.666666666664</v>
      </c>
      <c r="R59" s="109">
        <f t="shared" si="15"/>
        <v>41666.666666666664</v>
      </c>
      <c r="S59" s="109">
        <f t="shared" si="15"/>
        <v>41666.666666666664</v>
      </c>
      <c r="T59" s="109">
        <f t="shared" si="15"/>
        <v>41666.666666666664</v>
      </c>
      <c r="U59" s="109">
        <f t="shared" si="15"/>
        <v>41666.666666666664</v>
      </c>
      <c r="V59" s="109">
        <f t="shared" si="15"/>
        <v>41666.666666666664</v>
      </c>
      <c r="W59" s="109">
        <f t="shared" si="15"/>
        <v>41666.666666666664</v>
      </c>
      <c r="X59" s="109">
        <f t="shared" si="15"/>
        <v>41666.666666666664</v>
      </c>
      <c r="Y59" s="109">
        <f t="shared" si="15"/>
        <v>41666.666666666664</v>
      </c>
      <c r="Z59" s="124">
        <f t="shared" si="0"/>
        <v>500000.00000000006</v>
      </c>
      <c r="AA59" s="118"/>
    </row>
    <row r="60" spans="2:27" ht="15" thickBot="1" x14ac:dyDescent="0.3">
      <c r="B60" s="230"/>
      <c r="C60" s="181" t="s">
        <v>268</v>
      </c>
      <c r="D60" s="86" t="s">
        <v>275</v>
      </c>
      <c r="E60" s="86" t="str">
        <f>E59</f>
        <v>R07 - Otros gastos</v>
      </c>
      <c r="F60" s="63" t="str">
        <f>F59</f>
        <v>Global</v>
      </c>
      <c r="G60" s="63">
        <v>1</v>
      </c>
      <c r="H60" s="125">
        <v>600000</v>
      </c>
      <c r="I60" s="142">
        <f>G60*H60</f>
        <v>600000</v>
      </c>
      <c r="J60" s="143"/>
      <c r="K60" s="144">
        <f t="shared" si="16"/>
        <v>600000</v>
      </c>
      <c r="L60" s="145"/>
      <c r="N60" s="109">
        <f>I60</f>
        <v>600000</v>
      </c>
      <c r="O60" s="109"/>
      <c r="P60" s="109"/>
      <c r="Q60" s="109"/>
      <c r="R60" s="109"/>
      <c r="S60" s="109"/>
      <c r="T60" s="109"/>
      <c r="U60" s="109"/>
      <c r="V60" s="109"/>
      <c r="W60" s="109"/>
      <c r="X60" s="109"/>
      <c r="Y60" s="109"/>
      <c r="Z60" s="124">
        <f t="shared" si="0"/>
        <v>600000</v>
      </c>
      <c r="AA60" s="118"/>
    </row>
    <row r="61" spans="2:27" ht="14.25" x14ac:dyDescent="0.25">
      <c r="F61" s="60"/>
      <c r="H61" s="183" t="s">
        <v>276</v>
      </c>
      <c r="I61" s="182">
        <f>SUM(I6:I60)</f>
        <v>246929500</v>
      </c>
      <c r="J61" s="146">
        <f>SUM(J6:J60)</f>
        <v>176204000</v>
      </c>
      <c r="K61" s="147">
        <f>SUM(K6:K60)</f>
        <v>65805500</v>
      </c>
      <c r="L61" s="148">
        <f t="shared" ref="L61" si="17">SUM(L6:L60)</f>
        <v>4920000</v>
      </c>
      <c r="N61" s="84">
        <f>SUM(N6:N60)</f>
        <v>17907458.333333336</v>
      </c>
      <c r="O61" s="84">
        <f t="shared" ref="O61:Y61" si="18">SUM(O6:O60)</f>
        <v>17889958.333333336</v>
      </c>
      <c r="P61" s="84">
        <f t="shared" si="18"/>
        <v>21289958.333333336</v>
      </c>
      <c r="Q61" s="84">
        <f t="shared" si="18"/>
        <v>18009958.333333336</v>
      </c>
      <c r="R61" s="84">
        <f t="shared" si="18"/>
        <v>16809958.333333332</v>
      </c>
      <c r="S61" s="84">
        <f t="shared" si="18"/>
        <v>19129958.333333336</v>
      </c>
      <c r="T61" s="84">
        <f t="shared" si="18"/>
        <v>15119958.333333332</v>
      </c>
      <c r="U61" s="84">
        <f t="shared" si="18"/>
        <v>16459958.333333332</v>
      </c>
      <c r="V61" s="84">
        <f t="shared" si="18"/>
        <v>18469958.333333336</v>
      </c>
      <c r="W61" s="84">
        <f t="shared" si="18"/>
        <v>16237458.333333332</v>
      </c>
      <c r="X61" s="84">
        <f t="shared" si="18"/>
        <v>14767458.333333332</v>
      </c>
      <c r="Y61" s="84">
        <f t="shared" si="18"/>
        <v>54837458.333333328</v>
      </c>
      <c r="Z61" s="123">
        <f>SUM(Z6:Z60)</f>
        <v>246929500</v>
      </c>
      <c r="AA61" s="136">
        <f>SUM(N61:Y61)</f>
        <v>246929500</v>
      </c>
    </row>
    <row r="62" spans="2:27" ht="15" thickBot="1" x14ac:dyDescent="0.3">
      <c r="I62" s="149">
        <v>1</v>
      </c>
      <c r="J62" s="135">
        <f>(J61*$I$62)/$I$61</f>
        <v>0.71358019191712618</v>
      </c>
      <c r="K62" s="135">
        <f t="shared" ref="K62:L62" si="19">(K61*$I$62)/$I$61</f>
        <v>0.26649509272889632</v>
      </c>
      <c r="L62" s="150">
        <f t="shared" si="19"/>
        <v>1.9924715353977551E-2</v>
      </c>
    </row>
    <row r="63" spans="2:27" ht="15" thickBot="1" x14ac:dyDescent="0.3">
      <c r="J63" s="225">
        <f>J61+K61+L61</f>
        <v>246929500</v>
      </c>
      <c r="K63" s="226"/>
      <c r="L63" s="227"/>
    </row>
    <row r="64" spans="2:27" ht="14.25" x14ac:dyDescent="0.25"/>
    <row r="65" spans="9:12" ht="14.25" x14ac:dyDescent="0.25">
      <c r="I65" s="118"/>
      <c r="J65" s="118"/>
      <c r="K65" s="118"/>
      <c r="L65" s="118"/>
    </row>
  </sheetData>
  <mergeCells count="24">
    <mergeCell ref="J4:J5"/>
    <mergeCell ref="J3:L3"/>
    <mergeCell ref="C21:C25"/>
    <mergeCell ref="B48:B54"/>
    <mergeCell ref="C48:C50"/>
    <mergeCell ref="C51:C54"/>
    <mergeCell ref="C26:C27"/>
    <mergeCell ref="C28:C29"/>
    <mergeCell ref="J63:L63"/>
    <mergeCell ref="B55:B60"/>
    <mergeCell ref="K4:L4"/>
    <mergeCell ref="B3:B4"/>
    <mergeCell ref="C3:I4"/>
    <mergeCell ref="C30:C31"/>
    <mergeCell ref="B32:B47"/>
    <mergeCell ref="C32:C37"/>
    <mergeCell ref="C38:C40"/>
    <mergeCell ref="C43:C45"/>
    <mergeCell ref="C46:C47"/>
    <mergeCell ref="B6:B31"/>
    <mergeCell ref="C6:C10"/>
    <mergeCell ref="C11:C12"/>
    <mergeCell ref="C14:C16"/>
    <mergeCell ref="C17:C20"/>
  </mergeCells>
  <pageMargins left="0.7" right="0.7" top="0.75" bottom="0.75" header="0.3" footer="0.3"/>
  <pageSetup paperSize="9" orientation="portrait" horizontalDpi="360" verticalDpi="36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0"/>
  <sheetViews>
    <sheetView workbookViewId="0">
      <selection activeCell="B27" sqref="B27"/>
    </sheetView>
  </sheetViews>
  <sheetFormatPr baseColWidth="10" defaultRowHeight="12.75" x14ac:dyDescent="0.2"/>
  <cols>
    <col min="1" max="1" width="6" style="71" customWidth="1"/>
    <col min="2" max="2" width="41.140625" style="71" customWidth="1"/>
    <col min="3" max="3" width="16.42578125" style="71" customWidth="1"/>
    <col min="4" max="4" width="15.140625" style="71" bestFit="1" customWidth="1"/>
    <col min="5" max="5" width="29.85546875" style="77" customWidth="1"/>
    <col min="6" max="256" width="11.42578125" style="71"/>
    <col min="257" max="257" width="6" style="71" customWidth="1"/>
    <col min="258" max="258" width="41.140625" style="71" customWidth="1"/>
    <col min="259" max="259" width="12.28515625" style="71" bestFit="1" customWidth="1"/>
    <col min="260" max="260" width="15.140625" style="71" bestFit="1" customWidth="1"/>
    <col min="261" max="261" width="29.85546875" style="71" customWidth="1"/>
    <col min="262" max="512" width="11.42578125" style="71"/>
    <col min="513" max="513" width="6" style="71" customWidth="1"/>
    <col min="514" max="514" width="41.140625" style="71" customWidth="1"/>
    <col min="515" max="515" width="12.28515625" style="71" bestFit="1" customWidth="1"/>
    <col min="516" max="516" width="15.140625" style="71" bestFit="1" customWidth="1"/>
    <col min="517" max="517" width="29.85546875" style="71" customWidth="1"/>
    <col min="518" max="768" width="11.42578125" style="71"/>
    <col min="769" max="769" width="6" style="71" customWidth="1"/>
    <col min="770" max="770" width="41.140625" style="71" customWidth="1"/>
    <col min="771" max="771" width="12.28515625" style="71" bestFit="1" customWidth="1"/>
    <col min="772" max="772" width="15.140625" style="71" bestFit="1" customWidth="1"/>
    <col min="773" max="773" width="29.85546875" style="71" customWidth="1"/>
    <col min="774" max="1024" width="11.42578125" style="71"/>
    <col min="1025" max="1025" width="6" style="71" customWidth="1"/>
    <col min="1026" max="1026" width="41.140625" style="71" customWidth="1"/>
    <col min="1027" max="1027" width="12.28515625" style="71" bestFit="1" customWidth="1"/>
    <col min="1028" max="1028" width="15.140625" style="71" bestFit="1" customWidth="1"/>
    <col min="1029" max="1029" width="29.85546875" style="71" customWidth="1"/>
    <col min="1030" max="1280" width="11.42578125" style="71"/>
    <col min="1281" max="1281" width="6" style="71" customWidth="1"/>
    <col min="1282" max="1282" width="41.140625" style="71" customWidth="1"/>
    <col min="1283" max="1283" width="12.28515625" style="71" bestFit="1" customWidth="1"/>
    <col min="1284" max="1284" width="15.140625" style="71" bestFit="1" customWidth="1"/>
    <col min="1285" max="1285" width="29.85546875" style="71" customWidth="1"/>
    <col min="1286" max="1536" width="11.42578125" style="71"/>
    <col min="1537" max="1537" width="6" style="71" customWidth="1"/>
    <col min="1538" max="1538" width="41.140625" style="71" customWidth="1"/>
    <col min="1539" max="1539" width="12.28515625" style="71" bestFit="1" customWidth="1"/>
    <col min="1540" max="1540" width="15.140625" style="71" bestFit="1" customWidth="1"/>
    <col min="1541" max="1541" width="29.85546875" style="71" customWidth="1"/>
    <col min="1542" max="1792" width="11.42578125" style="71"/>
    <col min="1793" max="1793" width="6" style="71" customWidth="1"/>
    <col min="1794" max="1794" width="41.140625" style="71" customWidth="1"/>
    <col min="1795" max="1795" width="12.28515625" style="71" bestFit="1" customWidth="1"/>
    <col min="1796" max="1796" width="15.140625" style="71" bestFit="1" customWidth="1"/>
    <col min="1797" max="1797" width="29.85546875" style="71" customWidth="1"/>
    <col min="1798" max="2048" width="11.42578125" style="71"/>
    <col min="2049" max="2049" width="6" style="71" customWidth="1"/>
    <col min="2050" max="2050" width="41.140625" style="71" customWidth="1"/>
    <col min="2051" max="2051" width="12.28515625" style="71" bestFit="1" customWidth="1"/>
    <col min="2052" max="2052" width="15.140625" style="71" bestFit="1" customWidth="1"/>
    <col min="2053" max="2053" width="29.85546875" style="71" customWidth="1"/>
    <col min="2054" max="2304" width="11.42578125" style="71"/>
    <col min="2305" max="2305" width="6" style="71" customWidth="1"/>
    <col min="2306" max="2306" width="41.140625" style="71" customWidth="1"/>
    <col min="2307" max="2307" width="12.28515625" style="71" bestFit="1" customWidth="1"/>
    <col min="2308" max="2308" width="15.140625" style="71" bestFit="1" customWidth="1"/>
    <col min="2309" max="2309" width="29.85546875" style="71" customWidth="1"/>
    <col min="2310" max="2560" width="11.42578125" style="71"/>
    <col min="2561" max="2561" width="6" style="71" customWidth="1"/>
    <col min="2562" max="2562" width="41.140625" style="71" customWidth="1"/>
    <col min="2563" max="2563" width="12.28515625" style="71" bestFit="1" customWidth="1"/>
    <col min="2564" max="2564" width="15.140625" style="71" bestFit="1" customWidth="1"/>
    <col min="2565" max="2565" width="29.85546875" style="71" customWidth="1"/>
    <col min="2566" max="2816" width="11.42578125" style="71"/>
    <col min="2817" max="2817" width="6" style="71" customWidth="1"/>
    <col min="2818" max="2818" width="41.140625" style="71" customWidth="1"/>
    <col min="2819" max="2819" width="12.28515625" style="71" bestFit="1" customWidth="1"/>
    <col min="2820" max="2820" width="15.140625" style="71" bestFit="1" customWidth="1"/>
    <col min="2821" max="2821" width="29.85546875" style="71" customWidth="1"/>
    <col min="2822" max="3072" width="11.42578125" style="71"/>
    <col min="3073" max="3073" width="6" style="71" customWidth="1"/>
    <col min="3074" max="3074" width="41.140625" style="71" customWidth="1"/>
    <col min="3075" max="3075" width="12.28515625" style="71" bestFit="1" customWidth="1"/>
    <col min="3076" max="3076" width="15.140625" style="71" bestFit="1" customWidth="1"/>
    <col min="3077" max="3077" width="29.85546875" style="71" customWidth="1"/>
    <col min="3078" max="3328" width="11.42578125" style="71"/>
    <col min="3329" max="3329" width="6" style="71" customWidth="1"/>
    <col min="3330" max="3330" width="41.140625" style="71" customWidth="1"/>
    <col min="3331" max="3331" width="12.28515625" style="71" bestFit="1" customWidth="1"/>
    <col min="3332" max="3332" width="15.140625" style="71" bestFit="1" customWidth="1"/>
    <col min="3333" max="3333" width="29.85546875" style="71" customWidth="1"/>
    <col min="3334" max="3584" width="11.42578125" style="71"/>
    <col min="3585" max="3585" width="6" style="71" customWidth="1"/>
    <col min="3586" max="3586" width="41.140625" style="71" customWidth="1"/>
    <col min="3587" max="3587" width="12.28515625" style="71" bestFit="1" customWidth="1"/>
    <col min="3588" max="3588" width="15.140625" style="71" bestFit="1" customWidth="1"/>
    <col min="3589" max="3589" width="29.85546875" style="71" customWidth="1"/>
    <col min="3590" max="3840" width="11.42578125" style="71"/>
    <col min="3841" max="3841" width="6" style="71" customWidth="1"/>
    <col min="3842" max="3842" width="41.140625" style="71" customWidth="1"/>
    <col min="3843" max="3843" width="12.28515625" style="71" bestFit="1" customWidth="1"/>
    <col min="3844" max="3844" width="15.140625" style="71" bestFit="1" customWidth="1"/>
    <col min="3845" max="3845" width="29.85546875" style="71" customWidth="1"/>
    <col min="3846" max="4096" width="11.42578125" style="71"/>
    <col min="4097" max="4097" width="6" style="71" customWidth="1"/>
    <col min="4098" max="4098" width="41.140625" style="71" customWidth="1"/>
    <col min="4099" max="4099" width="12.28515625" style="71" bestFit="1" customWidth="1"/>
    <col min="4100" max="4100" width="15.140625" style="71" bestFit="1" customWidth="1"/>
    <col min="4101" max="4101" width="29.85546875" style="71" customWidth="1"/>
    <col min="4102" max="4352" width="11.42578125" style="71"/>
    <col min="4353" max="4353" width="6" style="71" customWidth="1"/>
    <col min="4354" max="4354" width="41.140625" style="71" customWidth="1"/>
    <col min="4355" max="4355" width="12.28515625" style="71" bestFit="1" customWidth="1"/>
    <col min="4356" max="4356" width="15.140625" style="71" bestFit="1" customWidth="1"/>
    <col min="4357" max="4357" width="29.85546875" style="71" customWidth="1"/>
    <col min="4358" max="4608" width="11.42578125" style="71"/>
    <col min="4609" max="4609" width="6" style="71" customWidth="1"/>
    <col min="4610" max="4610" width="41.140625" style="71" customWidth="1"/>
    <col min="4611" max="4611" width="12.28515625" style="71" bestFit="1" customWidth="1"/>
    <col min="4612" max="4612" width="15.140625" style="71" bestFit="1" customWidth="1"/>
    <col min="4613" max="4613" width="29.85546875" style="71" customWidth="1"/>
    <col min="4614" max="4864" width="11.42578125" style="71"/>
    <col min="4865" max="4865" width="6" style="71" customWidth="1"/>
    <col min="4866" max="4866" width="41.140625" style="71" customWidth="1"/>
    <col min="4867" max="4867" width="12.28515625" style="71" bestFit="1" customWidth="1"/>
    <col min="4868" max="4868" width="15.140625" style="71" bestFit="1" customWidth="1"/>
    <col min="4869" max="4869" width="29.85546875" style="71" customWidth="1"/>
    <col min="4870" max="5120" width="11.42578125" style="71"/>
    <col min="5121" max="5121" width="6" style="71" customWidth="1"/>
    <col min="5122" max="5122" width="41.140625" style="71" customWidth="1"/>
    <col min="5123" max="5123" width="12.28515625" style="71" bestFit="1" customWidth="1"/>
    <col min="5124" max="5124" width="15.140625" style="71" bestFit="1" customWidth="1"/>
    <col min="5125" max="5125" width="29.85546875" style="71" customWidth="1"/>
    <col min="5126" max="5376" width="11.42578125" style="71"/>
    <col min="5377" max="5377" width="6" style="71" customWidth="1"/>
    <col min="5378" max="5378" width="41.140625" style="71" customWidth="1"/>
    <col min="5379" max="5379" width="12.28515625" style="71" bestFit="1" customWidth="1"/>
    <col min="5380" max="5380" width="15.140625" style="71" bestFit="1" customWidth="1"/>
    <col min="5381" max="5381" width="29.85546875" style="71" customWidth="1"/>
    <col min="5382" max="5632" width="11.42578125" style="71"/>
    <col min="5633" max="5633" width="6" style="71" customWidth="1"/>
    <col min="5634" max="5634" width="41.140625" style="71" customWidth="1"/>
    <col min="5635" max="5635" width="12.28515625" style="71" bestFit="1" customWidth="1"/>
    <col min="5636" max="5636" width="15.140625" style="71" bestFit="1" customWidth="1"/>
    <col min="5637" max="5637" width="29.85546875" style="71" customWidth="1"/>
    <col min="5638" max="5888" width="11.42578125" style="71"/>
    <col min="5889" max="5889" width="6" style="71" customWidth="1"/>
    <col min="5890" max="5890" width="41.140625" style="71" customWidth="1"/>
    <col min="5891" max="5891" width="12.28515625" style="71" bestFit="1" customWidth="1"/>
    <col min="5892" max="5892" width="15.140625" style="71" bestFit="1" customWidth="1"/>
    <col min="5893" max="5893" width="29.85546875" style="71" customWidth="1"/>
    <col min="5894" max="6144" width="11.42578125" style="71"/>
    <col min="6145" max="6145" width="6" style="71" customWidth="1"/>
    <col min="6146" max="6146" width="41.140625" style="71" customWidth="1"/>
    <col min="6147" max="6147" width="12.28515625" style="71" bestFit="1" customWidth="1"/>
    <col min="6148" max="6148" width="15.140625" style="71" bestFit="1" customWidth="1"/>
    <col min="6149" max="6149" width="29.85546875" style="71" customWidth="1"/>
    <col min="6150" max="6400" width="11.42578125" style="71"/>
    <col min="6401" max="6401" width="6" style="71" customWidth="1"/>
    <col min="6402" max="6402" width="41.140625" style="71" customWidth="1"/>
    <col min="6403" max="6403" width="12.28515625" style="71" bestFit="1" customWidth="1"/>
    <col min="6404" max="6404" width="15.140625" style="71" bestFit="1" customWidth="1"/>
    <col min="6405" max="6405" width="29.85546875" style="71" customWidth="1"/>
    <col min="6406" max="6656" width="11.42578125" style="71"/>
    <col min="6657" max="6657" width="6" style="71" customWidth="1"/>
    <col min="6658" max="6658" width="41.140625" style="71" customWidth="1"/>
    <col min="6659" max="6659" width="12.28515625" style="71" bestFit="1" customWidth="1"/>
    <col min="6660" max="6660" width="15.140625" style="71" bestFit="1" customWidth="1"/>
    <col min="6661" max="6661" width="29.85546875" style="71" customWidth="1"/>
    <col min="6662" max="6912" width="11.42578125" style="71"/>
    <col min="6913" max="6913" width="6" style="71" customWidth="1"/>
    <col min="6914" max="6914" width="41.140625" style="71" customWidth="1"/>
    <col min="6915" max="6915" width="12.28515625" style="71" bestFit="1" customWidth="1"/>
    <col min="6916" max="6916" width="15.140625" style="71" bestFit="1" customWidth="1"/>
    <col min="6917" max="6917" width="29.85546875" style="71" customWidth="1"/>
    <col min="6918" max="7168" width="11.42578125" style="71"/>
    <col min="7169" max="7169" width="6" style="71" customWidth="1"/>
    <col min="7170" max="7170" width="41.140625" style="71" customWidth="1"/>
    <col min="7171" max="7171" width="12.28515625" style="71" bestFit="1" customWidth="1"/>
    <col min="7172" max="7172" width="15.140625" style="71" bestFit="1" customWidth="1"/>
    <col min="7173" max="7173" width="29.85546875" style="71" customWidth="1"/>
    <col min="7174" max="7424" width="11.42578125" style="71"/>
    <col min="7425" max="7425" width="6" style="71" customWidth="1"/>
    <col min="7426" max="7426" width="41.140625" style="71" customWidth="1"/>
    <col min="7427" max="7427" width="12.28515625" style="71" bestFit="1" customWidth="1"/>
    <col min="7428" max="7428" width="15.140625" style="71" bestFit="1" customWidth="1"/>
    <col min="7429" max="7429" width="29.85546875" style="71" customWidth="1"/>
    <col min="7430" max="7680" width="11.42578125" style="71"/>
    <col min="7681" max="7681" width="6" style="71" customWidth="1"/>
    <col min="7682" max="7682" width="41.140625" style="71" customWidth="1"/>
    <col min="7683" max="7683" width="12.28515625" style="71" bestFit="1" customWidth="1"/>
    <col min="7684" max="7684" width="15.140625" style="71" bestFit="1" customWidth="1"/>
    <col min="7685" max="7685" width="29.85546875" style="71" customWidth="1"/>
    <col min="7686" max="7936" width="11.42578125" style="71"/>
    <col min="7937" max="7937" width="6" style="71" customWidth="1"/>
    <col min="7938" max="7938" width="41.140625" style="71" customWidth="1"/>
    <col min="7939" max="7939" width="12.28515625" style="71" bestFit="1" customWidth="1"/>
    <col min="7940" max="7940" width="15.140625" style="71" bestFit="1" customWidth="1"/>
    <col min="7941" max="7941" width="29.85546875" style="71" customWidth="1"/>
    <col min="7942" max="8192" width="11.42578125" style="71"/>
    <col min="8193" max="8193" width="6" style="71" customWidth="1"/>
    <col min="8194" max="8194" width="41.140625" style="71" customWidth="1"/>
    <col min="8195" max="8195" width="12.28515625" style="71" bestFit="1" customWidth="1"/>
    <col min="8196" max="8196" width="15.140625" style="71" bestFit="1" customWidth="1"/>
    <col min="8197" max="8197" width="29.85546875" style="71" customWidth="1"/>
    <col min="8198" max="8448" width="11.42578125" style="71"/>
    <col min="8449" max="8449" width="6" style="71" customWidth="1"/>
    <col min="8450" max="8450" width="41.140625" style="71" customWidth="1"/>
    <col min="8451" max="8451" width="12.28515625" style="71" bestFit="1" customWidth="1"/>
    <col min="8452" max="8452" width="15.140625" style="71" bestFit="1" customWidth="1"/>
    <col min="8453" max="8453" width="29.85546875" style="71" customWidth="1"/>
    <col min="8454" max="8704" width="11.42578125" style="71"/>
    <col min="8705" max="8705" width="6" style="71" customWidth="1"/>
    <col min="8706" max="8706" width="41.140625" style="71" customWidth="1"/>
    <col min="8707" max="8707" width="12.28515625" style="71" bestFit="1" customWidth="1"/>
    <col min="8708" max="8708" width="15.140625" style="71" bestFit="1" customWidth="1"/>
    <col min="8709" max="8709" width="29.85546875" style="71" customWidth="1"/>
    <col min="8710" max="8960" width="11.42578125" style="71"/>
    <col min="8961" max="8961" width="6" style="71" customWidth="1"/>
    <col min="8962" max="8962" width="41.140625" style="71" customWidth="1"/>
    <col min="8963" max="8963" width="12.28515625" style="71" bestFit="1" customWidth="1"/>
    <col min="8964" max="8964" width="15.140625" style="71" bestFit="1" customWidth="1"/>
    <col min="8965" max="8965" width="29.85546875" style="71" customWidth="1"/>
    <col min="8966" max="9216" width="11.42578125" style="71"/>
    <col min="9217" max="9217" width="6" style="71" customWidth="1"/>
    <col min="9218" max="9218" width="41.140625" style="71" customWidth="1"/>
    <col min="9219" max="9219" width="12.28515625" style="71" bestFit="1" customWidth="1"/>
    <col min="9220" max="9220" width="15.140625" style="71" bestFit="1" customWidth="1"/>
    <col min="9221" max="9221" width="29.85546875" style="71" customWidth="1"/>
    <col min="9222" max="9472" width="11.42578125" style="71"/>
    <col min="9473" max="9473" width="6" style="71" customWidth="1"/>
    <col min="9474" max="9474" width="41.140625" style="71" customWidth="1"/>
    <col min="9475" max="9475" width="12.28515625" style="71" bestFit="1" customWidth="1"/>
    <col min="9476" max="9476" width="15.140625" style="71" bestFit="1" customWidth="1"/>
    <col min="9477" max="9477" width="29.85546875" style="71" customWidth="1"/>
    <col min="9478" max="9728" width="11.42578125" style="71"/>
    <col min="9729" max="9729" width="6" style="71" customWidth="1"/>
    <col min="9730" max="9730" width="41.140625" style="71" customWidth="1"/>
    <col min="9731" max="9731" width="12.28515625" style="71" bestFit="1" customWidth="1"/>
    <col min="9732" max="9732" width="15.140625" style="71" bestFit="1" customWidth="1"/>
    <col min="9733" max="9733" width="29.85546875" style="71" customWidth="1"/>
    <col min="9734" max="9984" width="11.42578125" style="71"/>
    <col min="9985" max="9985" width="6" style="71" customWidth="1"/>
    <col min="9986" max="9986" width="41.140625" style="71" customWidth="1"/>
    <col min="9987" max="9987" width="12.28515625" style="71" bestFit="1" customWidth="1"/>
    <col min="9988" max="9988" width="15.140625" style="71" bestFit="1" customWidth="1"/>
    <col min="9989" max="9989" width="29.85546875" style="71" customWidth="1"/>
    <col min="9990" max="10240" width="11.42578125" style="71"/>
    <col min="10241" max="10241" width="6" style="71" customWidth="1"/>
    <col min="10242" max="10242" width="41.140625" style="71" customWidth="1"/>
    <col min="10243" max="10243" width="12.28515625" style="71" bestFit="1" customWidth="1"/>
    <col min="10244" max="10244" width="15.140625" style="71" bestFit="1" customWidth="1"/>
    <col min="10245" max="10245" width="29.85546875" style="71" customWidth="1"/>
    <col min="10246" max="10496" width="11.42578125" style="71"/>
    <col min="10497" max="10497" width="6" style="71" customWidth="1"/>
    <col min="10498" max="10498" width="41.140625" style="71" customWidth="1"/>
    <col min="10499" max="10499" width="12.28515625" style="71" bestFit="1" customWidth="1"/>
    <col min="10500" max="10500" width="15.140625" style="71" bestFit="1" customWidth="1"/>
    <col min="10501" max="10501" width="29.85546875" style="71" customWidth="1"/>
    <col min="10502" max="10752" width="11.42578125" style="71"/>
    <col min="10753" max="10753" width="6" style="71" customWidth="1"/>
    <col min="10754" max="10754" width="41.140625" style="71" customWidth="1"/>
    <col min="10755" max="10755" width="12.28515625" style="71" bestFit="1" customWidth="1"/>
    <col min="10756" max="10756" width="15.140625" style="71" bestFit="1" customWidth="1"/>
    <col min="10757" max="10757" width="29.85546875" style="71" customWidth="1"/>
    <col min="10758" max="11008" width="11.42578125" style="71"/>
    <col min="11009" max="11009" width="6" style="71" customWidth="1"/>
    <col min="11010" max="11010" width="41.140625" style="71" customWidth="1"/>
    <col min="11011" max="11011" width="12.28515625" style="71" bestFit="1" customWidth="1"/>
    <col min="11012" max="11012" width="15.140625" style="71" bestFit="1" customWidth="1"/>
    <col min="11013" max="11013" width="29.85546875" style="71" customWidth="1"/>
    <col min="11014" max="11264" width="11.42578125" style="71"/>
    <col min="11265" max="11265" width="6" style="71" customWidth="1"/>
    <col min="11266" max="11266" width="41.140625" style="71" customWidth="1"/>
    <col min="11267" max="11267" width="12.28515625" style="71" bestFit="1" customWidth="1"/>
    <col min="11268" max="11268" width="15.140625" style="71" bestFit="1" customWidth="1"/>
    <col min="11269" max="11269" width="29.85546875" style="71" customWidth="1"/>
    <col min="11270" max="11520" width="11.42578125" style="71"/>
    <col min="11521" max="11521" width="6" style="71" customWidth="1"/>
    <col min="11522" max="11522" width="41.140625" style="71" customWidth="1"/>
    <col min="11523" max="11523" width="12.28515625" style="71" bestFit="1" customWidth="1"/>
    <col min="11524" max="11524" width="15.140625" style="71" bestFit="1" customWidth="1"/>
    <col min="11525" max="11525" width="29.85546875" style="71" customWidth="1"/>
    <col min="11526" max="11776" width="11.42578125" style="71"/>
    <col min="11777" max="11777" width="6" style="71" customWidth="1"/>
    <col min="11778" max="11778" width="41.140625" style="71" customWidth="1"/>
    <col min="11779" max="11779" width="12.28515625" style="71" bestFit="1" customWidth="1"/>
    <col min="11780" max="11780" width="15.140625" style="71" bestFit="1" customWidth="1"/>
    <col min="11781" max="11781" width="29.85546875" style="71" customWidth="1"/>
    <col min="11782" max="12032" width="11.42578125" style="71"/>
    <col min="12033" max="12033" width="6" style="71" customWidth="1"/>
    <col min="12034" max="12034" width="41.140625" style="71" customWidth="1"/>
    <col min="12035" max="12035" width="12.28515625" style="71" bestFit="1" customWidth="1"/>
    <col min="12036" max="12036" width="15.140625" style="71" bestFit="1" customWidth="1"/>
    <col min="12037" max="12037" width="29.85546875" style="71" customWidth="1"/>
    <col min="12038" max="12288" width="11.42578125" style="71"/>
    <col min="12289" max="12289" width="6" style="71" customWidth="1"/>
    <col min="12290" max="12290" width="41.140625" style="71" customWidth="1"/>
    <col min="12291" max="12291" width="12.28515625" style="71" bestFit="1" customWidth="1"/>
    <col min="12292" max="12292" width="15.140625" style="71" bestFit="1" customWidth="1"/>
    <col min="12293" max="12293" width="29.85546875" style="71" customWidth="1"/>
    <col min="12294" max="12544" width="11.42578125" style="71"/>
    <col min="12545" max="12545" width="6" style="71" customWidth="1"/>
    <col min="12546" max="12546" width="41.140625" style="71" customWidth="1"/>
    <col min="12547" max="12547" width="12.28515625" style="71" bestFit="1" customWidth="1"/>
    <col min="12548" max="12548" width="15.140625" style="71" bestFit="1" customWidth="1"/>
    <col min="12549" max="12549" width="29.85546875" style="71" customWidth="1"/>
    <col min="12550" max="12800" width="11.42578125" style="71"/>
    <col min="12801" max="12801" width="6" style="71" customWidth="1"/>
    <col min="12802" max="12802" width="41.140625" style="71" customWidth="1"/>
    <col min="12803" max="12803" width="12.28515625" style="71" bestFit="1" customWidth="1"/>
    <col min="12804" max="12804" width="15.140625" style="71" bestFit="1" customWidth="1"/>
    <col min="12805" max="12805" width="29.85546875" style="71" customWidth="1"/>
    <col min="12806" max="13056" width="11.42578125" style="71"/>
    <col min="13057" max="13057" width="6" style="71" customWidth="1"/>
    <col min="13058" max="13058" width="41.140625" style="71" customWidth="1"/>
    <col min="13059" max="13059" width="12.28515625" style="71" bestFit="1" customWidth="1"/>
    <col min="13060" max="13060" width="15.140625" style="71" bestFit="1" customWidth="1"/>
    <col min="13061" max="13061" width="29.85546875" style="71" customWidth="1"/>
    <col min="13062" max="13312" width="11.42578125" style="71"/>
    <col min="13313" max="13313" width="6" style="71" customWidth="1"/>
    <col min="13314" max="13314" width="41.140625" style="71" customWidth="1"/>
    <col min="13315" max="13315" width="12.28515625" style="71" bestFit="1" customWidth="1"/>
    <col min="13316" max="13316" width="15.140625" style="71" bestFit="1" customWidth="1"/>
    <col min="13317" max="13317" width="29.85546875" style="71" customWidth="1"/>
    <col min="13318" max="13568" width="11.42578125" style="71"/>
    <col min="13569" max="13569" width="6" style="71" customWidth="1"/>
    <col min="13570" max="13570" width="41.140625" style="71" customWidth="1"/>
    <col min="13571" max="13571" width="12.28515625" style="71" bestFit="1" customWidth="1"/>
    <col min="13572" max="13572" width="15.140625" style="71" bestFit="1" customWidth="1"/>
    <col min="13573" max="13573" width="29.85546875" style="71" customWidth="1"/>
    <col min="13574" max="13824" width="11.42578125" style="71"/>
    <col min="13825" max="13825" width="6" style="71" customWidth="1"/>
    <col min="13826" max="13826" width="41.140625" style="71" customWidth="1"/>
    <col min="13827" max="13827" width="12.28515625" style="71" bestFit="1" customWidth="1"/>
    <col min="13828" max="13828" width="15.140625" style="71" bestFit="1" customWidth="1"/>
    <col min="13829" max="13829" width="29.85546875" style="71" customWidth="1"/>
    <col min="13830" max="14080" width="11.42578125" style="71"/>
    <col min="14081" max="14081" width="6" style="71" customWidth="1"/>
    <col min="14082" max="14082" width="41.140625" style="71" customWidth="1"/>
    <col min="14083" max="14083" width="12.28515625" style="71" bestFit="1" customWidth="1"/>
    <col min="14084" max="14084" width="15.140625" style="71" bestFit="1" customWidth="1"/>
    <col min="14085" max="14085" width="29.85546875" style="71" customWidth="1"/>
    <col min="14086" max="14336" width="11.42578125" style="71"/>
    <col min="14337" max="14337" width="6" style="71" customWidth="1"/>
    <col min="14338" max="14338" width="41.140625" style="71" customWidth="1"/>
    <col min="14339" max="14339" width="12.28515625" style="71" bestFit="1" customWidth="1"/>
    <col min="14340" max="14340" width="15.140625" style="71" bestFit="1" customWidth="1"/>
    <col min="14341" max="14341" width="29.85546875" style="71" customWidth="1"/>
    <col min="14342" max="14592" width="11.42578125" style="71"/>
    <col min="14593" max="14593" width="6" style="71" customWidth="1"/>
    <col min="14594" max="14594" width="41.140625" style="71" customWidth="1"/>
    <col min="14595" max="14595" width="12.28515625" style="71" bestFit="1" customWidth="1"/>
    <col min="14596" max="14596" width="15.140625" style="71" bestFit="1" customWidth="1"/>
    <col min="14597" max="14597" width="29.85546875" style="71" customWidth="1"/>
    <col min="14598" max="14848" width="11.42578125" style="71"/>
    <col min="14849" max="14849" width="6" style="71" customWidth="1"/>
    <col min="14850" max="14850" width="41.140625" style="71" customWidth="1"/>
    <col min="14851" max="14851" width="12.28515625" style="71" bestFit="1" customWidth="1"/>
    <col min="14852" max="14852" width="15.140625" style="71" bestFit="1" customWidth="1"/>
    <col min="14853" max="14853" width="29.85546875" style="71" customWidth="1"/>
    <col min="14854" max="15104" width="11.42578125" style="71"/>
    <col min="15105" max="15105" width="6" style="71" customWidth="1"/>
    <col min="15106" max="15106" width="41.140625" style="71" customWidth="1"/>
    <col min="15107" max="15107" width="12.28515625" style="71" bestFit="1" customWidth="1"/>
    <col min="15108" max="15108" width="15.140625" style="71" bestFit="1" customWidth="1"/>
    <col min="15109" max="15109" width="29.85546875" style="71" customWidth="1"/>
    <col min="15110" max="15360" width="11.42578125" style="71"/>
    <col min="15361" max="15361" width="6" style="71" customWidth="1"/>
    <col min="15362" max="15362" width="41.140625" style="71" customWidth="1"/>
    <col min="15363" max="15363" width="12.28515625" style="71" bestFit="1" customWidth="1"/>
    <col min="15364" max="15364" width="15.140625" style="71" bestFit="1" customWidth="1"/>
    <col min="15365" max="15365" width="29.85546875" style="71" customWidth="1"/>
    <col min="15366" max="15616" width="11.42578125" style="71"/>
    <col min="15617" max="15617" width="6" style="71" customWidth="1"/>
    <col min="15618" max="15618" width="41.140625" style="71" customWidth="1"/>
    <col min="15619" max="15619" width="12.28515625" style="71" bestFit="1" customWidth="1"/>
    <col min="15620" max="15620" width="15.140625" style="71" bestFit="1" customWidth="1"/>
    <col min="15621" max="15621" width="29.85546875" style="71" customWidth="1"/>
    <col min="15622" max="15872" width="11.42578125" style="71"/>
    <col min="15873" max="15873" width="6" style="71" customWidth="1"/>
    <col min="15874" max="15874" width="41.140625" style="71" customWidth="1"/>
    <col min="15875" max="15875" width="12.28515625" style="71" bestFit="1" customWidth="1"/>
    <col min="15876" max="15876" width="15.140625" style="71" bestFit="1" customWidth="1"/>
    <col min="15877" max="15877" width="29.85546875" style="71" customWidth="1"/>
    <col min="15878" max="16128" width="11.42578125" style="71"/>
    <col min="16129" max="16129" width="6" style="71" customWidth="1"/>
    <col min="16130" max="16130" width="41.140625" style="71" customWidth="1"/>
    <col min="16131" max="16131" width="12.28515625" style="71" bestFit="1" customWidth="1"/>
    <col min="16132" max="16132" width="15.140625" style="71" bestFit="1" customWidth="1"/>
    <col min="16133" max="16133" width="29.85546875" style="71" customWidth="1"/>
    <col min="16134" max="16384" width="11.42578125" style="71"/>
  </cols>
  <sheetData>
    <row r="1" spans="1:6" ht="14.25" x14ac:dyDescent="0.2">
      <c r="A1" s="69"/>
      <c r="B1" s="69"/>
      <c r="C1" s="69"/>
      <c r="D1" s="69"/>
      <c r="E1" s="70"/>
    </row>
    <row r="2" spans="1:6" ht="14.25" x14ac:dyDescent="0.2">
      <c r="A2" s="69"/>
      <c r="B2" s="72" t="s">
        <v>194</v>
      </c>
      <c r="C2" s="73" t="s">
        <v>195</v>
      </c>
      <c r="D2" s="73" t="s">
        <v>196</v>
      </c>
      <c r="E2" s="74"/>
    </row>
    <row r="3" spans="1:6" ht="14.25" x14ac:dyDescent="0.2">
      <c r="B3" s="87" t="s">
        <v>197</v>
      </c>
      <c r="C3" s="88" t="s">
        <v>198</v>
      </c>
      <c r="D3" s="88"/>
      <c r="E3" s="70"/>
    </row>
    <row r="4" spans="1:6" ht="14.25" x14ac:dyDescent="0.2">
      <c r="B4" s="87" t="s">
        <v>199</v>
      </c>
      <c r="C4" s="88" t="s">
        <v>198</v>
      </c>
      <c r="D4" s="88"/>
      <c r="E4" s="70"/>
      <c r="F4" s="69"/>
    </row>
    <row r="5" spans="1:6" ht="14.25" x14ac:dyDescent="0.2">
      <c r="B5" s="87" t="s">
        <v>200</v>
      </c>
      <c r="C5" s="88" t="s">
        <v>198</v>
      </c>
      <c r="D5" s="88"/>
      <c r="E5" s="70"/>
      <c r="F5" s="69"/>
    </row>
    <row r="6" spans="1:6" ht="14.25" x14ac:dyDescent="0.2">
      <c r="A6" s="69"/>
      <c r="B6" s="87" t="s">
        <v>201</v>
      </c>
      <c r="C6" s="88" t="s">
        <v>198</v>
      </c>
      <c r="D6" s="88"/>
      <c r="E6" s="70"/>
    </row>
    <row r="7" spans="1:6" ht="14.25" x14ac:dyDescent="0.2">
      <c r="A7" s="69"/>
      <c r="B7" s="87" t="s">
        <v>202</v>
      </c>
      <c r="C7" s="88" t="s">
        <v>198</v>
      </c>
      <c r="D7" s="88"/>
      <c r="E7" s="70"/>
    </row>
    <row r="8" spans="1:6" ht="14.25" x14ac:dyDescent="0.2">
      <c r="A8" s="69"/>
      <c r="B8" s="87" t="s">
        <v>203</v>
      </c>
      <c r="C8" s="88" t="s">
        <v>198</v>
      </c>
      <c r="D8" s="88"/>
      <c r="E8" s="70"/>
    </row>
    <row r="9" spans="1:6" ht="14.25" x14ac:dyDescent="0.2">
      <c r="A9" s="69"/>
      <c r="B9" s="87" t="s">
        <v>204</v>
      </c>
      <c r="C9" s="88" t="s">
        <v>198</v>
      </c>
      <c r="D9" s="88"/>
      <c r="E9" s="70"/>
    </row>
    <row r="10" spans="1:6" ht="14.25" x14ac:dyDescent="0.2">
      <c r="A10" s="69"/>
      <c r="B10" s="87" t="s">
        <v>259</v>
      </c>
      <c r="C10" s="88" t="s">
        <v>260</v>
      </c>
      <c r="D10" s="88"/>
      <c r="E10" s="70"/>
    </row>
    <row r="11" spans="1:6" ht="14.25" x14ac:dyDescent="0.2">
      <c r="A11" s="69"/>
      <c r="B11" s="87" t="s">
        <v>205</v>
      </c>
      <c r="C11" s="88" t="s">
        <v>198</v>
      </c>
      <c r="D11" s="88"/>
      <c r="E11" s="70"/>
    </row>
    <row r="12" spans="1:6" ht="14.25" x14ac:dyDescent="0.2">
      <c r="A12" s="69"/>
      <c r="B12" s="69"/>
      <c r="C12" s="69"/>
      <c r="D12" s="69"/>
      <c r="E12" s="70"/>
    </row>
    <row r="13" spans="1:6" ht="28.5" x14ac:dyDescent="0.2">
      <c r="A13" s="69"/>
      <c r="B13" s="69"/>
      <c r="C13" s="80" t="s">
        <v>221</v>
      </c>
      <c r="D13" s="75" t="s">
        <v>206</v>
      </c>
      <c r="E13" s="70"/>
    </row>
    <row r="14" spans="1:6" ht="14.25" x14ac:dyDescent="0.2">
      <c r="A14" s="69"/>
      <c r="B14" s="81" t="s">
        <v>207</v>
      </c>
      <c r="C14" s="82" t="s">
        <v>198</v>
      </c>
      <c r="D14" s="81"/>
      <c r="E14" s="70"/>
    </row>
    <row r="15" spans="1:6" ht="14.25" x14ac:dyDescent="0.2">
      <c r="A15" s="69"/>
      <c r="B15" s="81" t="s">
        <v>208</v>
      </c>
      <c r="C15" s="82" t="s">
        <v>198</v>
      </c>
      <c r="D15" s="81"/>
      <c r="E15" s="70"/>
    </row>
    <row r="16" spans="1:6" ht="14.25" x14ac:dyDescent="0.2">
      <c r="A16" s="69"/>
      <c r="B16" s="81" t="s">
        <v>209</v>
      </c>
      <c r="C16" s="82" t="s">
        <v>198</v>
      </c>
      <c r="D16" s="81"/>
      <c r="E16" s="70"/>
    </row>
    <row r="17" spans="1:5" ht="14.25" x14ac:dyDescent="0.2">
      <c r="A17" s="69"/>
      <c r="B17" s="81" t="s">
        <v>210</v>
      </c>
      <c r="C17" s="82" t="s">
        <v>198</v>
      </c>
      <c r="D17" s="81"/>
    </row>
    <row r="18" spans="1:5" ht="14.25" x14ac:dyDescent="0.2">
      <c r="B18" s="81" t="s">
        <v>211</v>
      </c>
      <c r="C18" s="82" t="s">
        <v>198</v>
      </c>
      <c r="D18" s="81"/>
      <c r="E18" s="70"/>
    </row>
    <row r="19" spans="1:5" ht="14.25" x14ac:dyDescent="0.2">
      <c r="B19" s="81" t="s">
        <v>212</v>
      </c>
      <c r="C19" s="82" t="s">
        <v>198</v>
      </c>
      <c r="D19" s="81"/>
      <c r="E19" s="70"/>
    </row>
    <row r="20" spans="1:5" ht="14.25" x14ac:dyDescent="0.2">
      <c r="B20" s="81" t="s">
        <v>213</v>
      </c>
      <c r="C20" s="81"/>
      <c r="D20" s="82" t="s">
        <v>198</v>
      </c>
      <c r="E20" s="70"/>
    </row>
    <row r="21" spans="1:5" ht="14.25" x14ac:dyDescent="0.2">
      <c r="B21" s="69"/>
      <c r="C21" s="69"/>
      <c r="D21" s="69"/>
      <c r="E21" s="70"/>
    </row>
    <row r="22" spans="1:5" ht="14.25" x14ac:dyDescent="0.2">
      <c r="A22" s="69"/>
      <c r="B22" s="69"/>
      <c r="C22" s="69"/>
      <c r="D22" s="69"/>
      <c r="E22" s="70"/>
    </row>
    <row r="23" spans="1:5" ht="14.25" x14ac:dyDescent="0.2">
      <c r="B23" s="78" t="s">
        <v>214</v>
      </c>
      <c r="C23" s="69"/>
      <c r="D23" s="69"/>
      <c r="E23" s="70"/>
    </row>
    <row r="24" spans="1:5" ht="14.25" x14ac:dyDescent="0.2">
      <c r="B24" s="76" t="s">
        <v>215</v>
      </c>
      <c r="C24" s="79"/>
    </row>
    <row r="25" spans="1:5" ht="14.25" x14ac:dyDescent="0.2">
      <c r="B25" s="76" t="s">
        <v>216</v>
      </c>
      <c r="C25" s="79"/>
    </row>
    <row r="26" spans="1:5" ht="14.25" x14ac:dyDescent="0.2">
      <c r="B26" s="76" t="s">
        <v>217</v>
      </c>
      <c r="C26" s="79"/>
    </row>
    <row r="27" spans="1:5" ht="14.25" x14ac:dyDescent="0.2">
      <c r="B27" s="76" t="s">
        <v>218</v>
      </c>
      <c r="C27" s="79"/>
    </row>
    <row r="28" spans="1:5" ht="14.25" x14ac:dyDescent="0.2">
      <c r="B28" s="76" t="s">
        <v>219</v>
      </c>
      <c r="C28" s="79"/>
    </row>
    <row r="29" spans="1:5" ht="14.25" x14ac:dyDescent="0.2">
      <c r="B29" s="76" t="s">
        <v>220</v>
      </c>
      <c r="C29" s="79"/>
    </row>
    <row r="30" spans="1:5" ht="14.25" x14ac:dyDescent="0.2">
      <c r="A30" s="69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AH32"/>
  <sheetViews>
    <sheetView workbookViewId="0">
      <selection activeCell="W9" sqref="W9"/>
    </sheetView>
  </sheetViews>
  <sheetFormatPr baseColWidth="10" defaultRowHeight="15" x14ac:dyDescent="0.25"/>
  <cols>
    <col min="2" max="2" width="40" customWidth="1"/>
    <col min="4" max="5" width="3.28515625" bestFit="1" customWidth="1"/>
    <col min="6" max="20" width="3.28515625" customWidth="1"/>
    <col min="21" max="21" width="13.140625" customWidth="1"/>
    <col min="22" max="26" width="16.85546875" customWidth="1"/>
    <col min="28" max="28" width="12.7109375" bestFit="1" customWidth="1"/>
    <col min="29" max="29" width="26" customWidth="1"/>
    <col min="30" max="30" width="24.140625" bestFit="1" customWidth="1"/>
    <col min="31" max="31" width="15.5703125" bestFit="1" customWidth="1"/>
    <col min="32" max="32" width="15.5703125" customWidth="1"/>
    <col min="33" max="33" width="21.42578125" bestFit="1" customWidth="1"/>
    <col min="34" max="34" width="28.7109375" customWidth="1"/>
  </cols>
  <sheetData>
    <row r="3" spans="2:34" ht="18.75" x14ac:dyDescent="0.3">
      <c r="AB3" s="4"/>
      <c r="AC3" s="184"/>
      <c r="AD3" s="184"/>
      <c r="AE3" s="4"/>
      <c r="AF3" s="4"/>
      <c r="AG3" s="4"/>
      <c r="AH3" s="4"/>
    </row>
    <row r="4" spans="2:34" x14ac:dyDescent="0.25">
      <c r="AB4" s="4"/>
      <c r="AC4" s="4"/>
      <c r="AD4" s="4"/>
      <c r="AE4" s="4"/>
      <c r="AF4" s="4"/>
      <c r="AG4" s="4"/>
      <c r="AH4" s="4"/>
    </row>
    <row r="5" spans="2:34" x14ac:dyDescent="0.25">
      <c r="W5" s="259"/>
      <c r="X5" s="259"/>
      <c r="Y5" s="259"/>
      <c r="AB5" s="4"/>
      <c r="AC5" s="4"/>
      <c r="AD5" s="4"/>
      <c r="AE5" s="4"/>
      <c r="AF5" s="4"/>
      <c r="AG5" s="4"/>
      <c r="AH5" s="4"/>
    </row>
    <row r="6" spans="2:34" x14ac:dyDescent="0.25">
      <c r="B6" s="8"/>
      <c r="C6" s="8"/>
      <c r="D6" s="261" t="s">
        <v>261</v>
      </c>
      <c r="E6" s="261"/>
      <c r="F6" s="261"/>
      <c r="G6" s="261"/>
      <c r="H6" s="261"/>
      <c r="I6" s="261"/>
      <c r="J6" s="261"/>
      <c r="K6" s="261"/>
      <c r="L6" s="261"/>
      <c r="M6" s="261"/>
      <c r="N6" s="261"/>
      <c r="O6" s="261"/>
      <c r="P6" s="261"/>
      <c r="Q6" s="261"/>
      <c r="R6" s="261"/>
      <c r="S6" s="261"/>
      <c r="T6" s="261"/>
      <c r="U6" s="99"/>
      <c r="V6" s="8"/>
      <c r="W6" s="193"/>
      <c r="X6" s="260"/>
      <c r="Y6" s="260"/>
      <c r="Z6" s="8"/>
      <c r="AB6" s="4"/>
      <c r="AC6" s="185"/>
      <c r="AD6" s="185"/>
      <c r="AE6" s="185"/>
      <c r="AF6" s="185"/>
      <c r="AG6" s="4"/>
      <c r="AH6" s="4"/>
    </row>
    <row r="7" spans="2:34" ht="30" x14ac:dyDescent="0.25">
      <c r="B7" s="95" t="s">
        <v>252</v>
      </c>
      <c r="C7" s="96" t="s">
        <v>253</v>
      </c>
      <c r="D7" s="97" t="s">
        <v>48</v>
      </c>
      <c r="E7" s="97" t="s">
        <v>49</v>
      </c>
      <c r="F7" s="97" t="s">
        <v>106</v>
      </c>
      <c r="G7" s="97" t="s">
        <v>50</v>
      </c>
      <c r="H7" s="97" t="s">
        <v>51</v>
      </c>
      <c r="I7" s="97" t="s">
        <v>52</v>
      </c>
      <c r="J7" s="97" t="s">
        <v>53</v>
      </c>
      <c r="K7" s="97" t="s">
        <v>54</v>
      </c>
      <c r="L7" s="97" t="s">
        <v>55</v>
      </c>
      <c r="M7" s="97" t="s">
        <v>56</v>
      </c>
      <c r="N7" s="97" t="s">
        <v>57</v>
      </c>
      <c r="O7" s="97" t="s">
        <v>58</v>
      </c>
      <c r="P7" s="97" t="s">
        <v>59</v>
      </c>
      <c r="Q7" s="97" t="s">
        <v>60</v>
      </c>
      <c r="R7" s="97" t="s">
        <v>61</v>
      </c>
      <c r="S7" s="97" t="s">
        <v>62</v>
      </c>
      <c r="T7" s="97" t="s">
        <v>255</v>
      </c>
      <c r="U7" s="103" t="s">
        <v>256</v>
      </c>
      <c r="V7" s="191" t="s">
        <v>254</v>
      </c>
      <c r="W7" s="193"/>
      <c r="X7" s="192"/>
      <c r="Y7" s="192"/>
      <c r="Z7" s="101"/>
      <c r="AB7" s="4"/>
      <c r="AC7" s="186"/>
      <c r="AD7" s="186"/>
      <c r="AE7" s="102"/>
      <c r="AF7" s="102"/>
      <c r="AG7" s="4"/>
      <c r="AH7" s="187"/>
    </row>
    <row r="8" spans="2:34" ht="45.75" customHeight="1" x14ac:dyDescent="0.25">
      <c r="B8" s="94" t="s">
        <v>262</v>
      </c>
      <c r="C8" s="105">
        <v>1</v>
      </c>
      <c r="D8" s="105" t="s">
        <v>198</v>
      </c>
      <c r="E8" s="106"/>
      <c r="F8" s="105"/>
      <c r="G8" s="105" t="s">
        <v>198</v>
      </c>
      <c r="H8" s="105"/>
      <c r="I8" s="106"/>
      <c r="J8" s="106"/>
      <c r="K8" s="105"/>
      <c r="L8" s="105" t="s">
        <v>198</v>
      </c>
      <c r="M8" s="105"/>
      <c r="N8" s="106"/>
      <c r="O8" s="106"/>
      <c r="P8" s="105"/>
      <c r="Q8" s="105"/>
      <c r="R8" s="105"/>
      <c r="S8" s="106"/>
      <c r="T8" s="106"/>
      <c r="U8" s="104">
        <v>3500000</v>
      </c>
      <c r="V8" s="98">
        <f>C8*U8</f>
        <v>3500000</v>
      </c>
      <c r="W8" s="102"/>
      <c r="X8" s="102"/>
      <c r="Y8" s="102"/>
      <c r="Z8" s="100"/>
      <c r="AB8" s="4"/>
      <c r="AC8" s="188"/>
      <c r="AD8" s="102"/>
      <c r="AE8" s="4"/>
      <c r="AF8" s="4"/>
      <c r="AG8" s="4"/>
      <c r="AH8" s="187"/>
    </row>
    <row r="9" spans="2:34" ht="45.75" customHeight="1" x14ac:dyDescent="0.25">
      <c r="B9" s="94" t="s">
        <v>263</v>
      </c>
      <c r="C9" s="105"/>
      <c r="D9" s="105"/>
      <c r="E9" s="106"/>
      <c r="F9" s="105"/>
      <c r="G9" s="105"/>
      <c r="H9" s="105"/>
      <c r="I9" s="106"/>
      <c r="J9" s="106"/>
      <c r="K9" s="105"/>
      <c r="L9" s="105"/>
      <c r="M9" s="105"/>
      <c r="N9" s="106"/>
      <c r="O9" s="106"/>
      <c r="P9" s="105"/>
      <c r="Q9" s="105"/>
      <c r="R9" s="105"/>
      <c r="S9" s="106"/>
      <c r="T9" s="106"/>
      <c r="U9" s="104"/>
      <c r="V9" s="98"/>
      <c r="W9" s="102"/>
      <c r="X9" s="102"/>
      <c r="Y9" s="102"/>
      <c r="Z9" s="100"/>
      <c r="AB9" s="4"/>
      <c r="AC9" s="188"/>
      <c r="AD9" s="102"/>
      <c r="AE9" s="4"/>
      <c r="AF9" s="4"/>
      <c r="AG9" s="4"/>
      <c r="AH9" s="187"/>
    </row>
    <row r="10" spans="2:34" ht="33.75" customHeight="1" x14ac:dyDescent="0.25">
      <c r="B10" s="93" t="s">
        <v>162</v>
      </c>
      <c r="C10" s="105">
        <v>3</v>
      </c>
      <c r="D10" s="105" t="s">
        <v>198</v>
      </c>
      <c r="E10" s="106"/>
      <c r="F10" s="105"/>
      <c r="G10" s="105"/>
      <c r="H10" s="105"/>
      <c r="I10" s="106"/>
      <c r="J10" s="106"/>
      <c r="K10" s="105"/>
      <c r="L10" s="105"/>
      <c r="M10" s="105"/>
      <c r="N10" s="106"/>
      <c r="O10" s="106"/>
      <c r="P10" s="105"/>
      <c r="Q10" s="105"/>
      <c r="R10" s="105"/>
      <c r="S10" s="106"/>
      <c r="T10" s="106"/>
      <c r="U10" s="104">
        <v>300000</v>
      </c>
      <c r="V10" s="98">
        <f>C10*U10</f>
        <v>900000</v>
      </c>
      <c r="W10" s="102"/>
      <c r="X10" s="102"/>
      <c r="Y10" s="102"/>
      <c r="Z10" s="100"/>
      <c r="AB10" s="4"/>
      <c r="AC10" s="102"/>
      <c r="AD10" s="102"/>
      <c r="AE10" s="4"/>
      <c r="AF10" s="4"/>
      <c r="AG10" s="4"/>
      <c r="AH10" s="187"/>
    </row>
    <row r="11" spans="2:34" ht="27.75" customHeight="1" x14ac:dyDescent="0.25">
      <c r="B11" s="93" t="s">
        <v>257</v>
      </c>
      <c r="C11" s="105">
        <v>3</v>
      </c>
      <c r="D11" s="105"/>
      <c r="E11" s="106"/>
      <c r="F11" s="105" t="s">
        <v>198</v>
      </c>
      <c r="G11" s="105"/>
      <c r="H11" s="105"/>
      <c r="I11" s="106"/>
      <c r="J11" s="106"/>
      <c r="K11" s="105"/>
      <c r="L11" s="105"/>
      <c r="M11" s="105"/>
      <c r="N11" s="106"/>
      <c r="O11" s="106"/>
      <c r="P11" s="105"/>
      <c r="Q11" s="105"/>
      <c r="R11" s="105"/>
      <c r="S11" s="106"/>
      <c r="T11" s="106"/>
      <c r="U11" s="104">
        <v>200000</v>
      </c>
      <c r="V11" s="98">
        <f>C11*U11</f>
        <v>600000</v>
      </c>
      <c r="W11" s="100"/>
      <c r="X11" s="100"/>
      <c r="Y11" s="100"/>
      <c r="Z11" s="100"/>
      <c r="AB11" s="4"/>
      <c r="AC11" s="4"/>
      <c r="AD11" s="102"/>
      <c r="AE11" s="4"/>
      <c r="AF11" s="4"/>
      <c r="AG11" s="102"/>
      <c r="AH11" s="187"/>
    </row>
    <row r="12" spans="2:34" ht="28.5" customHeight="1" x14ac:dyDescent="0.25">
      <c r="B12" s="93" t="s">
        <v>241</v>
      </c>
      <c r="C12" s="105">
        <v>1</v>
      </c>
      <c r="D12" s="105"/>
      <c r="E12" s="106"/>
      <c r="F12" s="105"/>
      <c r="G12" s="105"/>
      <c r="H12" s="105" t="s">
        <v>198</v>
      </c>
      <c r="I12" s="106"/>
      <c r="J12" s="106"/>
      <c r="K12" s="105"/>
      <c r="L12" s="105" t="s">
        <v>198</v>
      </c>
      <c r="M12" s="105"/>
      <c r="N12" s="106"/>
      <c r="O12" s="106"/>
      <c r="P12" s="105"/>
      <c r="Q12" s="105" t="s">
        <v>198</v>
      </c>
      <c r="R12" s="105"/>
      <c r="S12" s="106"/>
      <c r="T12" s="106"/>
      <c r="U12" s="104">
        <v>2600000</v>
      </c>
      <c r="V12" s="98">
        <f>C12*U12</f>
        <v>2600000</v>
      </c>
      <c r="W12" s="100"/>
      <c r="X12" s="100"/>
      <c r="Y12" s="100"/>
      <c r="Z12" s="100"/>
      <c r="AB12" s="4"/>
      <c r="AC12" s="102"/>
      <c r="AD12" s="4"/>
      <c r="AE12" s="102"/>
      <c r="AF12" s="102"/>
      <c r="AG12" s="4"/>
      <c r="AH12" s="102"/>
    </row>
    <row r="13" spans="2:34" ht="30" customHeight="1" x14ac:dyDescent="0.25">
      <c r="B13" s="93" t="s">
        <v>258</v>
      </c>
      <c r="C13" s="105">
        <v>3</v>
      </c>
      <c r="D13" s="105"/>
      <c r="E13" s="106"/>
      <c r="F13" s="105"/>
      <c r="G13" s="105"/>
      <c r="H13" s="105"/>
      <c r="I13" s="106"/>
      <c r="J13" s="106"/>
      <c r="K13" s="105" t="s">
        <v>198</v>
      </c>
      <c r="L13" s="105"/>
      <c r="M13" s="105"/>
      <c r="N13" s="106"/>
      <c r="O13" s="106"/>
      <c r="P13" s="105"/>
      <c r="Q13" s="105"/>
      <c r="R13" s="105"/>
      <c r="S13" s="106"/>
      <c r="T13" s="106"/>
      <c r="U13" s="104">
        <v>1800000</v>
      </c>
      <c r="V13" s="98">
        <f t="shared" ref="V13:V16" si="0">C13*U13</f>
        <v>5400000</v>
      </c>
      <c r="W13" s="100"/>
      <c r="X13" s="100"/>
      <c r="Y13" s="100"/>
      <c r="Z13" s="100"/>
      <c r="AB13" s="4"/>
      <c r="AC13" s="4"/>
      <c r="AD13" s="102"/>
      <c r="AE13" s="4"/>
      <c r="AF13" s="4"/>
      <c r="AG13" s="4"/>
      <c r="AH13" s="102"/>
    </row>
    <row r="14" spans="2:34" ht="32.25" customHeight="1" x14ac:dyDescent="0.25">
      <c r="B14" s="93" t="s">
        <v>244</v>
      </c>
      <c r="C14" s="105">
        <v>5</v>
      </c>
      <c r="D14" s="105"/>
      <c r="E14" s="106"/>
      <c r="F14" s="105"/>
      <c r="G14" s="105"/>
      <c r="H14" s="105"/>
      <c r="I14" s="106"/>
      <c r="J14" s="106"/>
      <c r="K14" s="105"/>
      <c r="L14" s="105"/>
      <c r="M14" s="105" t="s">
        <v>198</v>
      </c>
      <c r="N14" s="106"/>
      <c r="O14" s="106"/>
      <c r="P14" s="105"/>
      <c r="Q14" s="105"/>
      <c r="R14" s="105"/>
      <c r="S14" s="106"/>
      <c r="T14" s="106"/>
      <c r="U14" s="104">
        <v>800000</v>
      </c>
      <c r="V14" s="98">
        <f t="shared" si="0"/>
        <v>4000000</v>
      </c>
      <c r="W14" s="100"/>
      <c r="X14" s="100"/>
      <c r="Y14" s="100"/>
      <c r="Z14" s="100"/>
      <c r="AB14" s="4"/>
      <c r="AC14" s="102"/>
      <c r="AD14" s="102"/>
      <c r="AE14" s="4"/>
      <c r="AF14" s="4"/>
      <c r="AG14" s="4"/>
      <c r="AH14" s="102"/>
    </row>
    <row r="15" spans="2:34" ht="45.75" customHeight="1" x14ac:dyDescent="0.25">
      <c r="B15" s="94" t="s">
        <v>246</v>
      </c>
      <c r="C15" s="105">
        <v>3</v>
      </c>
      <c r="D15" s="105"/>
      <c r="E15" s="106"/>
      <c r="F15" s="105"/>
      <c r="G15" s="105"/>
      <c r="H15" s="105"/>
      <c r="I15" s="106"/>
      <c r="J15" s="106"/>
      <c r="K15" s="105"/>
      <c r="L15" s="105"/>
      <c r="M15" s="105"/>
      <c r="N15" s="106"/>
      <c r="O15" s="106"/>
      <c r="P15" s="105" t="s">
        <v>198</v>
      </c>
      <c r="Q15" s="105"/>
      <c r="R15" s="105"/>
      <c r="S15" s="106"/>
      <c r="T15" s="106"/>
      <c r="U15" s="104">
        <v>750000</v>
      </c>
      <c r="V15" s="98">
        <f t="shared" si="0"/>
        <v>2250000</v>
      </c>
      <c r="W15" s="100"/>
      <c r="X15" s="100"/>
      <c r="Y15" s="100"/>
      <c r="Z15" s="100"/>
      <c r="AB15" s="4"/>
      <c r="AC15" s="4"/>
      <c r="AD15" s="4"/>
      <c r="AE15" s="4"/>
      <c r="AF15" s="102"/>
      <c r="AG15" s="4"/>
      <c r="AH15" s="102"/>
    </row>
    <row r="16" spans="2:34" ht="41.25" customHeight="1" x14ac:dyDescent="0.25">
      <c r="B16" s="93" t="s">
        <v>248</v>
      </c>
      <c r="C16" s="105">
        <v>2</v>
      </c>
      <c r="D16" s="105"/>
      <c r="E16" s="106"/>
      <c r="F16" s="105"/>
      <c r="G16" s="105"/>
      <c r="H16" s="105"/>
      <c r="I16" s="106"/>
      <c r="J16" s="106"/>
      <c r="K16" s="105"/>
      <c r="L16" s="105"/>
      <c r="M16" s="105"/>
      <c r="N16" s="106"/>
      <c r="O16" s="106"/>
      <c r="P16" s="105"/>
      <c r="Q16" s="105"/>
      <c r="R16" s="105" t="s">
        <v>198</v>
      </c>
      <c r="S16" s="106"/>
      <c r="T16" s="106"/>
      <c r="U16" s="104">
        <v>1800000</v>
      </c>
      <c r="V16" s="98">
        <f t="shared" si="0"/>
        <v>3600000</v>
      </c>
      <c r="W16" s="100"/>
      <c r="X16" s="100"/>
      <c r="Y16" s="100"/>
      <c r="Z16" s="100"/>
      <c r="AB16" s="161"/>
      <c r="AC16" s="189"/>
      <c r="AD16" s="4"/>
      <c r="AE16" s="189"/>
      <c r="AF16" s="4"/>
      <c r="AG16" s="4"/>
      <c r="AH16" s="4"/>
    </row>
    <row r="17" spans="28:34" ht="33.75" customHeight="1" x14ac:dyDescent="0.25">
      <c r="AB17" s="4"/>
      <c r="AC17" s="4"/>
      <c r="AD17" s="4"/>
      <c r="AE17" s="4"/>
      <c r="AF17" s="4"/>
      <c r="AG17" s="4"/>
      <c r="AH17" s="4"/>
    </row>
    <row r="18" spans="28:34" ht="26.25" customHeight="1" x14ac:dyDescent="0.4">
      <c r="AB18" s="190"/>
      <c r="AC18" s="4"/>
      <c r="AD18" s="4"/>
      <c r="AE18" s="4"/>
      <c r="AF18" s="4"/>
      <c r="AG18" s="4"/>
      <c r="AH18" s="4"/>
    </row>
    <row r="19" spans="28:34" ht="24" customHeight="1" x14ac:dyDescent="0.25">
      <c r="AB19" s="4"/>
      <c r="AC19" s="4"/>
      <c r="AD19" s="4"/>
      <c r="AE19" s="4"/>
      <c r="AF19" s="4"/>
      <c r="AG19" s="4"/>
      <c r="AH19" s="4"/>
    </row>
    <row r="20" spans="28:34" ht="25.5" customHeight="1" x14ac:dyDescent="0.25">
      <c r="AB20" s="4"/>
      <c r="AC20" s="189"/>
      <c r="AD20" s="4"/>
      <c r="AE20" s="4"/>
      <c r="AF20" s="4"/>
      <c r="AG20" s="4"/>
      <c r="AH20" s="4"/>
    </row>
    <row r="21" spans="28:34" ht="32.25" customHeight="1" x14ac:dyDescent="0.25">
      <c r="AB21" s="4"/>
      <c r="AC21" s="102"/>
      <c r="AD21" s="102"/>
      <c r="AE21" s="4"/>
      <c r="AF21" s="4"/>
      <c r="AG21" s="4"/>
      <c r="AH21" s="102"/>
    </row>
    <row r="22" spans="28:34" ht="30.75" customHeight="1" x14ac:dyDescent="0.25">
      <c r="AB22" s="4"/>
      <c r="AC22" s="4"/>
      <c r="AD22" s="4"/>
      <c r="AE22" s="4"/>
      <c r="AF22" s="4"/>
      <c r="AG22" s="4"/>
      <c r="AH22" s="4"/>
    </row>
    <row r="23" spans="28:34" ht="42" customHeight="1" x14ac:dyDescent="0.25">
      <c r="AB23" s="4"/>
      <c r="AC23" s="4"/>
      <c r="AD23" s="4"/>
      <c r="AE23" s="4"/>
      <c r="AF23" s="4"/>
      <c r="AG23" s="4"/>
      <c r="AH23" s="4"/>
    </row>
    <row r="24" spans="28:34" ht="26.25" customHeight="1" x14ac:dyDescent="0.25">
      <c r="AB24" s="4"/>
      <c r="AC24" s="102"/>
      <c r="AD24" s="102"/>
      <c r="AE24" s="4"/>
      <c r="AF24" s="4"/>
      <c r="AG24" s="4"/>
      <c r="AH24" s="102"/>
    </row>
    <row r="25" spans="28:34" ht="30" customHeight="1" x14ac:dyDescent="0.25">
      <c r="AB25" s="4"/>
      <c r="AC25" s="102"/>
      <c r="AD25" s="4"/>
      <c r="AE25" s="4"/>
      <c r="AF25" s="4"/>
      <c r="AG25" s="4"/>
      <c r="AH25" s="102"/>
    </row>
    <row r="26" spans="28:34" ht="29.25" customHeight="1" x14ac:dyDescent="0.25">
      <c r="AB26" s="4"/>
      <c r="AC26" s="4"/>
      <c r="AD26" s="102"/>
      <c r="AE26" s="102"/>
      <c r="AF26" s="102"/>
      <c r="AG26" s="102"/>
      <c r="AH26" s="102"/>
    </row>
    <row r="27" spans="28:34" ht="24" customHeight="1" x14ac:dyDescent="0.25">
      <c r="AB27" s="4"/>
      <c r="AC27" s="102"/>
      <c r="AD27" s="4"/>
      <c r="AE27" s="102"/>
      <c r="AF27" s="102"/>
      <c r="AG27" s="4"/>
      <c r="AH27" s="102"/>
    </row>
    <row r="28" spans="28:34" ht="18.75" customHeight="1" x14ac:dyDescent="0.25">
      <c r="AB28" s="4"/>
      <c r="AC28" s="4"/>
      <c r="AD28" s="4"/>
      <c r="AE28" s="4"/>
      <c r="AF28" s="4"/>
      <c r="AG28" s="4"/>
      <c r="AH28" s="4"/>
    </row>
    <row r="29" spans="28:34" ht="19.5" customHeight="1" x14ac:dyDescent="0.25">
      <c r="AB29" s="4"/>
      <c r="AC29" s="4"/>
      <c r="AD29" s="4"/>
      <c r="AE29" s="4"/>
      <c r="AF29" s="4"/>
      <c r="AG29" s="4"/>
      <c r="AH29" s="4"/>
    </row>
    <row r="30" spans="28:34" x14ac:dyDescent="0.25">
      <c r="AB30" s="4"/>
      <c r="AC30" s="4"/>
      <c r="AD30" s="4"/>
      <c r="AE30" s="4"/>
      <c r="AF30" s="4"/>
      <c r="AG30" s="4"/>
      <c r="AH30" s="4"/>
    </row>
    <row r="31" spans="28:34" x14ac:dyDescent="0.25">
      <c r="AB31" s="4"/>
      <c r="AC31" s="4"/>
      <c r="AD31" s="4"/>
      <c r="AE31" s="4"/>
      <c r="AF31" s="4"/>
      <c r="AG31" s="4"/>
      <c r="AH31" s="4"/>
    </row>
    <row r="32" spans="28:34" x14ac:dyDescent="0.25">
      <c r="AB32" s="4"/>
      <c r="AC32" s="4"/>
      <c r="AD32" s="4"/>
      <c r="AE32" s="4"/>
      <c r="AF32" s="4"/>
      <c r="AG32" s="4"/>
      <c r="AH32" s="4"/>
    </row>
  </sheetData>
  <mergeCells count="3">
    <mergeCell ref="W5:Y5"/>
    <mergeCell ref="X6:Y6"/>
    <mergeCell ref="D6:T6"/>
  </mergeCells>
  <conditionalFormatting sqref="AD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B6:AB27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Arbol de Problemas</vt:lpstr>
      <vt:lpstr>Arbol de Objetivos</vt:lpstr>
      <vt:lpstr>MML</vt:lpstr>
      <vt:lpstr>Cronograma</vt:lpstr>
      <vt:lpstr>Hoja1</vt:lpstr>
      <vt:lpstr>Presupuesto</vt:lpstr>
      <vt:lpstr>Rubros</vt:lpstr>
      <vt:lpstr>Personal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2015-08-04T20:11:56Z</cp:lastPrinted>
  <dcterms:created xsi:type="dcterms:W3CDTF">2015-05-06T15:50:13Z</dcterms:created>
  <dcterms:modified xsi:type="dcterms:W3CDTF">2015-08-15T02:43:43Z</dcterms:modified>
</cp:coreProperties>
</file>